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comments10.xml" ContentType="application/vnd.openxmlformats-officedocument.spreadsheetml.comments+xml"/>
  <Override PartName="/xl/threadedComments/threadedComment10.xml" ContentType="application/vnd.ms-excel.threadedcomments+xml"/>
  <Override PartName="/xl/comments11.xml" ContentType="application/vnd.openxmlformats-officedocument.spreadsheetml.comments+xml"/>
  <Override PartName="/xl/threadedComments/threadedComment11.xml" ContentType="application/vnd.ms-excel.threadedcomments+xml"/>
  <Override PartName="/xl/comments12.xml" ContentType="application/vnd.openxmlformats-officedocument.spreadsheetml.comments+xml"/>
  <Override PartName="/xl/threadedComments/threadedComment12.xml" ContentType="application/vnd.ms-excel.threadedcomments+xml"/>
  <Override PartName="/xl/comments13.xml" ContentType="application/vnd.openxmlformats-officedocument.spreadsheetml.comments+xml"/>
  <Override PartName="/xl/threadedComments/threadedComment13.xml" ContentType="application/vnd.ms-excel.threadedcomments+xml"/>
  <Override PartName="/xl/comments14.xml" ContentType="application/vnd.openxmlformats-officedocument.spreadsheetml.comments+xml"/>
  <Override PartName="/xl/threadedComments/threadedComment14.xml" ContentType="application/vnd.ms-excel.threadedcomments+xml"/>
  <Override PartName="/xl/comments15.xml" ContentType="application/vnd.openxmlformats-officedocument.spreadsheetml.comments+xml"/>
  <Override PartName="/xl/threadedComments/threadedComment15.xml" ContentType="application/vnd.ms-excel.threadedcomments+xml"/>
  <Override PartName="/xl/comments16.xml" ContentType="application/vnd.openxmlformats-officedocument.spreadsheetml.comments+xml"/>
  <Override PartName="/xl/threadedComments/threadedComment16.xml" ContentType="application/vnd.ms-excel.threadedcomments+xml"/>
  <Override PartName="/xl/comments17.xml" ContentType="application/vnd.openxmlformats-officedocument.spreadsheetml.comments+xml"/>
  <Override PartName="/xl/threadedComments/threadedComment17.xml" ContentType="application/vnd.ms-excel.threadedcomments+xml"/>
  <Override PartName="/xl/comments18.xml" ContentType="application/vnd.openxmlformats-officedocument.spreadsheetml.comments+xml"/>
  <Override PartName="/xl/threadedComments/threadedComment18.xml" ContentType="application/vnd.ms-excel.threadedcomments+xml"/>
  <Override PartName="/xl/comments19.xml" ContentType="application/vnd.openxmlformats-officedocument.spreadsheetml.comments+xml"/>
  <Override PartName="/xl/threadedComments/threadedComment19.xml" ContentType="application/vnd.ms-excel.threadedcomments+xml"/>
  <Override PartName="/xl/comments20.xml" ContentType="application/vnd.openxmlformats-officedocument.spreadsheetml.comments+xml"/>
  <Override PartName="/xl/threadedComments/threadedComment20.xml" ContentType="application/vnd.ms-excel.threadedcomments+xml"/>
  <Override PartName="/xl/comments21.xml" ContentType="application/vnd.openxmlformats-officedocument.spreadsheetml.comments+xml"/>
  <Override PartName="/xl/threadedComments/threadedComment21.xml" ContentType="application/vnd.ms-excel.threadedcomments+xml"/>
  <Override PartName="/xl/comments22.xml" ContentType="application/vnd.openxmlformats-officedocument.spreadsheetml.comments+xml"/>
  <Override PartName="/xl/threadedComments/threadedComment22.xml" ContentType="application/vnd.ms-excel.threadedcomments+xml"/>
  <Override PartName="/xl/comments23.xml" ContentType="application/vnd.openxmlformats-officedocument.spreadsheetml.comments+xml"/>
  <Override PartName="/xl/threadedComments/threadedComment23.xml" ContentType="application/vnd.ms-excel.threadedcomments+xml"/>
  <Override PartName="/xl/comments24.xml" ContentType="application/vnd.openxmlformats-officedocument.spreadsheetml.comments+xml"/>
  <Override PartName="/xl/threadedComments/threadedComment24.xml" ContentType="application/vnd.ms-excel.threadedcomments+xml"/>
  <Override PartName="/xl/comments25.xml" ContentType="application/vnd.openxmlformats-officedocument.spreadsheetml.comments+xml"/>
  <Override PartName="/xl/threadedComments/threadedComment25.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defaultThemeVersion="124226"/>
  <mc:AlternateContent xmlns:mc="http://schemas.openxmlformats.org/markup-compatibility/2006">
    <mc:Choice Requires="x15">
      <x15ac:absPath xmlns:x15ac="http://schemas.microsoft.com/office/spreadsheetml/2010/11/ac" url="https://polimi365-my.sharepoint.com/personal/10421550_polimi_it/Documents/Documenti/publications/2025_Merletti_PV HLCA/model/"/>
    </mc:Choice>
  </mc:AlternateContent>
  <xr:revisionPtr revIDLastSave="2124" documentId="13_ncr:1_{C6749E3D-08E0-4D97-B928-A1886E2D1ED3}" xr6:coauthVersionLast="47" xr6:coauthVersionMax="47" xr10:uidLastSave="{7F4A0BD5-47F2-854D-B936-3C2EDCB1721C}"/>
  <bookViews>
    <workbookView xWindow="0" yWindow="600" windowWidth="51200" windowHeight="28200" xr2:uid="{00000000-000D-0000-FFFF-FFFF00000000}"/>
  </bookViews>
  <sheets>
    <sheet name="Readme | Introduction" sheetId="42" r:id="rId1"/>
    <sheet name="Inventories | Master" sheetId="1" r:id="rId2"/>
    <sheet name="Inventories | EoL landfill" sheetId="4" r:id="rId3"/>
    <sheet name="Inventories | PV use CN" sheetId="37" r:id="rId4"/>
    <sheet name="Inventories | PV use EU" sheetId="38" r:id="rId5"/>
    <sheet name="Inventories | PV use US" sheetId="39" r:id="rId6"/>
    <sheet name="Inventories | PV use APAC" sheetId="40" r:id="rId7"/>
    <sheet name="Inventories | PV prod CN" sheetId="7" r:id="rId8"/>
    <sheet name="Inventories | PV prod EU" sheetId="8" r:id="rId9"/>
    <sheet name="Inventories | PV prod US" sheetId="9" r:id="rId10"/>
    <sheet name="Inventories | PV prod APAC" sheetId="10" r:id="rId11"/>
    <sheet name="Inventories | Cell prod CN" sheetId="11" r:id="rId12"/>
    <sheet name="Inventories | Cell prod EU" sheetId="12" r:id="rId13"/>
    <sheet name="Inventories | Cell prod US" sheetId="13" r:id="rId14"/>
    <sheet name="Inventories | Cell prod APAC" sheetId="14" r:id="rId15"/>
    <sheet name="Inventories | Paste" sheetId="15" r:id="rId16"/>
    <sheet name="Inventories | Silane" sheetId="16" r:id="rId17"/>
    <sheet name="Inventories | Wafer prod CN" sheetId="17" r:id="rId18"/>
    <sheet name="Inventories | Wafer prod EU" sheetId="18" r:id="rId19"/>
    <sheet name="Inventories | Wafer prod US" sheetId="19" r:id="rId20"/>
    <sheet name="Inventories | Wafer prod APAC" sheetId="20" r:id="rId21"/>
    <sheet name="Inventories | Ingot prod CN" sheetId="21" r:id="rId22"/>
    <sheet name="Inventories | Ingot prod EU" sheetId="22" r:id="rId23"/>
    <sheet name="Inventories | Ingot prod US" sheetId="23" r:id="rId24"/>
    <sheet name="Inventories | Ingot prod APAC" sheetId="24" r:id="rId25"/>
    <sheet name="Inventories | SGS prod CN" sheetId="25" r:id="rId26"/>
    <sheet name="Inventories | SGS prod EU" sheetId="26" r:id="rId27"/>
    <sheet name="Inventories | SGS prod US" sheetId="27" r:id="rId28"/>
    <sheet name="Inventories | SGS prod APAC" sheetId="28" r:id="rId29"/>
    <sheet name="Inventories | MGS prod" sheetId="29" r:id="rId30"/>
    <sheet name="Inventories | CaF2 97%" sheetId="30" r:id="rId31"/>
    <sheet name="Inventories | HF" sheetId="31" r:id="rId32"/>
    <sheet name="Inventories | HFC-152a" sheetId="32" r:id="rId33"/>
    <sheet name="Inventories | VF" sheetId="33" r:id="rId34"/>
    <sheet name="Inventories | PVF" sheetId="34" r:id="rId35"/>
    <sheet name="Inventories | PVF disp" sheetId="35" r:id="rId36"/>
    <sheet name="Inventories | PVF film" sheetId="36" r:id="rId37"/>
    <sheet name="Inventories | DB units" sheetId="41" r:id="rId38"/>
    <sheet name="Scenario assum. | Market shares" sheetId="43" r:id="rId39"/>
    <sheet name="Sce. assum. | 2030 implications" sheetId="44" r:id="rId40"/>
    <sheet name="Scenario assum. | NZIA" sheetId="45" r:id="rId41"/>
    <sheet name="Sensitivity | Capacity factors" sheetId="46" r:id="rId42"/>
    <sheet name="Add. par. | GWP" sheetId="47" r:id="rId43"/>
    <sheet name="Add. par. | VA supply chain" sheetId="48" r:id="rId44"/>
    <sheet name="Add. par. | VA PV plants" sheetId="49" r:id="rId45"/>
    <sheet name="Add. par. | Transport" sheetId="50" r:id="rId46"/>
  </sheets>
  <definedNames>
    <definedName name="_xlnm._FilterDatabase" localSheetId="1" hidden="1">'Inventories | Master'!$A$4:$E$4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28" l="1"/>
  <c r="G9" i="28"/>
  <c r="G8" i="28"/>
  <c r="G10" i="27"/>
  <c r="G9" i="27"/>
  <c r="G8" i="27"/>
  <c r="G20" i="18"/>
  <c r="G19" i="18"/>
  <c r="G18" i="18"/>
  <c r="G10" i="26"/>
  <c r="G9" i="26"/>
  <c r="G8" i="26"/>
  <c r="G16" i="24"/>
  <c r="G15" i="24"/>
  <c r="G14" i="24"/>
  <c r="G16" i="23"/>
  <c r="G15" i="23"/>
  <c r="G14" i="23"/>
  <c r="G16" i="22"/>
  <c r="G15" i="22"/>
  <c r="G14" i="22"/>
  <c r="G10" i="25"/>
  <c r="G9" i="25"/>
  <c r="G8" i="25"/>
  <c r="G16" i="21"/>
  <c r="G15" i="21"/>
  <c r="G14" i="21"/>
  <c r="G20" i="20"/>
  <c r="G19" i="20"/>
  <c r="G18" i="20"/>
  <c r="G20" i="19"/>
  <c r="G19" i="19"/>
  <c r="G18" i="19"/>
  <c r="G20" i="17"/>
  <c r="G19" i="17"/>
  <c r="G18" i="17"/>
  <c r="G23" i="14"/>
  <c r="G22" i="14"/>
  <c r="G21" i="14"/>
  <c r="G23" i="13"/>
  <c r="G22" i="13"/>
  <c r="G21" i="13"/>
  <c r="G23" i="12"/>
  <c r="G22" i="12"/>
  <c r="G21" i="12"/>
  <c r="G23" i="11"/>
  <c r="G22" i="11"/>
  <c r="G21" i="11"/>
  <c r="G31" i="10"/>
  <c r="G30" i="10"/>
  <c r="G29" i="10"/>
  <c r="G31" i="9"/>
  <c r="G30" i="9"/>
  <c r="G29" i="9"/>
  <c r="G31" i="8"/>
  <c r="G30" i="8"/>
  <c r="G29" i="8"/>
  <c r="G31" i="7"/>
  <c r="G30" i="7"/>
  <c r="G29" i="7"/>
  <c r="G64" i="40"/>
  <c r="G63" i="40"/>
  <c r="G62" i="40"/>
  <c r="G64" i="39"/>
  <c r="G63" i="39"/>
  <c r="G62" i="39"/>
  <c r="G62" i="38"/>
  <c r="G63" i="38"/>
  <c r="G64" i="38"/>
  <c r="G64" i="37"/>
  <c r="G63" i="37"/>
  <c r="G62" i="37"/>
  <c r="G5" i="33"/>
  <c r="G6" i="30"/>
  <c r="G16" i="18"/>
  <c r="D55" i="48"/>
  <c r="D56" i="48"/>
  <c r="D57" i="48"/>
  <c r="D58" i="48"/>
  <c r="D54" i="48"/>
  <c r="D59" i="48"/>
  <c r="I28" i="48"/>
  <c r="D36" i="48"/>
  <c r="D45" i="48" s="1"/>
  <c r="D37" i="48"/>
  <c r="D46" i="48" s="1"/>
  <c r="D38" i="48"/>
  <c r="D47" i="48" s="1"/>
  <c r="D39" i="48"/>
  <c r="D48" i="48" s="1"/>
  <c r="D40" i="48"/>
  <c r="D49" i="48" s="1"/>
  <c r="D19" i="48"/>
  <c r="D23" i="48"/>
  <c r="D20" i="48"/>
  <c r="D21" i="48"/>
  <c r="D22" i="48"/>
  <c r="D18" i="48"/>
  <c r="G13" i="49"/>
  <c r="G14" i="49"/>
  <c r="G15" i="49"/>
  <c r="G16" i="49"/>
  <c r="G17" i="49"/>
  <c r="G18" i="49"/>
  <c r="G19" i="49"/>
  <c r="G20" i="49"/>
  <c r="G21" i="49"/>
  <c r="G22" i="49"/>
  <c r="G23" i="49"/>
  <c r="G24" i="49"/>
  <c r="G25" i="49"/>
  <c r="G26" i="49"/>
  <c r="G27" i="49"/>
  <c r="G28" i="49"/>
  <c r="G29" i="49"/>
  <c r="G30" i="49"/>
  <c r="G31" i="49"/>
  <c r="G32" i="49"/>
  <c r="G33" i="49"/>
  <c r="G12" i="49"/>
  <c r="F13" i="49"/>
  <c r="F14" i="49"/>
  <c r="F15" i="49"/>
  <c r="F16" i="49"/>
  <c r="F17" i="49"/>
  <c r="F18" i="49"/>
  <c r="F19" i="49"/>
  <c r="F20" i="49"/>
  <c r="F21" i="49"/>
  <c r="F22" i="49"/>
  <c r="F23" i="49"/>
  <c r="F24" i="49"/>
  <c r="F25" i="49"/>
  <c r="F26" i="49"/>
  <c r="F27" i="49"/>
  <c r="F28" i="49"/>
  <c r="F29" i="49"/>
  <c r="F30" i="49"/>
  <c r="F31" i="49"/>
  <c r="F32" i="49"/>
  <c r="F33" i="49"/>
  <c r="F12" i="49"/>
  <c r="M14" i="50"/>
  <c r="C9" i="44"/>
  <c r="G8" i="4"/>
  <c r="D32" i="48" l="1"/>
  <c r="D28" i="48"/>
  <c r="D29" i="48"/>
  <c r="D30" i="48"/>
  <c r="D31" i="48"/>
  <c r="D27" i="48"/>
  <c r="I37" i="48"/>
  <c r="D41" i="48" s="1"/>
  <c r="D50" i="48" s="1"/>
  <c r="H12" i="49"/>
  <c r="I12" i="49"/>
  <c r="J12" i="49" s="1"/>
  <c r="H33" i="49"/>
  <c r="I33" i="49"/>
  <c r="J33" i="49" s="1"/>
  <c r="H32" i="49"/>
  <c r="I32" i="49"/>
  <c r="J32" i="49" s="1"/>
  <c r="H31" i="49"/>
  <c r="I31" i="49"/>
  <c r="J31" i="49" s="1"/>
  <c r="H30" i="49"/>
  <c r="I30" i="49"/>
  <c r="J30" i="49" s="1"/>
  <c r="H29" i="49"/>
  <c r="I29" i="49"/>
  <c r="J29" i="49" s="1"/>
  <c r="H28" i="49"/>
  <c r="I28" i="49"/>
  <c r="J28" i="49" s="1"/>
  <c r="H27" i="49"/>
  <c r="I27" i="49"/>
  <c r="J27" i="49" s="1"/>
  <c r="H26" i="49"/>
  <c r="I26" i="49"/>
  <c r="J26" i="49" s="1"/>
  <c r="H25" i="49"/>
  <c r="I25" i="49"/>
  <c r="J25" i="49" s="1"/>
  <c r="H24" i="49"/>
  <c r="I24" i="49"/>
  <c r="J24" i="49" s="1"/>
  <c r="H23" i="49"/>
  <c r="I23" i="49"/>
  <c r="J23" i="49" s="1"/>
  <c r="H22" i="49"/>
  <c r="I22" i="49"/>
  <c r="J22" i="49" s="1"/>
  <c r="H21" i="49"/>
  <c r="I21" i="49"/>
  <c r="J21" i="49" s="1"/>
  <c r="H20" i="49"/>
  <c r="I20" i="49"/>
  <c r="J20" i="49" s="1"/>
  <c r="H19" i="49"/>
  <c r="I19" i="49"/>
  <c r="J19" i="49" s="1"/>
  <c r="H18" i="49"/>
  <c r="I18" i="49"/>
  <c r="J18" i="49" s="1"/>
  <c r="H17" i="49"/>
  <c r="I17" i="49"/>
  <c r="J17" i="49" s="1"/>
  <c r="H16" i="49"/>
  <c r="I16" i="49"/>
  <c r="J16" i="49" s="1"/>
  <c r="H15" i="49"/>
  <c r="I15" i="49"/>
  <c r="J15" i="49" s="1"/>
  <c r="H14" i="49"/>
  <c r="I14" i="49"/>
  <c r="J14" i="49" s="1"/>
  <c r="H13" i="49"/>
  <c r="I13" i="49"/>
  <c r="J13" i="49" s="1"/>
  <c r="G65" i="40"/>
  <c r="G65" i="39"/>
  <c r="G65" i="38"/>
  <c r="G65" i="37"/>
  <c r="G5" i="36"/>
  <c r="G5" i="35"/>
  <c r="G5" i="34"/>
  <c r="G5" i="32"/>
  <c r="G5" i="31"/>
  <c r="G10" i="30"/>
  <c r="G11" i="30" s="1"/>
  <c r="G7" i="30"/>
  <c r="G6" i="29"/>
  <c r="G13" i="24"/>
  <c r="G12" i="24"/>
  <c r="G13" i="23"/>
  <c r="G12" i="23"/>
  <c r="G13" i="22"/>
  <c r="G12" i="22"/>
  <c r="G13" i="21"/>
  <c r="G12" i="21"/>
  <c r="G21" i="20"/>
  <c r="G16" i="20"/>
  <c r="G21" i="19"/>
  <c r="G16" i="19"/>
  <c r="G21" i="17"/>
  <c r="G16" i="17"/>
  <c r="G21" i="18"/>
  <c r="G6" i="16"/>
  <c r="G10" i="15"/>
  <c r="G20" i="14"/>
  <c r="G18" i="14"/>
  <c r="G20" i="13"/>
  <c r="G18" i="13"/>
  <c r="G20" i="12"/>
  <c r="G18" i="12"/>
  <c r="G20" i="11"/>
  <c r="G1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tc={DEB9C441-DE4B-4CC9-8C49-11D6BA99842E}</author>
  </authors>
  <commentList>
    <comment ref="G6" authorId="0" shapeId="0" xr:uid="{DEB9C441-DE4B-4CC9-8C49-11D6BA99842E}">
      <text>
        <t>[Threaded comment]
Your version of Excel allows you to read this threaded comment; however, any edits to it will get removed if the file is opened in a newer version of Excel. Learn more: https://go.microsoft.com/fwlink/?linkid=870924
Comment:
    Assumed to be null: landfilling can produce electricity only if some of the wastes are burned to produce heat and feed a TDN cycle, but the value available in the source is too high (from 10.9 kg of PV (1 m2, all the material is burn), assuming LHV=10 MJ/kg and conversion efficiency of 0.25 (quite high) we can produce 27 MJ, not 77 MJ)</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tc={C4C8D8A7-F3B1-4C02-96F8-8B6DDCA66990}</author>
    <author>tc={40E77A15-CF4C-48A6-A391-12EE28A248CF}</author>
    <author>tc={FAE78401-2F03-4946-8629-FAC4B052B735}</author>
  </authors>
  <commentList>
    <comment ref="C24" authorId="0" shapeId="0" xr:uid="{C4C8D8A7-F3B1-4C02-96F8-8B6DDCA66990}">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 ref="C26" authorId="1" shapeId="0" xr:uid="{40E77A15-CF4C-48A6-A391-12EE28A248CF}">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 ref="C27" authorId="2" shapeId="0" xr:uid="{FAE78401-2F03-4946-8629-FAC4B052B735}">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tc={19F7BFA5-38BE-461E-BF17-D93FCDAEF96C}</author>
    <author>tc={DC36F5B3-B1F8-4679-A130-405C1F2B74B0}</author>
    <author>tc={1F6E3DC0-80A3-47D4-80EE-CBBA82649D33}</author>
  </authors>
  <commentList>
    <comment ref="C24" authorId="0" shapeId="0" xr:uid="{19F7BFA5-38BE-461E-BF17-D93FCDAEF96C}">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 ref="C26" authorId="1" shapeId="0" xr:uid="{DC36F5B3-B1F8-4679-A130-405C1F2B74B0}">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 ref="C27" authorId="2" shapeId="0" xr:uid="{1F6E3DC0-80A3-47D4-80EE-CBBA82649D33}">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tc={B4B71190-A619-4581-B992-A2AD529914A8}</author>
    <author>tc={000E348F-E09C-464D-A85B-B10DDDD48C6F}</author>
    <author>tc={EA7DA5C0-B1B7-4CD9-BA94-7D2312874B60}</author>
  </authors>
  <commentList>
    <comment ref="C24" authorId="0" shapeId="0" xr:uid="{B4B71190-A619-4581-B992-A2AD529914A8}">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 ref="C26" authorId="1" shapeId="0" xr:uid="{000E348F-E09C-464D-A85B-B10DDDD48C6F}">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 ref="C27" authorId="2" shapeId="0" xr:uid="{EA7DA5C0-B1B7-4CD9-BA94-7D2312874B60}">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tc={0F06D1A3-8328-4EC1-AAEA-8BAF3EEAB873}</author>
    <author>tc={E639DCD7-BC91-4E97-A031-9FA7453FDA77}</author>
    <author>tc={95795730-780F-4F19-85E8-F009C032B60B}</author>
  </authors>
  <commentList>
    <comment ref="C24" authorId="0" shapeId="0" xr:uid="{0F06D1A3-8328-4EC1-AAEA-8BAF3EEAB873}">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 ref="C26" authorId="1" shapeId="0" xr:uid="{E639DCD7-BC91-4E97-A031-9FA7453FDA77}">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 ref="C27" authorId="2" shapeId="0" xr:uid="{95795730-780F-4F19-85E8-F009C032B60B}">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tc={3F3C444C-B42A-4A09-9A01-593D8FC3BBF1}</author>
    <author>tc={4D4625B5-84EC-4407-A8C7-35D53033F9EC}</author>
    <author>tc={0CC77BD8-9288-4858-A8A7-147D2F926639}</author>
  </authors>
  <commentList>
    <comment ref="C20" authorId="0" shapeId="0" xr:uid="{3F3C444C-B42A-4A09-9A01-593D8FC3BBF1}">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 ref="C22" authorId="1" shapeId="0" xr:uid="{4D4625B5-84EC-4407-A8C7-35D53033F9EC}">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 ref="C23" authorId="2" shapeId="0" xr:uid="{0CC77BD8-9288-4858-A8A7-147D2F926639}">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tc={79116165-3575-47C5-9CDF-3D663BD78F16}</author>
    <author>tc={90026340-A558-472E-834A-2DFFFC67D83D}</author>
    <author>tc={8BA2F497-2771-4BDB-BA22-E87AA58D8284}</author>
  </authors>
  <commentList>
    <comment ref="C20" authorId="0" shapeId="0" xr:uid="{79116165-3575-47C5-9CDF-3D663BD78F16}">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 ref="C22" authorId="1" shapeId="0" xr:uid="{90026340-A558-472E-834A-2DFFFC67D83D}">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 ref="C23" authorId="2" shapeId="0" xr:uid="{8BA2F497-2771-4BDB-BA22-E87AA58D8284}">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tc={CD87DE8C-89AD-4FF1-BE82-20560924B7CE}</author>
    <author>tc={80DE7ADC-F321-49FD-AB05-8D73F99274E6}</author>
    <author>tc={681DCAAA-0C13-492C-A137-9915DEF4BABC}</author>
  </authors>
  <commentList>
    <comment ref="C20" authorId="0" shapeId="0" xr:uid="{CD87DE8C-89AD-4FF1-BE82-20560924B7CE}">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 ref="C22" authorId="1" shapeId="0" xr:uid="{80DE7ADC-F321-49FD-AB05-8D73F99274E6}">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 ref="C23" authorId="2" shapeId="0" xr:uid="{681DCAAA-0C13-492C-A137-9915DEF4BABC}">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tc={2F6F1F0D-DBD4-45F6-A096-BB5B105BC2EB}</author>
    <author>tc={4AFC8DA6-B73A-4419-ADE1-DF791869D0D1}</author>
    <author>tc={151FC855-CB64-4CAA-8DFE-FFD12BD922FE}</author>
  </authors>
  <commentList>
    <comment ref="C20" authorId="0" shapeId="0" xr:uid="{2F6F1F0D-DBD4-45F6-A096-BB5B105BC2EB}">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 ref="C22" authorId="1" shapeId="0" xr:uid="{4AFC8DA6-B73A-4419-ADE1-DF791869D0D1}">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 ref="C23" authorId="2" shapeId="0" xr:uid="{151FC855-CB64-4CAA-8DFE-FFD12BD922FE}">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tc={5F3D08C7-40D1-4AC5-8A0A-B41D482C9382}</author>
    <author>tc={1A79043D-3063-41E0-9662-9F6A90A3A0E2}</author>
    <author>tc={A9AD0D45-93CD-4AC8-93C7-17AC709B5B44}</author>
  </authors>
  <commentList>
    <comment ref="C15" authorId="0" shapeId="0" xr:uid="{5F3D08C7-40D1-4AC5-8A0A-B41D482C9382}">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 ref="C17" authorId="1" shapeId="0" xr:uid="{1A79043D-3063-41E0-9662-9F6A90A3A0E2}">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 ref="C18" authorId="2" shapeId="0" xr:uid="{A9AD0D45-93CD-4AC8-93C7-17AC709B5B44}">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tc={81294373-99F5-4C2A-A86F-6AD5B99009E6}</author>
    <author>tc={C3DD79EE-8BE6-4388-90AD-C76DD801A9F1}</author>
    <author>tc={BE592D27-A6E0-46AE-84BF-8A1C146CCB59}</author>
  </authors>
  <commentList>
    <comment ref="C15" authorId="0" shapeId="0" xr:uid="{81294373-99F5-4C2A-A86F-6AD5B99009E6}">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 ref="C17" authorId="1" shapeId="0" xr:uid="{C3DD79EE-8BE6-4388-90AD-C76DD801A9F1}">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 ref="C18" authorId="2" shapeId="0" xr:uid="{BE592D27-A6E0-46AE-84BF-8A1C146CCB59}">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tc={6B91D7D0-9EE9-48FD-AD82-E35C2B7E51C7}</author>
    <author>tc={B7BFA960-EC9A-444F-B768-BEE93343EF60}</author>
    <author>tc={D5A39CA3-1D9A-4F5F-87CB-D261048FAFDA}</author>
  </authors>
  <commentList>
    <comment ref="C38" authorId="0" shapeId="0" xr:uid="{6B91D7D0-9EE9-48FD-AD82-E35C2B7E51C7}">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 ref="C40" authorId="1" shapeId="0" xr:uid="{B7BFA960-EC9A-444F-B768-BEE93343EF60}">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 ref="C41" authorId="2" shapeId="0" xr:uid="{D5A39CA3-1D9A-4F5F-87CB-D261048FAFDA}">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tc={7649218B-3448-4BE5-8AD9-9473DC24241D}</author>
    <author>tc={0B270DA5-A1A3-4CE0-931D-0F835B7F77A1}</author>
    <author>tc={F4D0945A-BE0A-4B20-BDBC-0B4D5E729205}</author>
  </authors>
  <commentList>
    <comment ref="C15" authorId="0" shapeId="0" xr:uid="{7649218B-3448-4BE5-8AD9-9473DC24241D}">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 ref="C17" authorId="1" shapeId="0" xr:uid="{0B270DA5-A1A3-4CE0-931D-0F835B7F77A1}">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 ref="C18" authorId="2" shapeId="0" xr:uid="{F4D0945A-BE0A-4B20-BDBC-0B4D5E729205}">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tc={2B863257-1906-4FEA-A147-2FABA3D3F63D}</author>
    <author>tc={AA600FD9-B073-48EB-83DB-4A58D34E1BB4}</author>
    <author>tc={E6219285-784B-40E8-AE84-3EA5E793CA19}</author>
  </authors>
  <commentList>
    <comment ref="C15" authorId="0" shapeId="0" xr:uid="{2B863257-1906-4FEA-A147-2FABA3D3F63D}">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 ref="C17" authorId="1" shapeId="0" xr:uid="{AA600FD9-B073-48EB-83DB-4A58D34E1BB4}">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 ref="C18" authorId="2" shapeId="0" xr:uid="{E6219285-784B-40E8-AE84-3EA5E793CA19}">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tc={C47CA2D9-2B88-45B1-9442-A9E68ED021A6}</author>
  </authors>
  <commentList>
    <comment ref="A10" authorId="0" shapeId="0" xr:uid="{C47CA2D9-2B88-45B1-9442-A9E68ED021A6}">
      <text>
        <t>[Threaded comment]
Your version of Excel allows you to read this threaded comment; however, any edits to it will get removed if the file is opened in a newer version of Excel. Learn more: https://go.microsoft.com/fwlink/?linkid=870924
Comment:
    In practive this is much less impactful than the average HFC on GWP (circa un decimo)</t>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tc={ED721A22-E355-49AA-9BEB-5DEBCC0E4416}</author>
  </authors>
  <commentList>
    <comment ref="A8" authorId="0" shapeId="0" xr:uid="{ED721A22-E355-49AA-9BEB-5DEBCC0E4416}">
      <text>
        <t>[Threaded comment]
Your version of Excel allows you to read this threaded comment; however, any edits to it will get removed if the file is opened in a newer version of Excel. Learn more: https://go.microsoft.com/fwlink/?linkid=870924
Comment:
    In practive this is much less impactful than the average HFC on GWP (circa un decimo)</t>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tc={0C683689-4CFC-4661-B6FC-9269DDCC80F7}</author>
    <author>tc={059459CF-E9AD-428A-814C-57BFC53C0F0D}</author>
    <author>tc={A77FBE56-6755-4C0D-B347-4A079D62D8D2}</author>
  </authors>
  <commentList>
    <comment ref="A35" authorId="0" shapeId="0" xr:uid="{0C683689-4CFC-4661-B6FC-9269DDCC80F7}">
      <text>
        <t>[Threaded comment]
Your version of Excel allows you to read this threaded comment; however, any edits to it will get removed if the file is opened in a newer version of Excel. Learn more: https://go.microsoft.com/fwlink/?linkid=870924
Comment:
    Wafer production costs are equally devided between wafer production and ingot production</t>
      </text>
    </comment>
    <comment ref="A44" authorId="1" shapeId="0" xr:uid="{059459CF-E9AD-428A-814C-57BFC53C0F0D}">
      <text>
        <t>[Threaded comment]
Your version of Excel allows you to read this threaded comment; however, any edits to it will get removed if the file is opened in a newer version of Excel. Learn more: https://go.microsoft.com/fwlink/?linkid=870924
Comment:
    Wafer production costs are equally devided between wafer production and ingot production</t>
      </text>
    </comment>
    <comment ref="A53" authorId="2" shapeId="0" xr:uid="{A77FBE56-6755-4C0D-B347-4A079D62D8D2}">
      <text>
        <t>[Threaded comment]
Your version of Excel allows you to read this threaded comment; however, any edits to it will get removed if the file is opened in a newer version of Excel. Learn more: https://go.microsoft.com/fwlink/?linkid=870924
Comment:
    MG silicon data are assumed equal to those of SG silicon</t>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tc={4DBDC275-E65E-4DBD-8D10-06683527D766}</author>
  </authors>
  <commentList>
    <comment ref="D11" authorId="0" shapeId="0" xr:uid="{4DBDC275-E65E-4DBD-8D10-06683527D766}">
      <text>
        <t>[Threaded comment]
Your version of Excel allows you to read this threaded comment; however, any edits to it will get removed if the file is opened in a newer version of Excel. Learn more: https://go.microsoft.com/fwlink/?linkid=870924
Comment:
    Removed from total costs to avoid double counting error.</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tc={8175B186-92EC-4EE2-BF61-0DE0E7FEFF96}</author>
    <author>tc={CB43489D-48F1-4FEE-99D1-40BB03816D28}</author>
    <author>tc={1011CA1A-A1AE-422E-807E-B1E65217751A}</author>
  </authors>
  <commentList>
    <comment ref="C38" authorId="0" shapeId="0" xr:uid="{8175B186-92EC-4EE2-BF61-0DE0E7FEFF96}">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 ref="C40" authorId="1" shapeId="0" xr:uid="{CB43489D-48F1-4FEE-99D1-40BB03816D28}">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 ref="C41" authorId="2" shapeId="0" xr:uid="{1011CA1A-A1AE-422E-807E-B1E65217751A}">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tc={F52AE9B2-1AA2-44EE-AEAE-72AF17ED1995}</author>
    <author>tc={FD33E33E-3E65-45FB-8308-466FD91A9F88}</author>
    <author>tc={AD45D073-0B74-422D-882B-15A1B72F6001}</author>
  </authors>
  <commentList>
    <comment ref="C38" authorId="0" shapeId="0" xr:uid="{F52AE9B2-1AA2-44EE-AEAE-72AF17ED1995}">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 ref="C40" authorId="1" shapeId="0" xr:uid="{FD33E33E-3E65-45FB-8308-466FD91A9F88}">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 ref="C41" authorId="2" shapeId="0" xr:uid="{AD45D073-0B74-422D-882B-15A1B72F6001}">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tc={7F1F2E56-6BAC-4E4C-B90B-96717B99B2AB}</author>
    <author>tc={9E83B2A3-D7ED-4B02-AFE4-B47831A3AC6A}</author>
    <author>tc={988F7D27-7231-4363-A3A2-CBDF1E027855}</author>
  </authors>
  <commentList>
    <comment ref="C38" authorId="0" shapeId="0" xr:uid="{7F1F2E56-6BAC-4E4C-B90B-96717B99B2AB}">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 ref="C40" authorId="1" shapeId="0" xr:uid="{9E83B2A3-D7ED-4B02-AFE4-B47831A3AC6A}">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 ref="C41" authorId="2" shapeId="0" xr:uid="{988F7D27-7231-4363-A3A2-CBDF1E027855}">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tc={F795DAF8-57E6-49AD-8F93-DD8DC3388271}</author>
    <author>tc={6B074BCA-52CF-4801-83AC-6D52D7C9B955}</author>
    <author>tc={542BF0D8-12BA-47D2-83EF-FD7E8851FC34}</author>
    <author>tc={EB40AF7D-C294-44A1-90EC-58D3575BB4FD}</author>
  </authors>
  <commentList>
    <comment ref="C28" authorId="0" shapeId="0" xr:uid="{F795DAF8-57E6-49AD-8F93-DD8DC3388271}">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 ref="C30" authorId="1" shapeId="0" xr:uid="{6B074BCA-52CF-4801-83AC-6D52D7C9B955}">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 ref="C31" authorId="2" shapeId="0" xr:uid="{542BF0D8-12BA-47D2-83EF-FD7E8851FC34}">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 ref="A44" authorId="3" shapeId="0" xr:uid="{EB40AF7D-C294-44A1-90EC-58D3575BB4FD}">
      <text>
        <t>[Threaded comment]
Your version of Excel allows you to read this threaded comment; however, any edits to it will get removed if the file is opened in a newer version of Excel. Learn more: https://go.microsoft.com/fwlink/?linkid=870924
Comment:
    A bit more impactful than the average HFCs</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tc={9A090C4C-556C-42B8-9709-0B3D64870029}</author>
    <author>tc={017B9CF1-B8B8-4BC1-A81C-8B81A3B9DDA3}</author>
    <author>tc={D3EEF6CF-7DD4-48D8-A963-DA650C764855}</author>
    <author>tc={6043FF01-7F28-46A7-BAAA-607FA0308531}</author>
  </authors>
  <commentList>
    <comment ref="C28" authorId="0" shapeId="0" xr:uid="{9A090C4C-556C-42B8-9709-0B3D64870029}">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 ref="C30" authorId="1" shapeId="0" xr:uid="{017B9CF1-B8B8-4BC1-A81C-8B81A3B9DDA3}">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 ref="C31" authorId="2" shapeId="0" xr:uid="{D3EEF6CF-7DD4-48D8-A963-DA650C764855}">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 ref="A44" authorId="3" shapeId="0" xr:uid="{6043FF01-7F28-46A7-BAAA-607FA0308531}">
      <text>
        <t>[Threaded comment]
Your version of Excel allows you to read this threaded comment; however, any edits to it will get removed if the file is opened in a newer version of Excel. Learn more: https://go.microsoft.com/fwlink/?linkid=870924
Comment:
    A bit more impactful than the average HFCs</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tc={5AD046B0-BE5C-43FE-8F03-079EE1F04C7C}</author>
    <author>tc={DD9B6402-4E3B-4053-8EAB-1919B6191375}</author>
    <author>tc={8830FA29-ED7B-4763-B545-9C878C760036}</author>
    <author>tc={D50594DE-0DCA-43FB-8BF6-85B10B26C0D3}</author>
  </authors>
  <commentList>
    <comment ref="C28" authorId="0" shapeId="0" xr:uid="{5AD046B0-BE5C-43FE-8F03-079EE1F04C7C}">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 ref="C30" authorId="1" shapeId="0" xr:uid="{DD9B6402-4E3B-4053-8EAB-1919B6191375}">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 ref="C31" authorId="2" shapeId="0" xr:uid="{8830FA29-ED7B-4763-B545-9C878C760036}">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 ref="A44" authorId="3" shapeId="0" xr:uid="{D50594DE-0DCA-43FB-8BF6-85B10B26C0D3}">
      <text>
        <t>[Threaded comment]
Your version of Excel allows you to read this threaded comment; however, any edits to it will get removed if the file is opened in a newer version of Excel. Learn more: https://go.microsoft.com/fwlink/?linkid=870924
Comment:
    A bit more impactful than the average HFCs</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tc={4AEC2B11-AF06-4258-806A-E815CA9C7B0C}</author>
    <author>tc={D456EFDF-BFC4-4E30-BC03-FDF713BB2E7F}</author>
    <author>tc={1D0F74B4-1159-45AB-B9F4-79196EDA409F}</author>
    <author>tc={82949B8E-B476-4FE2-8E5D-BF836D1B353D}</author>
  </authors>
  <commentList>
    <comment ref="C28" authorId="0" shapeId="0" xr:uid="{4AEC2B11-AF06-4258-806A-E815CA9C7B0C}">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 ref="C30" authorId="1" shapeId="0" xr:uid="{D456EFDF-BFC4-4E30-BC03-FDF713BB2E7F}">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 ref="C31" authorId="2" shapeId="0" xr:uid="{1D0F74B4-1159-45AB-B9F4-79196EDA409F}">
      <text>
        <t>[Threaded comment]
Your version of Excel allows you to read this threaded comment; however, any edits to it will get removed if the file is opened in a newer version of Excel. Learn more: https://go.microsoft.com/fwlink/?linkid=870924
Comment:
    To be previously aggregated on Exiobase</t>
      </text>
    </comment>
    <comment ref="A44" authorId="3" shapeId="0" xr:uid="{82949B8E-B476-4FE2-8E5D-BF836D1B353D}">
      <text>
        <t>[Threaded comment]
Your version of Excel allows you to read this threaded comment; however, any edits to it will get removed if the file is opened in a newer version of Excel. Learn more: https://go.microsoft.com/fwlink/?linkid=870924
Comment:
    A bit more impactful than the average HFCs</t>
      </text>
    </comment>
  </commentList>
</comments>
</file>

<file path=xl/sharedStrings.xml><?xml version="1.0" encoding="utf-8"?>
<sst xmlns="http://schemas.openxmlformats.org/spreadsheetml/2006/main" count="12112" uniqueCount="960">
  <si>
    <t xml:space="preserve">Article: Extending EXIOBASE through explicit solar PV supply-chain modelling: implications for the EU Net Zero Industry Act </t>
  </si>
  <si>
    <t>Supplementary Material – Life-Cycle inventories, data and scenario assumptions</t>
  </si>
  <si>
    <t>This Excel file provides the data and key assumptions used in the hybrid multiregional input–output life-cycle model developed for the analysis of the photovoltaic supply chain.</t>
  </si>
  <si>
    <t>The material is organised into thematic sections to support transparency and reproducibility:</t>
  </si>
  <si>
    <t>1) Inventories</t>
  </si>
  <si>
    <t>Process-based life-cycle inventories (LCIs) for the main PV supply-chain stages, with regional differentiation where relevant:</t>
  </si>
  <si>
    <t>CN</t>
  </si>
  <si>
    <t>China</t>
  </si>
  <si>
    <t>EU</t>
  </si>
  <si>
    <t>European Union (27)</t>
  </si>
  <si>
    <t>US</t>
  </si>
  <si>
    <t>United states</t>
  </si>
  <si>
    <t>APAC</t>
  </si>
  <si>
    <t>Asia-Pacific regions</t>
  </si>
  <si>
    <r>
      <t xml:space="preserve">For all other regions, inventories are assumed to be equivalent to those listed above, according to the regional mapping reported in </t>
    </r>
    <r>
      <rPr>
        <i/>
        <sz val="9"/>
        <color rgb="FF000000"/>
        <rFont val="Arial"/>
        <family val="2"/>
      </rPr>
      <t>Inventories | Master</t>
    </r>
  </si>
  <si>
    <t>N.B: Regionalization (i.e. share of domestic vs imported use) of inputs indicated as "GLOBAL" under "DB Region" columns of each inventory, will mimick the regionalization of the corresponding DB Item in the original EXIOBASE database</t>
  </si>
  <si>
    <t>Sheet</t>
  </si>
  <si>
    <t>Description</t>
  </si>
  <si>
    <t>Inventories | Master</t>
  </si>
  <si>
    <t>End-of-life Inventory for decommissioning, transport and disposal of PV systems.</t>
  </si>
  <si>
    <t>Inventories | PV use</t>
  </si>
  <si>
    <t>Life-cycle inventory for PV plant installation, operation and maintenance, including the construction of electrical equipment in China. Fence construction is excluded, while transformers are assumed for each PV plant. Distinguished by region</t>
  </si>
  <si>
    <t>Inventories | PV prod</t>
  </si>
  <si>
    <t>Life-cycle inventory for PV module assembly.</t>
  </si>
  <si>
    <t>Inventories | Cell prod</t>
  </si>
  <si>
    <t>Life-cycle inventory for photovoltaic cell manufacturing.</t>
  </si>
  <si>
    <t>Inventories | Paste</t>
  </si>
  <si>
    <t>Process-based life-cycle inventory for metallization paste production, an intermediate input for PV cell manufacturing. The dataset is derived as a weighted average of three formulations reported in the original source, based on their respective shares in cell production.</t>
  </si>
  <si>
    <t>Inventories | Silane</t>
  </si>
  <si>
    <t>Life-cycle inventory for silane production, an intermediate input for PV cell manufacturing.</t>
  </si>
  <si>
    <t>Inventories | Wafer prod</t>
  </si>
  <si>
    <t>Life-cycle inventory for wafer manufacturing.</t>
  </si>
  <si>
    <t>Inventories | Ingot prod</t>
  </si>
  <si>
    <t>Life-cycle inventory for monocrystalline ingot production (Czochralski process).</t>
  </si>
  <si>
    <t>Inventories | SGS prod</t>
  </si>
  <si>
    <t>Life-cycle inventory for solar grade silicon production (Modified Siemens process).</t>
  </si>
  <si>
    <t>Inventories | MGS prod</t>
  </si>
  <si>
    <t>Life-cycle inventory for metallurgical grade silicon production.</t>
  </si>
  <si>
    <t>Inventories | CaF2 97%</t>
  </si>
  <si>
    <t>Life-cycle inventory for fluorspar (97% purity).</t>
  </si>
  <si>
    <t>Inventories | HF</t>
  </si>
  <si>
    <t>Life-cycle inventory for hydrogen fluoride.</t>
  </si>
  <si>
    <t>Inventories | HFC-152a</t>
  </si>
  <si>
    <t>Life-cycle inventory for 1,1-difluoroethane.</t>
  </si>
  <si>
    <t>Inventories | VF</t>
  </si>
  <si>
    <t>Life-cycle inventory for vinyl fluoride.</t>
  </si>
  <si>
    <t>Inventories | PVF</t>
  </si>
  <si>
    <t>Life-cycle inventory for polivinylfluoride.</t>
  </si>
  <si>
    <t>Inventories | PVF disp</t>
  </si>
  <si>
    <t>Life-cycle inventory for polivinylfluoride dispersion.</t>
  </si>
  <si>
    <t>Inventories | PVF film</t>
  </si>
  <si>
    <t>Life-cycle inventory for polivinylfluoride film.</t>
  </si>
  <si>
    <t>Inventories | DB units</t>
  </si>
  <si>
    <t>Units of measurement associated with each commodity included in the original EXIOBASE database.</t>
  </si>
  <si>
    <t>2) Scenario assumptions</t>
  </si>
  <si>
    <t>Input parameters used to define the Baseline 2030 and NZIA scenarios.</t>
  </si>
  <si>
    <t>Scenario assum. | Market shares</t>
  </si>
  <si>
    <t>Regional production and trade shares for PV components</t>
  </si>
  <si>
    <t>Scenario assum. | 2030 implications</t>
  </si>
  <si>
    <t>Assumptions on electricity demand and energy mix in EU27 by 2030</t>
  </si>
  <si>
    <t>Scenario assum. | NZIA</t>
  </si>
  <si>
    <t>Specific assuptions for the NZIA scenario</t>
  </si>
  <si>
    <t>3) Sensitivity analysis</t>
  </si>
  <si>
    <t>Parameters varied to assess the robustness of results.</t>
  </si>
  <si>
    <t>Sensitivity analysis | Capacity factors</t>
  </si>
  <si>
    <t>Regional PV capacity factors and alternative data sources</t>
  </si>
  <si>
    <t>4) Impact factors and additional parameters</t>
  </si>
  <si>
    <t>Environmental characterization factors and other cross-cutting inputs.</t>
  </si>
  <si>
    <t>Additional parameters | GWP</t>
  </si>
  <si>
    <t>Fuel-specific combustion emission factors and Global Warming Potential factors</t>
  </si>
  <si>
    <t>Additional parameters | VA suppy chain</t>
  </si>
  <si>
    <t>Calculation of the value added and employment for each stage of the PV supply chian</t>
  </si>
  <si>
    <t>Additional parameters | VA PV plant</t>
  </si>
  <si>
    <t>Value added and employment data for the PV plant in each region</t>
  </si>
  <si>
    <t>Additional parameters | Transport</t>
  </si>
  <si>
    <t>Calculation of the cost of transport for different transport mode</t>
  </si>
  <si>
    <t>All inventories are technology-specific for monocrystalline silicon PV.</t>
  </si>
  <si>
    <t>Data were harmonized and mapped to EXIOBASE sector classification using NACE concordance tables.</t>
  </si>
  <si>
    <t>When detailed information was not available, conservative assumptions based on literature averages were adopted.</t>
  </si>
  <si>
    <t>These inventories are used to construct the additional sectors in the MARIO hybrid MRIO model.</t>
  </si>
  <si>
    <t>Region</t>
  </si>
  <si>
    <t>Activity</t>
  </si>
  <si>
    <t>Commodity</t>
  </si>
  <si>
    <t>Functional unit</t>
  </si>
  <si>
    <t>Inventory sheet</t>
  </si>
  <si>
    <t>In which region is the activity being added?</t>
  </si>
  <si>
    <t>Name of the new activity being added</t>
  </si>
  <si>
    <t>Commodity output of such activity</t>
  </si>
  <si>
    <t>GLOBAL</t>
  </si>
  <si>
    <t>PV end of life management - landfill</t>
  </si>
  <si>
    <t>PV end of life management</t>
  </si>
  <si>
    <t>1 m2</t>
  </si>
  <si>
    <t>Solar Power Plant</t>
  </si>
  <si>
    <t>Solar</t>
  </si>
  <si>
    <t>1 TJ</t>
  </si>
  <si>
    <t>PV use CN</t>
  </si>
  <si>
    <t>EU27</t>
  </si>
  <si>
    <t>PV use EU</t>
  </si>
  <si>
    <t>WL</t>
  </si>
  <si>
    <t>PV use US</t>
  </si>
  <si>
    <t>BR</t>
  </si>
  <si>
    <t>WM</t>
  </si>
  <si>
    <t>PV use APAC</t>
  </si>
  <si>
    <t>RU</t>
  </si>
  <si>
    <t>ZA</t>
  </si>
  <si>
    <t>NO</t>
  </si>
  <si>
    <t>IN</t>
  </si>
  <si>
    <t>JP</t>
  </si>
  <si>
    <t>WA</t>
  </si>
  <si>
    <t>CA</t>
  </si>
  <si>
    <t>ID</t>
  </si>
  <si>
    <t>WF</t>
  </si>
  <si>
    <t>AU</t>
  </si>
  <si>
    <t>TR</t>
  </si>
  <si>
    <t>GB</t>
  </si>
  <si>
    <t>MX</t>
  </si>
  <si>
    <t>CH</t>
  </si>
  <si>
    <t>KR</t>
  </si>
  <si>
    <t>WE</t>
  </si>
  <si>
    <t>PV modules production</t>
  </si>
  <si>
    <t>PV modules</t>
  </si>
  <si>
    <t>PV prod CN</t>
  </si>
  <si>
    <t>PV prod EU</t>
  </si>
  <si>
    <t>PV prod US</t>
  </si>
  <si>
    <t>PV prod APAC</t>
  </si>
  <si>
    <t>Cells production</t>
  </si>
  <si>
    <t>Cells</t>
  </si>
  <si>
    <t>Cell prod CN</t>
  </si>
  <si>
    <t>Cell prod EU</t>
  </si>
  <si>
    <t>Cell prod US</t>
  </si>
  <si>
    <t>Cell prod APAC</t>
  </si>
  <si>
    <t>Metallization paste production</t>
  </si>
  <si>
    <t>Metallization paste</t>
  </si>
  <si>
    <t>1 kg</t>
  </si>
  <si>
    <t>Paste</t>
  </si>
  <si>
    <t>Silane production</t>
  </si>
  <si>
    <t>Silane</t>
  </si>
  <si>
    <t>Wafer production</t>
  </si>
  <si>
    <t>Wafer</t>
  </si>
  <si>
    <t>Wafer prod CN</t>
  </si>
  <si>
    <t>Wafer prod EU</t>
  </si>
  <si>
    <t>Wafer prod US</t>
  </si>
  <si>
    <t>Wafer prod APAC</t>
  </si>
  <si>
    <t>Ingot production</t>
  </si>
  <si>
    <t>Ingot</t>
  </si>
  <si>
    <t>Ingot prod CN</t>
  </si>
  <si>
    <t>Ingot prod EU</t>
  </si>
  <si>
    <t>Ingot prod US</t>
  </si>
  <si>
    <t>Ingot prod APAC</t>
  </si>
  <si>
    <t>Solar Grade silicon production</t>
  </si>
  <si>
    <t>Solar Grade silicon</t>
  </si>
  <si>
    <t>SGS prod CN</t>
  </si>
  <si>
    <t>SGS prod EU</t>
  </si>
  <si>
    <t>SGS prod US</t>
  </si>
  <si>
    <t>SGS prod APAC</t>
  </si>
  <si>
    <t>Metallurgical Grade silicon production</t>
  </si>
  <si>
    <t>Metallurgical Grade silicon</t>
  </si>
  <si>
    <t>MGS prod</t>
  </si>
  <si>
    <t>Fluorspar, 97% production</t>
  </si>
  <si>
    <t>Fluorspar, 97%</t>
  </si>
  <si>
    <t>CaF2 97%</t>
  </si>
  <si>
    <t>Hydrogen fluoride production</t>
  </si>
  <si>
    <t>Hydrogen fluoride</t>
  </si>
  <si>
    <t>HF</t>
  </si>
  <si>
    <t>1,1-difluoroethane, HFC-152a production</t>
  </si>
  <si>
    <t>1,1-difluoroethane, HFC-152a</t>
  </si>
  <si>
    <t>HFC-152a</t>
  </si>
  <si>
    <t>Vinyl fluoride prod</t>
  </si>
  <si>
    <t>Vinyl fluoride</t>
  </si>
  <si>
    <t>VF</t>
  </si>
  <si>
    <t>Polyvinylfluoride prod</t>
  </si>
  <si>
    <t>Polyvinylfluoride</t>
  </si>
  <si>
    <t>PVF</t>
  </si>
  <si>
    <t>Polyvinylfluoride, dispersion prod</t>
  </si>
  <si>
    <t>Polyvinylfluoride, dispersion</t>
  </si>
  <si>
    <t>PVF disp</t>
  </si>
  <si>
    <t>Polyvinylfluoride film prod</t>
  </si>
  <si>
    <t>Polyvinylfluoride film</t>
  </si>
  <si>
    <t>PVF film</t>
  </si>
  <si>
    <t>Input</t>
  </si>
  <si>
    <t>Item type</t>
  </si>
  <si>
    <t>EXIOBASE item</t>
  </si>
  <si>
    <t>EXIOBASE Region</t>
  </si>
  <si>
    <t>Change type</t>
  </si>
  <si>
    <t>Unit</t>
  </si>
  <si>
    <t>Quantity</t>
  </si>
  <si>
    <t>Source</t>
  </si>
  <si>
    <t>Diesel</t>
  </si>
  <si>
    <t>Gas/Diesel Oil</t>
  </si>
  <si>
    <t>Update</t>
  </si>
  <si>
    <t>tonnes</t>
  </si>
  <si>
    <t xml:space="preserve">Smith, Brittany L., Ashok Sekar, Heather Mirletz, Garvin Heath, and Robert Margolis. 2024. An Updated Life Cycle Assessment of Utility-Scale Solar Photovoltaic Systems Installed in the United States. Golden, CO: National Renewable Energy Laboratory. NREL/TP-7A40-87372. https://www.nrel.gov/docs/fy24osti/87372.pdf. </t>
  </si>
  <si>
    <t>electricity, medium voltage</t>
  </si>
  <si>
    <t>Electricity</t>
  </si>
  <si>
    <t>MJ</t>
  </si>
  <si>
    <t>transport, freight, lorry</t>
  </si>
  <si>
    <t>Other land transportation services</t>
  </si>
  <si>
    <t>Meuro</t>
  </si>
  <si>
    <t>average incineration residue</t>
  </si>
  <si>
    <t>Inert/metal/hazardous waste for treatment: landfill</t>
  </si>
  <si>
    <t>tonnes (service)</t>
  </si>
  <si>
    <t>CO2</t>
  </si>
  <si>
    <t>Satellite account</t>
  </si>
  <si>
    <t>Carbon dioxide</t>
  </si>
  <si>
    <t>kg</t>
  </si>
  <si>
    <t>Estimation through GHG protocol data, emissions related to the combustion of 2.6 MJ of diesel.</t>
  </si>
  <si>
    <t>CH4</t>
  </si>
  <si>
    <t>N2O</t>
  </si>
  <si>
    <t>Aluminium ores and concentrates</t>
  </si>
  <si>
    <t>Secondary aluminium for treatment; Re-processing of secondary aluminium into new aluminium</t>
  </si>
  <si>
    <t>copper, cathode</t>
  </si>
  <si>
    <t>Copper ores and concentrates</t>
  </si>
  <si>
    <t>Secondary copper for treatment; Re-processing of secondary copper into new copper</t>
  </si>
  <si>
    <t>kWh</t>
  </si>
  <si>
    <t>Steam and hot water supply services</t>
  </si>
  <si>
    <t>Cement; lime and plaster</t>
  </si>
  <si>
    <t>Sand and clay</t>
  </si>
  <si>
    <t>Chemicals nec</t>
  </si>
  <si>
    <t>Plastic waste for treatment: landfill</t>
  </si>
  <si>
    <t>Plastic waste for treatment: incineration</t>
  </si>
  <si>
    <t>Carbon dioxide, fossil</t>
  </si>
  <si>
    <t>m2</t>
  </si>
  <si>
    <t>aluminium, wrought alloy</t>
  </si>
  <si>
    <t>Aluminium and aluminium products</t>
  </si>
  <si>
    <t>epoxy resin, liquid</t>
  </si>
  <si>
    <t>nylon 6</t>
  </si>
  <si>
    <t>polycarbonate</t>
  </si>
  <si>
    <t>polyvinylchloride, bulk 
polymerised</t>
  </si>
  <si>
    <t>wire drawing, copper</t>
  </si>
  <si>
    <t>Electrical machinery and apparatus n.e.c. (31)</t>
  </si>
  <si>
    <t>diesel, burned in building machine</t>
  </si>
  <si>
    <t>electric motor, vehicle</t>
  </si>
  <si>
    <t>petrol, low-sulfur</t>
  </si>
  <si>
    <t>concrete slab</t>
  </si>
  <si>
    <t>Other non-metallic mineral products</t>
  </si>
  <si>
    <t>Copper products</t>
  </si>
  <si>
    <t>Plastics; basic</t>
  </si>
  <si>
    <t>ferrite</t>
  </si>
  <si>
    <t>Ceramic goods</t>
  </si>
  <si>
    <t>injection moulding</t>
  </si>
  <si>
    <t>Fabricated metal products; except machinery and equipment (28)</t>
  </si>
  <si>
    <t>lubricating oil</t>
  </si>
  <si>
    <t>Lubricants</t>
  </si>
  <si>
    <t>reinforcing steel</t>
  </si>
  <si>
    <t>Basic iron and steel and of ferro-alloys and first products thereof</t>
  </si>
  <si>
    <t>cable, network cable, category 
5, without plugs</t>
  </si>
  <si>
    <t>cable, three-conductor cable</t>
  </si>
  <si>
    <t>capacitor, electrolyte type, &gt;2 
cm height</t>
  </si>
  <si>
    <t>capacitor, film type, for 
through-hole mounting</t>
  </si>
  <si>
    <t>glass fibre reinforced plastic, 
polyamide, injection moulded</t>
  </si>
  <si>
    <t>Glass and glass products</t>
  </si>
  <si>
    <t>inductor, ring core choke type</t>
  </si>
  <si>
    <t>integrated circuit, logic type</t>
  </si>
  <si>
    <t>printed wiring board, through-
hole mounted, unspecified, Pb 
free</t>
  </si>
  <si>
    <t>transformer, high voltage use</t>
  </si>
  <si>
    <t>transistor, wired, big size, 
through-hole mounting</t>
  </si>
  <si>
    <t>fan, for power supply unit, 
desktop computer</t>
  </si>
  <si>
    <t>Textiles (17)</t>
  </si>
  <si>
    <t>battery cell, Li-ion, LFP</t>
  </si>
  <si>
    <t>corrugated board box</t>
  </si>
  <si>
    <t>Paper and paper products</t>
  </si>
  <si>
    <t>photovoltaic panel, single-Si wafer</t>
  </si>
  <si>
    <t>polystyrene, high impact</t>
  </si>
  <si>
    <t>section bar extrusion, aluminium</t>
  </si>
  <si>
    <t>section bar rolling, steel</t>
  </si>
  <si>
    <t>steel, chromium steel 18/8</t>
  </si>
  <si>
    <t>steel, low-alloyed, hot rolled</t>
  </si>
  <si>
    <t>Employment</t>
  </si>
  <si>
    <t>1000 persons</t>
  </si>
  <si>
    <t>https://doi.org/10.1016/j.rser.2017.05.039</t>
  </si>
  <si>
    <t>Estimation through GHG protocol data, emissions related to the combustion of 19.76 kg of diesel</t>
  </si>
  <si>
    <t>Estimation through GHG protocol data, emissions related to the combustion of 0,055 kg of diesel</t>
  </si>
  <si>
    <t>transport, transoceanic freight ship</t>
  </si>
  <si>
    <t>Sea and coastal water transportation services</t>
  </si>
  <si>
    <t>Estimation through UN ComTrade data</t>
  </si>
  <si>
    <t>transport, freight, lorry, fleet average</t>
  </si>
  <si>
    <t>transport, freight, rail</t>
  </si>
  <si>
    <t>Railway transportation services</t>
  </si>
  <si>
    <t>EOL</t>
  </si>
  <si>
    <t>photovoltaic cell, single-Si, at plant</t>
  </si>
  <si>
    <t>R. Frischknecht, P. Stolz, L. Krebs, M. de Wild-Scholten, P. Sinha, V. Fthenakis, H. C. Kim, M. Raugei, M. Stucki, 2020, Life Cycle Inventories and Life Cycle Assessment of Photovoltaic Systems, International Energy Agency (IEA) PVPS Task 12, Report T12-1</t>
  </si>
  <si>
    <t>aluminium alloy, AlMg3, at plant</t>
  </si>
  <si>
    <t>copper, at regional storage</t>
  </si>
  <si>
    <t>diode, unspecified, at plant</t>
  </si>
  <si>
    <t>silicone product, at plant</t>
  </si>
  <si>
    <t>tin, at regional storage</t>
  </si>
  <si>
    <t>Lead; zinc and tin and products thereof</t>
  </si>
  <si>
    <t>lead, at regional storage</t>
  </si>
  <si>
    <t>solar glass, low-iron, at regional storage</t>
  </si>
  <si>
    <t>tempering, flat glass</t>
  </si>
  <si>
    <t>glass fibre reinforced plastic, polyamide, injection moulding, at plant</t>
  </si>
  <si>
    <t>polyethylene terephthalate, granulate, amorphous, at plant</t>
  </si>
  <si>
    <t>polyethylene, HDPE, granulate, at plant</t>
  </si>
  <si>
    <t>ethylvinylacetate, foil, at plant</t>
  </si>
  <si>
    <t>polyvinylfluoride film, at plant</t>
  </si>
  <si>
    <t>tap water, water balance according to MoeK 2013, at user</t>
  </si>
  <si>
    <t>Collected and purified water; distribution services of water (41)</t>
  </si>
  <si>
    <t>hydrogen fluoride, at plant</t>
  </si>
  <si>
    <t>1-propanol, at plant</t>
  </si>
  <si>
    <t>isopropanol, at plant</t>
  </si>
  <si>
    <t>potassium hydroxide, at regional storage</t>
  </si>
  <si>
    <t>soap, at plant</t>
  </si>
  <si>
    <t>corrugated board, mixed fibre, single wall, at plant</t>
  </si>
  <si>
    <t>EUR-flat pallet</t>
  </si>
  <si>
    <t>Wood and products of wood and cork (except furniture); articles of straw and plaiting materials (20)</t>
  </si>
  <si>
    <t>electricity, medium voltage, at grid</t>
  </si>
  <si>
    <t>diesel, burned in building machine, average</t>
  </si>
  <si>
    <t>disposal, municipal solid waste, 22.9% water, to municipal incineration</t>
  </si>
  <si>
    <t>Intert/metal waste for treatment: incineration</t>
  </si>
  <si>
    <t>disposal, polyvinylfluoride, 0.2% water, to municipal incineration</t>
  </si>
  <si>
    <t>disposal, plastics, mixture, 15.3% water, to municipal incineration</t>
  </si>
  <si>
    <t>disposal, used mineral oil, 10% water, to hazardous waste incineration</t>
  </si>
  <si>
    <t>Oil/hazardous waste for treatment: incineration</t>
  </si>
  <si>
    <t>R&amp;D</t>
  </si>
  <si>
    <t>Research and development services (73)</t>
  </si>
  <si>
    <t>Woodhouse, Michael. Brittany Smith, Ashwin Ramdas, and Robert Margolis.  2019. Crystalline Silicon Photovoltaic Module Manufacturing Costs and Sustainable Pricing: 1H 2018 Benchmark and Cost Reduction Roadmap. Golden, CO: National Renewable Energy Laborat</t>
  </si>
  <si>
    <t>Sales, General and Administrative</t>
  </si>
  <si>
    <t>Wholesale trade and commission trade services; except of motor vehicles and motorcycles (51)</t>
  </si>
  <si>
    <t>Compensation of employees</t>
  </si>
  <si>
    <t>Factor of production</t>
  </si>
  <si>
    <t>Operating surplus: Consumption of fixed capital</t>
  </si>
  <si>
    <t>Taxes, subsidies and net surplus</t>
  </si>
  <si>
    <t>NMVOC, non-methane volatile organic compounds, unspecified origin</t>
  </si>
  <si>
    <t>NMVOC</t>
  </si>
  <si>
    <t>Estimation through GHG protocol data, emissions related to the combustion of 0,000203488372093023 kg of diesel.</t>
  </si>
  <si>
    <t>single-Si wafer, photovoltaics, at plant</t>
  </si>
  <si>
    <t>metallization paste, front side, at plant</t>
  </si>
  <si>
    <t>metallization paste, back side, at plant</t>
  </si>
  <si>
    <t>metallization paste, back side, aluminium, at plant</t>
  </si>
  <si>
    <t>ammonia, liquid, at regional storehouse</t>
  </si>
  <si>
    <t>N-fertiliser</t>
  </si>
  <si>
    <t>phosphoryl chloride, at plant</t>
  </si>
  <si>
    <t>hydrochloric acid, 30% in H2O, at plant</t>
  </si>
  <si>
    <t>sodium hydroxide, 50% in H2O, production mix, at plant</t>
  </si>
  <si>
    <t>lime, hydrated, packed, at plant</t>
  </si>
  <si>
    <t>refrigerant R134a, at plant</t>
  </si>
  <si>
    <t>nitrogen, liquid, at plant</t>
  </si>
  <si>
    <t>silane, at plant</t>
  </si>
  <si>
    <t>natural gas, burned in industrial furnace low-NOX&gt;100kW</t>
  </si>
  <si>
    <t>Natural gas and services related to natural gas extraction; excluding surveying</t>
  </si>
  <si>
    <t>disposal, waste, Si waferprod., inorg, 9.4% water, to residual material landfill</t>
  </si>
  <si>
    <t>disposal, solvents mixture, 16.5% water, to hazardous waste incineration</t>
  </si>
  <si>
    <t>Aluminium</t>
  </si>
  <si>
    <t>TSP (total suspended particulate)</t>
  </si>
  <si>
    <t>Other emissions nec</t>
  </si>
  <si>
    <t>Lead</t>
  </si>
  <si>
    <t>Pb</t>
  </si>
  <si>
    <t>Silicon</t>
  </si>
  <si>
    <t>Silver</t>
  </si>
  <si>
    <t>Tin</t>
  </si>
  <si>
    <t>Ammonia</t>
  </si>
  <si>
    <t>NH3</t>
  </si>
  <si>
    <t>Chlorine</t>
  </si>
  <si>
    <t>Hydrogen</t>
  </si>
  <si>
    <t>2-Propanol</t>
  </si>
  <si>
    <t>Acetaldehyde</t>
  </si>
  <si>
    <t>Ethane, 1,1,1,2-tetrafluoro-, HFC-134a</t>
  </si>
  <si>
    <t>HFCs</t>
  </si>
  <si>
    <t>Estimation through GHG protocol data, emissions related to the combustion of 0,00126698444006136 kg of natural gas.</t>
  </si>
  <si>
    <t>silver, at regional storage</t>
  </si>
  <si>
    <t>Precious metals</t>
  </si>
  <si>
    <t>aluminium, primary, at plant</t>
  </si>
  <si>
    <t>silica sand, at plant</t>
  </si>
  <si>
    <t>chemicals organic, at plant</t>
  </si>
  <si>
    <t>electricity, medium voltage, production ENTSO, at grid</t>
  </si>
  <si>
    <t>Estimation through GHG protocol data, emissions related to the combustion of 0,01725 kg of natural gas.</t>
  </si>
  <si>
    <t>MG-silicon, at plant</t>
  </si>
  <si>
    <t>natural gas, burned in boiler condensing modulating &gt;100kW</t>
  </si>
  <si>
    <t>silicon tetrachloride, at plant</t>
  </si>
  <si>
    <t>hydrogen, liquid, at plant</t>
  </si>
  <si>
    <t>Chloride</t>
  </si>
  <si>
    <t>Copper</t>
  </si>
  <si>
    <t>Cu</t>
  </si>
  <si>
    <t>Nitrogen</t>
  </si>
  <si>
    <t>N</t>
  </si>
  <si>
    <t>Phosphate</t>
  </si>
  <si>
    <t>P</t>
  </si>
  <si>
    <t>Sodium, ion</t>
  </si>
  <si>
    <t>Zinc</t>
  </si>
  <si>
    <t>Zn</t>
  </si>
  <si>
    <t>Iron</t>
  </si>
  <si>
    <t>Cadmium</t>
  </si>
  <si>
    <t>Cd</t>
  </si>
  <si>
    <t>Chromium</t>
  </si>
  <si>
    <t>Cr</t>
  </si>
  <si>
    <t>Fluoride</t>
  </si>
  <si>
    <t>Mercury</t>
  </si>
  <si>
    <t>Hg</t>
  </si>
  <si>
    <t>Nickel</t>
  </si>
  <si>
    <t>Ni</t>
  </si>
  <si>
    <t>Phosphorus</t>
  </si>
  <si>
    <t>Sulfate</t>
  </si>
  <si>
    <t>SOx</t>
  </si>
  <si>
    <t>Estimation through GHG protocol data, emissions related to the combustion of 3,73665666666667 kg of natural gas.</t>
  </si>
  <si>
    <t>CZ single crystalline silicon, photovoltaics, at plant</t>
  </si>
  <si>
    <t>flat glass, uncoated, at plant</t>
  </si>
  <si>
    <t>acetic acid, 98% in H2O, at plant</t>
  </si>
  <si>
    <t>dipropylene glycol monomethyl ether, at plant</t>
  </si>
  <si>
    <t>alkylbenzene sulfonate, linear, petrochemical, at plant</t>
  </si>
  <si>
    <t>acrylic binder, 34% in H2O, at plant</t>
  </si>
  <si>
    <t>brass, at plant</t>
  </si>
  <si>
    <t>chromium steel 18/8, at plant</t>
  </si>
  <si>
    <t>wire drawing, steel</t>
  </si>
  <si>
    <t>disposal, waste, silicon wafer production, 0% water, to underground deposit</t>
  </si>
  <si>
    <t>water, deionised, water balance according to MoeK 2013, at plant</t>
  </si>
  <si>
    <t>Estimation through GHG protocol data, emissions related to the combustion of 0,0832956662283585 kg of natural gas.</t>
  </si>
  <si>
    <t>silicon, production mix, photovoltaics, at plant</t>
  </si>
  <si>
    <t>argon, liquid, at plant</t>
  </si>
  <si>
    <t>nitric acid, 50% in H2O, at plant</t>
  </si>
  <si>
    <t>ceramic tiles, at regional storage</t>
  </si>
  <si>
    <t>Bricks; tiles and construction products; in baked clay</t>
  </si>
  <si>
    <t>Nitrogen oxides</t>
  </si>
  <si>
    <t>NOX</t>
  </si>
  <si>
    <t>Hydroxide</t>
  </si>
  <si>
    <t>Nitrate</t>
  </si>
  <si>
    <t>Estimation through GHG protocol data, emissions related to the combustion of 1,42133956386293 kg of natural gas.</t>
  </si>
  <si>
    <t>heat, at cogen 1MWe lean burn, allocation exergy</t>
  </si>
  <si>
    <t>R. Frischknecht, P. Stolz, L. Krebs, M. de Wild-Scholten, P. Sinha, V. Fthenakis, H. C. Kim, M. Raugei, M. Stucki, 2020, Life Cycle Inventories and Life Cycle Assessment of Photovoltaic Systems, International Energy Agency (IEA) PVPS Task 12, Report T12-1, Same data in Smith, Brittany L., et al. "An Updated Life Cycle Assessment of Utility-Scale Solar…</t>
  </si>
  <si>
    <t>R. Frischknecht, P. Stolz, L. Krebs, M. de Wild-Scholten, P. Sinha, V. Fthenakis, H. C. Kim, M. Raugei, M. Stucki, 2020, Life Cycle Inventories and Life Cycle Assessment of Photovoltaic Systems, International Energy Agency (IEA) PVPS Task 12, Report T12-19:2020.</t>
  </si>
  <si>
    <t>wood chips, production mix, wet, measured as dry mass, at forest road &amp; at sawmill</t>
  </si>
  <si>
    <t>hard coal coke, at plant</t>
  </si>
  <si>
    <t>Coking Coal</t>
  </si>
  <si>
    <t>graphite, at plant</t>
  </si>
  <si>
    <t>charcoal, at plant</t>
  </si>
  <si>
    <t>Charcoal</t>
  </si>
  <si>
    <t>petroleum coke, at refinery</t>
  </si>
  <si>
    <t>Petroleum Coke</t>
  </si>
  <si>
    <t>oxygen, liquid, at plant</t>
  </si>
  <si>
    <t>disposal, slag from MG silicon production, 0% water, to inert material landfill</t>
  </si>
  <si>
    <t>Arsenic</t>
  </si>
  <si>
    <t>As</t>
  </si>
  <si>
    <t>Antimony</t>
  </si>
  <si>
    <t>Boron</t>
  </si>
  <si>
    <t>Calcium</t>
  </si>
  <si>
    <t>Carbon monoxide, biogenic</t>
  </si>
  <si>
    <t>CO</t>
  </si>
  <si>
    <t>Carbon monoxide, fossil</t>
  </si>
  <si>
    <t>Carbon dioxide, biogenic</t>
  </si>
  <si>
    <t>Cyanide</t>
  </si>
  <si>
    <t>Fluorine</t>
  </si>
  <si>
    <t>Hydrogen sulfide</t>
  </si>
  <si>
    <t>Particulates, &gt; 10 um</t>
  </si>
  <si>
    <t>Potassium</t>
  </si>
  <si>
    <t>Sodium</t>
  </si>
  <si>
    <t>Sulfur dioxide</t>
  </si>
  <si>
    <t>Fluorspar</t>
  </si>
  <si>
    <t>heavy fuel oil, burned in industrial furnace 1MW, non-modulating</t>
  </si>
  <si>
    <t>Heavy Fuel Oil</t>
  </si>
  <si>
    <t>natural gas, burned in industrial furnace &gt;100kW</t>
  </si>
  <si>
    <t>Particulates, &lt; 2.5 um</t>
  </si>
  <si>
    <t>PM2.5</t>
  </si>
  <si>
    <t>Particulates, &gt; 2.5 um, and &lt; 10um</t>
  </si>
  <si>
    <t>PM10</t>
  </si>
  <si>
    <t>Estimation through GHG protocol data, emissions related to the combustion of 0,00129641485275288 kg of natural gas.</t>
  </si>
  <si>
    <t>Estimation through GHG protocol data, emissions related to the combustion of 0,014388762819944 kg of HFO.</t>
  </si>
  <si>
    <t>fluorspar, 97%, at plant</t>
  </si>
  <si>
    <t>sulphuric acid, liquid, at plant</t>
  </si>
  <si>
    <t>Estimation through GHG protocol data, emissions related to the combustion of 0,02340625 kg of natural gas.</t>
  </si>
  <si>
    <t>acetylene, at regional storehouse</t>
  </si>
  <si>
    <t>zinc, primary, at regional storage</t>
  </si>
  <si>
    <t>Ethane, 1,1-difluoro-, HFC-152a</t>
  </si>
  <si>
    <t>Estimation through GHG protocol data, emissions related to the combustion of 0,0204166666666667 kg of natural gas.</t>
  </si>
  <si>
    <t>1,1-difluoroethane, HFC-152a, at plant</t>
  </si>
  <si>
    <t>Estimation through GHG protocol data, emissions related to the combustion of 0,1328125 kg of natural gas.</t>
  </si>
  <si>
    <t>vinyl fluoride, at plant</t>
  </si>
  <si>
    <t>Estimation through GHG protocol data, emissions related to the combustion of 1,0718201754386 kg of natural gas.</t>
  </si>
  <si>
    <t>polyvinylfluoride, at plant</t>
  </si>
  <si>
    <t>Estimation through GHG protocol data, emissions related to the combustion of 0,196214219759926 kg of natural gas.</t>
  </si>
  <si>
    <t>polyvinylfluoride, dispersion, at plant</t>
  </si>
  <si>
    <t>titanium dioxide, production mix, at plant</t>
  </si>
  <si>
    <t>Foundry work services</t>
  </si>
  <si>
    <t>Estimation through GHG protocol data, emissions related to the combustion of 0,631181099267329 kg of natural gas.</t>
  </si>
  <si>
    <t>Item</t>
  </si>
  <si>
    <t>Name</t>
  </si>
  <si>
    <t>unit</t>
  </si>
  <si>
    <t>AEL-EAF</t>
  </si>
  <si>
    <t>None</t>
  </si>
  <si>
    <t>Activities auxiliary to financial intermediation (67)</t>
  </si>
  <si>
    <t>Activities of membership organisation n.e.c. (91)</t>
  </si>
  <si>
    <t>Air transport (62)</t>
  </si>
  <si>
    <t>Aluminium production</t>
  </si>
  <si>
    <t>Animal products nec</t>
  </si>
  <si>
    <t>BF-BOF-BECCSmax</t>
  </si>
  <si>
    <t>BF-BOF-BECCSmin</t>
  </si>
  <si>
    <t>BF-BOF-CCS-73%</t>
  </si>
  <si>
    <t>BF-BOF-CCS-86%</t>
  </si>
  <si>
    <t>Bioenergy</t>
  </si>
  <si>
    <t>Biogasification of food waste, incl. land application</t>
  </si>
  <si>
    <t>Biogasification of paper, incl. land application</t>
  </si>
  <si>
    <t>Biogasification of sewage slugde, incl. land application</t>
  </si>
  <si>
    <t>Blast furnace gas production</t>
  </si>
  <si>
    <t>Casting of metals</t>
  </si>
  <si>
    <t>Cattle farming</t>
  </si>
  <si>
    <t>Coal</t>
  </si>
  <si>
    <t>Collection, purification and distribution of water (41)</t>
  </si>
  <si>
    <t>Composting of food waste, incl. land application</t>
  </si>
  <si>
    <t>Composting of paper and wood, incl. land application</t>
  </si>
  <si>
    <t>Computer and related activities (72)</t>
  </si>
  <si>
    <t>Construction (45)</t>
  </si>
  <si>
    <t>Copper production</t>
  </si>
  <si>
    <t>Cultivation of cereal grains nec</t>
  </si>
  <si>
    <t>Cultivation of crops nec</t>
  </si>
  <si>
    <t>Cultivation of oil seeds</t>
  </si>
  <si>
    <t>Cultivation of paddy rice</t>
  </si>
  <si>
    <t>Cultivation of plant-based fibers</t>
  </si>
  <si>
    <t>Cultivation of sugar cane, sugar beet</t>
  </si>
  <si>
    <t>Cultivation of vegetables, fruit, nuts</t>
  </si>
  <si>
    <t>Cultivation of wheat</t>
  </si>
  <si>
    <t>DRI-EAF-BECCS</t>
  </si>
  <si>
    <t>DRI-EAF-COAL</t>
  </si>
  <si>
    <t>DRI-EAF-COAL-CCS</t>
  </si>
  <si>
    <t>DRI-EAF-H2</t>
  </si>
  <si>
    <t>DRI-EAF-NG</t>
  </si>
  <si>
    <t>DRI-EAF-NG-CCS</t>
  </si>
  <si>
    <t>DRI-SAF-BOF-BECCS</t>
  </si>
  <si>
    <t>DRI-SAF-BOF-H2</t>
  </si>
  <si>
    <t>DRI-SAF-BOF-NG</t>
  </si>
  <si>
    <t>Distribution and trade of electricity</t>
  </si>
  <si>
    <t>Distribution of gaseous fuels through mains</t>
  </si>
  <si>
    <t>Education (80)</t>
  </si>
  <si>
    <t>Extra-territorial organizations and bodies</t>
  </si>
  <si>
    <t>Extraction of crude petroleum and services related to crude oil extraction, excluding surveying</t>
  </si>
  <si>
    <t>Extraction of natural gas and services related to natural gas extraction, excluding surveying</t>
  </si>
  <si>
    <t>Extraction, liquefaction, and regasification of other petroleum and gaseous materials</t>
  </si>
  <si>
    <t>Financial intermediation, except insurance and pension funding (65)</t>
  </si>
  <si>
    <t>Fishing, operating of fish hatcheries and fish farms; service activities incidental to fishing (05)</t>
  </si>
  <si>
    <t>Forestry, logging and related service activities (02)</t>
  </si>
  <si>
    <t>Gas</t>
  </si>
  <si>
    <t>Health and social work (85)</t>
  </si>
  <si>
    <t>Hotels and restaurants (55)</t>
  </si>
  <si>
    <t>Hydro</t>
  </si>
  <si>
    <t>Hydrogen production with coal gasification</t>
  </si>
  <si>
    <t>Hydrogen production with coal gasification with CCS</t>
  </si>
  <si>
    <t>Hydrogen production with electrolysis</t>
  </si>
  <si>
    <t>Hydrogen production with steam reforming</t>
  </si>
  <si>
    <t>Hydrogen production with steam reforming with CCS</t>
  </si>
  <si>
    <t>Incineration of waste: Food</t>
  </si>
  <si>
    <t>Incineration of waste: Metals and Inert materials</t>
  </si>
  <si>
    <t>Incineration of waste: Oil/Hazardous waste</t>
  </si>
  <si>
    <t>Incineration of waste: Paper</t>
  </si>
  <si>
    <t>Incineration of waste: Plastic</t>
  </si>
  <si>
    <t>Incineration of waste: Textiles</t>
  </si>
  <si>
    <t>Incineration of waste: Wood</t>
  </si>
  <si>
    <t>Inland water transport</t>
  </si>
  <si>
    <t>Insurance and pension funding, except compulsory social security (66)</t>
  </si>
  <si>
    <t>Landfill of waste: Food</t>
  </si>
  <si>
    <t>Landfill of waste: Inert/metal/hazardous</t>
  </si>
  <si>
    <t>Landfill of waste: Paper</t>
  </si>
  <si>
    <t>Landfill of waste: Plastic</t>
  </si>
  <si>
    <t>Landfill of waste: Textiles</t>
  </si>
  <si>
    <t>Landfill of waste: Wood</t>
  </si>
  <si>
    <t>Lead, zinc and tin production</t>
  </si>
  <si>
    <t>MOE</t>
  </si>
  <si>
    <t>Manufacture of basic iron and steel and of ferro-alloys and first products thereof</t>
  </si>
  <si>
    <t>Manufacture of beverages</t>
  </si>
  <si>
    <t>Manufacture of bricks, tiles and construction products, in baked clay</t>
  </si>
  <si>
    <t>Manufacture of cement, lime and plaster</t>
  </si>
  <si>
    <t>Manufacture of ceramic goods</t>
  </si>
  <si>
    <t>Manufacture of coke oven products</t>
  </si>
  <si>
    <t>Manufacture of electrical machinery and apparatus n.e.c. (31)</t>
  </si>
  <si>
    <t>Manufacture of fabricated metal products, except machinery and equipment (28)</t>
  </si>
  <si>
    <t>Manufacture of fish products</t>
  </si>
  <si>
    <t>Manufacture of furniture; manufacturing n.e.c. (36)</t>
  </si>
  <si>
    <t>Manufacture of gas;</t>
  </si>
  <si>
    <t>Manufacture of glass and glass products</t>
  </si>
  <si>
    <t>Manufacture of machinery and equipment n.e.c. (29)</t>
  </si>
  <si>
    <t>Manufacture of medical, precision and optical instruments, watches and clocks (33)</t>
  </si>
  <si>
    <t>Manufacture of motor vehicles, trailers and semi-trailers (34)</t>
  </si>
  <si>
    <t>Manufacture of office machinery and computers (30)</t>
  </si>
  <si>
    <t>Manufacture of other non-metallic mineral products n.e.c.</t>
  </si>
  <si>
    <t>Manufacture of other transport equipment (35)</t>
  </si>
  <si>
    <t>Manufacture of radio, television and communication equipment and apparatus (32)</t>
  </si>
  <si>
    <t>Manufacture of rubber and plastic products (25)</t>
  </si>
  <si>
    <t>Manufacture of textiles (17)</t>
  </si>
  <si>
    <t>Manufacture of tobacco products (16)</t>
  </si>
  <si>
    <t>Manufacture of wearing apparel; dressing and dyeing of fur (18)</t>
  </si>
  <si>
    <t>Manufacture of wood and of products of wood and cork, except furniture; manufacture of articles of straw and plaiting materials (20)</t>
  </si>
  <si>
    <t>Manufacturing of electrolyser</t>
  </si>
  <si>
    <t>Manufacturing of steam reformer</t>
  </si>
  <si>
    <t>Manure treatment (biogas), storage and land application</t>
  </si>
  <si>
    <t>Manure treatment (conventional), storage and land application</t>
  </si>
  <si>
    <t>Meat animals nec</t>
  </si>
  <si>
    <t>Mining of aluminium ores and concentrates</t>
  </si>
  <si>
    <t>Mining of chemical and fertilizer minerals, production of salt, other mining and quarrying n.e.c.</t>
  </si>
  <si>
    <t>Mining of coal and lignite; extraction of peat (10)</t>
  </si>
  <si>
    <t>Mining of copper ores and concentrates</t>
  </si>
  <si>
    <t>Mining of iron ores</t>
  </si>
  <si>
    <t>Mining of lead, zinc and tin ores and concentrates</t>
  </si>
  <si>
    <t>Mining of nickel ores and concentrates</t>
  </si>
  <si>
    <t>Mining of other non-ferrous metal ores and concentrates</t>
  </si>
  <si>
    <t>Mining of precious metal ores and concentrates</t>
  </si>
  <si>
    <t>Mining of uranium and thorium ores (12)</t>
  </si>
  <si>
    <t>Nuclear</t>
  </si>
  <si>
    <t>Other Fossil</t>
  </si>
  <si>
    <t>Other Renewables</t>
  </si>
  <si>
    <t>Other business activities (74)</t>
  </si>
  <si>
    <t>Other land transport</t>
  </si>
  <si>
    <t>Other non-ferrous metal production</t>
  </si>
  <si>
    <t>Other service activities (93)</t>
  </si>
  <si>
    <t>Oxygen steel furnace gas production</t>
  </si>
  <si>
    <t>P- and other fertiliser</t>
  </si>
  <si>
    <t>Paper</t>
  </si>
  <si>
    <t>Petroleum Refinery</t>
  </si>
  <si>
    <t>Pigs farming</t>
  </si>
  <si>
    <t>Plastics, basic</t>
  </si>
  <si>
    <t>Post and telecommunications (64)</t>
  </si>
  <si>
    <t>Poultry farming</t>
  </si>
  <si>
    <t>Precious metals production</t>
  </si>
  <si>
    <t>Private households with employed persons (95)</t>
  </si>
  <si>
    <t>Processed rice</t>
  </si>
  <si>
    <t>Processing of Food products nec</t>
  </si>
  <si>
    <t>Processing of dairy products</t>
  </si>
  <si>
    <t>Processing of meat cattle</t>
  </si>
  <si>
    <t>Processing of meat pigs</t>
  </si>
  <si>
    <t>Processing of meat poultry</t>
  </si>
  <si>
    <t>Processing of nuclear fuel</t>
  </si>
  <si>
    <t>Processing vegetable oils and fats</t>
  </si>
  <si>
    <t>Production of meat products nec</t>
  </si>
  <si>
    <t>Public administration and defence; compulsory social security (75)</t>
  </si>
  <si>
    <t>Publishing, printing and reproduction of recorded media (22)</t>
  </si>
  <si>
    <t>Pulp</t>
  </si>
  <si>
    <t>Quarrying of sand and clay</t>
  </si>
  <si>
    <t>Quarrying of stone</t>
  </si>
  <si>
    <t>Raw milk</t>
  </si>
  <si>
    <t>Re-processing of ash into clinker</t>
  </si>
  <si>
    <t>Re-processing of secondary aluminium into new aluminium</t>
  </si>
  <si>
    <t>Re-processing of secondary construction material into aggregates</t>
  </si>
  <si>
    <t>Re-processing of secondary copper into new copper</t>
  </si>
  <si>
    <t>Re-processing of secondary glass into new glass</t>
  </si>
  <si>
    <t>Re-processing of secondary lead into new lead</t>
  </si>
  <si>
    <t>Re-processing of secondary other non-ferrous metals into new other non-ferrous metals</t>
  </si>
  <si>
    <t>Re-processing of secondary paper into new pulp</t>
  </si>
  <si>
    <t>Re-processing of secondary plastic into new plastic</t>
  </si>
  <si>
    <t>Re-processing of secondary preciuos metals into new preciuos metals</t>
  </si>
  <si>
    <t>Re-processing of secondary steel into new steel</t>
  </si>
  <si>
    <t>Re-processing of secondary wood material into new wood material</t>
  </si>
  <si>
    <t>Real estate activities (70)</t>
  </si>
  <si>
    <t>Recreational, cultural and sporting activities (92)</t>
  </si>
  <si>
    <t>Recycling of bottles by direct reuse</t>
  </si>
  <si>
    <t>Recycling of waste and scrap</t>
  </si>
  <si>
    <t>Renting of machinery and equipment without operator and of personal and household goods (71)</t>
  </si>
  <si>
    <t>Research and development (73)</t>
  </si>
  <si>
    <t>Retail sale of automotive fuel</t>
  </si>
  <si>
    <t>Retail trade, except of motor vehicles and motorcycles; repair of personal and household goods (52)</t>
  </si>
  <si>
    <t>SR-BOF</t>
  </si>
  <si>
    <t>SR-BOF-CCS</t>
  </si>
  <si>
    <t>Sale, maintenance, repair of motor vehicles, motor vehicles parts, motorcycles, motor cycles parts and accessoiries</t>
  </si>
  <si>
    <t>Sea and coastal water transport</t>
  </si>
  <si>
    <t>Steam and hot water supply</t>
  </si>
  <si>
    <t>Sugar refining</t>
  </si>
  <si>
    <t>Supporting and auxiliary transport activities; activities of travel agencies (63)</t>
  </si>
  <si>
    <t>Tanning and dressing of leather; manufacture of luggage, handbags, saddlery, harness and footwear (19)</t>
  </si>
  <si>
    <t>Transmission of electricity</t>
  </si>
  <si>
    <t>Transport via pipelines</t>
  </si>
  <si>
    <t>Transport via railways</t>
  </si>
  <si>
    <t>Waste water treatment, food</t>
  </si>
  <si>
    <t>Waste water treatment, other</t>
  </si>
  <si>
    <t>Wholesale trade and commission trade, except of motor vehicles and motorcycles (51)</t>
  </si>
  <si>
    <t>Wind</t>
  </si>
  <si>
    <t>Wool, silk-worm cocoons</t>
  </si>
  <si>
    <t>Additives/Blending Components</t>
  </si>
  <si>
    <t>Air transport services (62)</t>
  </si>
  <si>
    <t>Anthracite</t>
  </si>
  <si>
    <t>Ash for treatment; Re-processing of ash into clinker</t>
  </si>
  <si>
    <t>Aviation Gasoline</t>
  </si>
  <si>
    <t>BKB/Peat Briquettes</t>
  </si>
  <si>
    <t>Beverages</t>
  </si>
  <si>
    <t>Biodiesels</t>
  </si>
  <si>
    <t>TJ</t>
  </si>
  <si>
    <t>Biogas</t>
  </si>
  <si>
    <t>Biogasoline</t>
  </si>
  <si>
    <t>Bitumen</t>
  </si>
  <si>
    <t>Blast Furnace Gas</t>
  </si>
  <si>
    <t>Bottles for treatment; Recycling of bottles by direct reuse</t>
  </si>
  <si>
    <t>Cattle</t>
  </si>
  <si>
    <t>Cereal grains nec</t>
  </si>
  <si>
    <t>Chemical and fertilizer minerals; salt and other mining and quarrying products n.e.c.</t>
  </si>
  <si>
    <t>Coal Tar</t>
  </si>
  <si>
    <t>Coal gasification hydrogen</t>
  </si>
  <si>
    <t>Coal gasification hydrogen with CCS</t>
  </si>
  <si>
    <t>Coke Oven Coke</t>
  </si>
  <si>
    <t>Coke oven gas</t>
  </si>
  <si>
    <t>Computer and related services (72)</t>
  </si>
  <si>
    <t>Construction work (45)</t>
  </si>
  <si>
    <t>Crops nec</t>
  </si>
  <si>
    <t>Crude petroleum and services related to crude oil extraction; excluding surveying</t>
  </si>
  <si>
    <t>Dairy products</t>
  </si>
  <si>
    <t>Distribution and trade services of electricity</t>
  </si>
  <si>
    <t>Distribution services of gaseous fuels through mains</t>
  </si>
  <si>
    <t>Education services (80)</t>
  </si>
  <si>
    <t>Electrolyser</t>
  </si>
  <si>
    <t>Electrolysis hydrogen</t>
  </si>
  <si>
    <t>Ethane</t>
  </si>
  <si>
    <t>Financial intermediation services; except insurance and pension funding services (65)</t>
  </si>
  <si>
    <t>Fish and other fishing products; services incidental of fishing (05)</t>
  </si>
  <si>
    <t>Fish products</t>
  </si>
  <si>
    <t>Food products nec</t>
  </si>
  <si>
    <t>Food waste for treatment: biogasification and land application</t>
  </si>
  <si>
    <t>Food waste for treatment: composting and land application</t>
  </si>
  <si>
    <t>Food waste for treatment: incineration</t>
  </si>
  <si>
    <t>Food waste for treatment: landfill</t>
  </si>
  <si>
    <t>Food waste for treatment: waste water treatment</t>
  </si>
  <si>
    <t>Furniture; other manufactured goods n.e.c. (36)</t>
  </si>
  <si>
    <t>Gas Coke</t>
  </si>
  <si>
    <t>Gas Works Gas</t>
  </si>
  <si>
    <t>Gasoline Type Jet Fuel</t>
  </si>
  <si>
    <t>Health and social work services (85)</t>
  </si>
  <si>
    <t>Hotel and restaurant services (55)</t>
  </si>
  <si>
    <t>Inland water transportation services</t>
  </si>
  <si>
    <t>Insurance and pension funding services; except compulsory social security services (66)</t>
  </si>
  <si>
    <t>Iron ores</t>
  </si>
  <si>
    <t>Kerosene</t>
  </si>
  <si>
    <t>Kerosene Type Jet Fuel</t>
  </si>
  <si>
    <t>Lead; zinc and tin ores and concentrates</t>
  </si>
  <si>
    <t>Leather and leather products (19)</t>
  </si>
  <si>
    <t>Lignite/Brown Coal</t>
  </si>
  <si>
    <t>Liquefied Petroleum Gases (LPG)</t>
  </si>
  <si>
    <t>Machinery and equipment n.e.c. (29)</t>
  </si>
  <si>
    <t>Manure (biogas treatment)</t>
  </si>
  <si>
    <t>Manure (conventional treatment)</t>
  </si>
  <si>
    <t>Meat products nec</t>
  </si>
  <si>
    <t>Medical; precision and optical instruments; watches and clocks (33)</t>
  </si>
  <si>
    <t>Membership organisation services n.e.c. (91)</t>
  </si>
  <si>
    <t>Motor Gasoline</t>
  </si>
  <si>
    <t>Motor vehicles; trailers and semi-trailers (34)</t>
  </si>
  <si>
    <t>Naphtha</t>
  </si>
  <si>
    <t>Natural Gas Liquids</t>
  </si>
  <si>
    <t>Nickel ores and concentrates</t>
  </si>
  <si>
    <t>Non-specified Petroleum Products</t>
  </si>
  <si>
    <t>Nuclear fuel</t>
  </si>
  <si>
    <t>Office machinery and computers (30)</t>
  </si>
  <si>
    <t>Oil seeds</t>
  </si>
  <si>
    <t>Other Bituminous Coal</t>
  </si>
  <si>
    <t>Other Hydrocarbons</t>
  </si>
  <si>
    <t>Other Liquid Biofuels</t>
  </si>
  <si>
    <t>Other business services (74)</t>
  </si>
  <si>
    <t>Other non-ferrous metal ores and concentrates</t>
  </si>
  <si>
    <t>Other non-ferrous metal products</t>
  </si>
  <si>
    <t>Other services (93)</t>
  </si>
  <si>
    <t>Other transport equipment (35)</t>
  </si>
  <si>
    <t>Other waste for treatment: waste water treatment</t>
  </si>
  <si>
    <t>Oxygen Steel Furnace Gas</t>
  </si>
  <si>
    <t>Paddy rice</t>
  </si>
  <si>
    <t>Paper and wood waste for treatment: composting and land application</t>
  </si>
  <si>
    <t>Paper for treatment: landfill</t>
  </si>
  <si>
    <t>Paper waste for treatment: biogasification and land application</t>
  </si>
  <si>
    <t>Paper waste for treatment: incineration</t>
  </si>
  <si>
    <t>Paraffin Waxes</t>
  </si>
  <si>
    <t>Patent Fuel</t>
  </si>
  <si>
    <t>Peat</t>
  </si>
  <si>
    <t>Pigs</t>
  </si>
  <si>
    <t>Plant-based fibers</t>
  </si>
  <si>
    <t>Post and telecommunication services (64)</t>
  </si>
  <si>
    <t>Poultry</t>
  </si>
  <si>
    <t>Precious metal ores and concentrates</t>
  </si>
  <si>
    <t>Printed matter and recorded media (22)</t>
  </si>
  <si>
    <t>Products of forestry; logging and related services (02)</t>
  </si>
  <si>
    <t>Products of meat cattle</t>
  </si>
  <si>
    <t>Products of meat pigs</t>
  </si>
  <si>
    <t>Products of meat poultry</t>
  </si>
  <si>
    <t>Public administration and defence services; compulsory social security services (75)</t>
  </si>
  <si>
    <t>Radio; television and communication equipment and apparatus (32)</t>
  </si>
  <si>
    <t>Real estate services (70)</t>
  </si>
  <si>
    <t>Recreational; cultural and sporting services (92)</t>
  </si>
  <si>
    <t>Refinery Feedstocks</t>
  </si>
  <si>
    <t>Refinery Gas</t>
  </si>
  <si>
    <t>Renting services of machinery and equipment without operator and of personal and household goods (71)</t>
  </si>
  <si>
    <t>Retail  trade services; except of motor vehicles and motorcycles; repair services of personal and household goods (52)</t>
  </si>
  <si>
    <t>Retail trade services of motor fuel</t>
  </si>
  <si>
    <t>Rubber and plastic products (25)</t>
  </si>
  <si>
    <t>Sale; maintenance; repair of motor vehicles; motor vehicles parts; motorcycles; motor cycles parts and accessoiries</t>
  </si>
  <si>
    <t>Secondary construction material for treatment; Re-processing of secondary construction material into aggregates</t>
  </si>
  <si>
    <t>Secondary glass for treatment; Re-processing of secondary glass into new glass</t>
  </si>
  <si>
    <t>Secondary lead for treatment; Re-processing of secondary lead into new lead</t>
  </si>
  <si>
    <t>Secondary other non-ferrous metals for treatment; Re-processing of secondary other non-ferrous metals into new other non-ferrous metals</t>
  </si>
  <si>
    <t>Secondary paper for treatment; Re-processing of secondary paper into new pulp</t>
  </si>
  <si>
    <t>Secondary plastic for treatment; Re-processing of secondary plastic into new plastic</t>
  </si>
  <si>
    <t>Secondary preciuos metals for treatment; Re-processing of secondary preciuos metals into new preciuos metals</t>
  </si>
  <si>
    <t>Secondary raw materials</t>
  </si>
  <si>
    <t>Secondary steel for treatment; Re-processing of secondary steel into new steel</t>
  </si>
  <si>
    <t>Services auxiliary to financial intermediation (67)</t>
  </si>
  <si>
    <t>Sewage sludge for treatment: biogasification and land application</t>
  </si>
  <si>
    <t>Steam reformer</t>
  </si>
  <si>
    <t>Steam reforming hydrogen</t>
  </si>
  <si>
    <t>Steam reforming hydrogen with CCS</t>
  </si>
  <si>
    <t>Stone</t>
  </si>
  <si>
    <t>Sub-Bituminous Coal</t>
  </si>
  <si>
    <t>Sugar</t>
  </si>
  <si>
    <t>Sugar cane; sugar beet</t>
  </si>
  <si>
    <t>Supporting and auxiliary transport services; travel agency services (63)</t>
  </si>
  <si>
    <t>Textiles waste for treatment: incineration</t>
  </si>
  <si>
    <t>Textiles waste for treatment: landfill</t>
  </si>
  <si>
    <t>Tobacco products (16)</t>
  </si>
  <si>
    <t>Transmission services of electricity</t>
  </si>
  <si>
    <t>Transportation services via pipelines</t>
  </si>
  <si>
    <t>Uranium and thorium ores (12)</t>
  </si>
  <si>
    <t>Vegetables; fruit; nuts</t>
  </si>
  <si>
    <t>Wearing apparel; furs (18)</t>
  </si>
  <si>
    <t>Wheat</t>
  </si>
  <si>
    <t>White Spirit &amp; SBP</t>
  </si>
  <si>
    <t>Wood material for treatment; Re-processing of secondary wood material into new wood material</t>
  </si>
  <si>
    <t>Wood waste for treatment: incineration</t>
  </si>
  <si>
    <t>Wood waste for treatment: landfill</t>
  </si>
  <si>
    <t>Wool; silk-worm cocoons</t>
  </si>
  <si>
    <t>products of Vegetable oils and fats</t>
  </si>
  <si>
    <t>Scenario</t>
  </si>
  <si>
    <t>Exporter</t>
  </si>
  <si>
    <t>Importer</t>
  </si>
  <si>
    <t>Market_share</t>
  </si>
  <si>
    <t>Sources:</t>
  </si>
  <si>
    <t>Baseline</t>
  </si>
  <si>
    <t>Modules</t>
  </si>
  <si>
    <t>1) R. Frischknecht, P. Stolz, L. Krebs, M. de Wild-Scholten, P. Sinha, V. Fthenakis, H. C. Kim, M. Raugei, M. Stucki, 2020, Life Cycle Inventories and Life Cycle Assessment of Photovoltaic Systems, International Energy Agency (IEA) PVPS Task 12, Report T12-19:2020.</t>
  </si>
  <si>
    <t>2) Engeneering estimations based on data from the International Energy Agency: IEA (2022), Solar PV Global Supply Chains, IEA, Paris https://www.iea.org/reports/solar-pv-global-supply-chains, Licence: CC BY 4.0</t>
  </si>
  <si>
    <t>Wafers &amp; Ingots</t>
  </si>
  <si>
    <t>MG &amp; SG silicon</t>
  </si>
  <si>
    <t>NZIA</t>
  </si>
  <si>
    <r>
      <t xml:space="preserve">Additional electricity demand in the European Union associated with the analysed scenarios is estimated at +460 TWh, based on McKinsey &amp; Company: </t>
    </r>
    <r>
      <rPr>
        <i/>
        <sz val="9"/>
        <color rgb="FF000000"/>
        <rFont val="Arial"/>
        <family val="2"/>
      </rPr>
      <t>Electricity demand in Europe: Growing or going?</t>
    </r>
    <r>
      <rPr>
        <sz val="9"/>
        <color rgb="FF000000"/>
        <rFont val="Arial"/>
        <family val="2"/>
      </rPr>
      <t>.</t>
    </r>
  </si>
  <si>
    <t>This additional demand is added to the total final electricity demand of the EU27 in the model.</t>
  </si>
  <si>
    <t>The resulting total electricity demand is then reallocated across generation technologies according to the projected EU27 electricity mix for 2030 (Stated Policies Scenario).</t>
  </si>
  <si>
    <r>
      <t xml:space="preserve">Electricity supply shares are based on: Ember (2022), </t>
    </r>
    <r>
      <rPr>
        <i/>
        <sz val="9"/>
        <color rgb="FF000000"/>
        <rFont val="Arial"/>
        <family val="2"/>
      </rPr>
      <t>New Generation: Building a clean European electricity system by 2035.</t>
    </r>
  </si>
  <si>
    <t>Additional demand (TWh)</t>
  </si>
  <si>
    <t>Additional demand (TJ)</t>
  </si>
  <si>
    <t>Notes</t>
  </si>
  <si>
    <t>Added to total final electricity demand before technology reallocation</t>
  </si>
  <si>
    <t>Technology</t>
  </si>
  <si>
    <t>Share</t>
  </si>
  <si>
    <t>Additional assumptions were introduced to better represent structural changes under the NZIA scenario:</t>
  </si>
  <si>
    <t>1) The use of transoceanic freight services by European PV supply-chain activities was reduced by 40%, reflecting the expected increase in domestic and regional production.</t>
  </si>
  <si>
    <t>2) European PV manufacturing activities were assumed to require additional construction services to account for the expansion of production capacity (new manufacturing facilities).</t>
  </si>
  <si>
    <t xml:space="preserve">     These capital-related costs were allocated to the unit of output of each production stage. The resulting cost additions are reported below.</t>
  </si>
  <si>
    <t>Value</t>
  </si>
  <si>
    <r>
      <t>€/m</t>
    </r>
    <r>
      <rPr>
        <vertAlign val="superscript"/>
        <sz val="9"/>
        <color rgb="FF000000"/>
        <rFont val="Arial"/>
        <family val="2"/>
      </rPr>
      <t>2</t>
    </r>
  </si>
  <si>
    <t xml:space="preserve">Fu, Ran, David Feldman, and Robert Margolis. 2018. U.S. Solar Photovoltaic System Cost Benchmark: Q1 2018. Golden, CO: National Renewable Energy Laboratory. NREL/TP-6A20-72399. https://www.nrel.gov/docs/fy19osti/72399.pdf. </t>
  </si>
  <si>
    <t>These values were validated against data reported by the International Energy Agency: IEA (2022), Solar PV Global Supply Chains, IEA, Paris https://www.iea.org/reports/solar-pv-global-supply-chains, Licence: CC BY 4.0</t>
  </si>
  <si>
    <r>
      <t xml:space="preserve">Data labelled as </t>
    </r>
    <r>
      <rPr>
        <i/>
        <sz val="9"/>
        <color theme="1"/>
        <rFont val="Arial"/>
        <family val="2"/>
      </rPr>
      <t>Ember</t>
    </r>
    <r>
      <rPr>
        <sz val="9"/>
        <color theme="1"/>
        <rFont val="Arial"/>
        <family val="2"/>
      </rPr>
      <t xml:space="preserve"> and </t>
    </r>
    <r>
      <rPr>
        <i/>
        <sz val="9"/>
        <color theme="1"/>
        <rFont val="Arial"/>
        <family val="2"/>
      </rPr>
      <t>IRENA</t>
    </r>
    <r>
      <rPr>
        <sz val="9"/>
        <color theme="1"/>
        <rFont val="Arial"/>
        <family val="2"/>
      </rPr>
      <t xml:space="preserve"> are based on recalculations performed by the authors using publicly available datasets from the following sources:</t>
    </r>
  </si>
  <si>
    <t>Installed solar PV capacity</t>
  </si>
  <si>
    <t>https://ourworldindata,org/grapher/installed-solar-pv-capacity</t>
  </si>
  <si>
    <t>Solar energy consuption</t>
  </si>
  <si>
    <t>https://ourworldindata,org/grapher/solar-energy-consumption</t>
  </si>
  <si>
    <t>Ember and IRENA</t>
  </si>
  <si>
    <t>Renewables Ninja</t>
  </si>
  <si>
    <t>Region:</t>
  </si>
  <si>
    <t>Cumulative data</t>
  </si>
  <si>
    <t>2024 data</t>
  </si>
  <si>
    <t>2023 data</t>
  </si>
  <si>
    <t>Source:</t>
  </si>
  <si>
    <t>Data</t>
  </si>
  <si>
    <r>
      <rPr>
        <i/>
        <sz val="9"/>
        <color rgb="FF000000"/>
        <rFont val="Arial"/>
        <family val="2"/>
      </rPr>
      <t>Ember</t>
    </r>
    <r>
      <rPr>
        <sz val="9"/>
        <color rgb="FF000000"/>
        <rFont val="Arial"/>
        <family val="2"/>
      </rPr>
      <t xml:space="preserve"> and </t>
    </r>
    <r>
      <rPr>
        <i/>
        <sz val="9"/>
        <color rgb="FF000000"/>
        <rFont val="Arial"/>
        <family val="2"/>
      </rPr>
      <t>IRENA</t>
    </r>
  </si>
  <si>
    <t>https://www,renewables,ninja/</t>
  </si>
  <si>
    <t>This sheet contains:</t>
  </si>
  <si>
    <t>1) Fuel-specific combustion emission factors used to quantify direct emissions.</t>
  </si>
  <si>
    <t>2) Global Warming Potential characterization factors used to express total greenhouse gas emissions in CO₂-equivalents</t>
  </si>
  <si>
    <t>Natural Gas</t>
  </si>
  <si>
    <t>Emission type</t>
  </si>
  <si>
    <t>Lower Heating Value (LHV) (or NCV) [TJ/Gg]</t>
  </si>
  <si>
    <t>Energy basis [kg/TJ]</t>
  </si>
  <si>
    <t>Mass basis [kg/tonne]</t>
  </si>
  <si>
    <r>
      <t>CO</t>
    </r>
    <r>
      <rPr>
        <vertAlign val="subscript"/>
        <sz val="9"/>
        <color rgb="FF000000"/>
        <rFont val="Arial"/>
        <family val="2"/>
      </rPr>
      <t>2</t>
    </r>
  </si>
  <si>
    <t>ghgprotocol.org__Emission_Factors_for_Cross_Sector_Tools_V2.0_0.xlsx</t>
  </si>
  <si>
    <r>
      <t>CH</t>
    </r>
    <r>
      <rPr>
        <vertAlign val="subscript"/>
        <sz val="9"/>
        <color rgb="FF000000"/>
        <rFont val="Arial"/>
        <family val="2"/>
      </rPr>
      <t>4</t>
    </r>
  </si>
  <si>
    <r>
      <t>N</t>
    </r>
    <r>
      <rPr>
        <vertAlign val="subscript"/>
        <sz val="9"/>
        <color rgb="FF000000"/>
        <rFont val="Arial"/>
        <family val="2"/>
      </rPr>
      <t>2</t>
    </r>
    <r>
      <rPr>
        <sz val="9"/>
        <color rgb="FF000000"/>
        <rFont val="Arial"/>
        <family val="2"/>
      </rPr>
      <t>O</t>
    </r>
  </si>
  <si>
    <t>Heavy Fuel Oil (Residual fuel oil)</t>
  </si>
  <si>
    <t>Diesel (Gasoil)</t>
  </si>
  <si>
    <t>GWP characterization factors</t>
  </si>
  <si>
    <t>Factor</t>
  </si>
  <si>
    <r>
      <t>kg_CO</t>
    </r>
    <r>
      <rPr>
        <vertAlign val="subscript"/>
        <sz val="9"/>
        <color rgb="FF000000"/>
        <rFont val="Arial"/>
        <family val="2"/>
      </rPr>
      <t>2</t>
    </r>
    <r>
      <rPr>
        <sz val="9"/>
        <color rgb="FF000000"/>
        <rFont val="Arial"/>
        <family val="2"/>
      </rPr>
      <t>eq/kg_CO</t>
    </r>
    <r>
      <rPr>
        <vertAlign val="subscript"/>
        <sz val="9"/>
        <color rgb="FF000000"/>
        <rFont val="Arial"/>
        <family val="2"/>
      </rPr>
      <t>2</t>
    </r>
  </si>
  <si>
    <t>IPCC, Fifth assestment report (AR5)</t>
  </si>
  <si>
    <r>
      <t>kg_CO</t>
    </r>
    <r>
      <rPr>
        <vertAlign val="subscript"/>
        <sz val="9"/>
        <color rgb="FF000000"/>
        <rFont val="Arial"/>
        <family val="2"/>
      </rPr>
      <t>2</t>
    </r>
    <r>
      <rPr>
        <sz val="9"/>
        <color rgb="FF000000"/>
        <rFont val="Arial"/>
        <family val="2"/>
      </rPr>
      <t>eq/kg_CH</t>
    </r>
    <r>
      <rPr>
        <vertAlign val="subscript"/>
        <sz val="9"/>
        <color rgb="FF000000"/>
        <rFont val="Arial"/>
        <family val="2"/>
      </rPr>
      <t>4</t>
    </r>
  </si>
  <si>
    <r>
      <t>kg_CO</t>
    </r>
    <r>
      <rPr>
        <vertAlign val="subscript"/>
        <sz val="9"/>
        <color rgb="FF000000"/>
        <rFont val="Arial"/>
        <family val="2"/>
      </rPr>
      <t>2</t>
    </r>
    <r>
      <rPr>
        <sz val="9"/>
        <color rgb="FF000000"/>
        <rFont val="Arial"/>
        <family val="2"/>
      </rPr>
      <t>eq/kg_N</t>
    </r>
    <r>
      <rPr>
        <vertAlign val="subscript"/>
        <sz val="9"/>
        <color rgb="FF000000"/>
        <rFont val="Arial"/>
        <family val="2"/>
      </rPr>
      <t>2</t>
    </r>
    <r>
      <rPr>
        <sz val="9"/>
        <color rgb="FF000000"/>
        <rFont val="Arial"/>
        <family val="2"/>
      </rPr>
      <t>O</t>
    </r>
  </si>
  <si>
    <t>This sheet constains data used to estimate value added (VA), employment and the use of services (often missing from process based inventories) for the main stages of the PV supply chain</t>
  </si>
  <si>
    <t>Source: Woodhouse, Michael. Brittany Smith, Ashwin Ramdas, and Robert Margolis.  2019. Crystalline Silicon Photovoltaic Module Manufacturing Costs and Sustainable Pricing: 1H 2018 Benchmark and Cost Reduction Roadmap. Golden, CO: National Renewable Energy Laborat</t>
  </si>
  <si>
    <t>VA and Employment data are regionalized proportionally to Exiobase's original solar sector in the model's script, specifically:</t>
  </si>
  <si>
    <t>Child activity</t>
  </si>
  <si>
    <t>Parent activity</t>
  </si>
  <si>
    <t>Convertions:</t>
  </si>
  <si>
    <t>$/W</t>
  </si>
  <si>
    <r>
      <rPr>
        <sz val="9"/>
        <color rgb="FF000000"/>
        <rFont val="Arial"/>
        <family val="2"/>
      </rPr>
      <t>M€/m</t>
    </r>
    <r>
      <rPr>
        <vertAlign val="superscript"/>
        <sz val="9"/>
        <color rgb="FF000000"/>
        <rFont val="Arial"/>
        <family val="2"/>
      </rPr>
      <t>2</t>
    </r>
  </si>
  <si>
    <t>USD-€ convertion</t>
  </si>
  <si>
    <t>USD/€</t>
  </si>
  <si>
    <t>Wholesale trade and commission trade services, except of motor vehicles and motorcycles (51)</t>
  </si>
  <si>
    <t>Power-Surface</t>
  </si>
  <si>
    <r>
      <rPr>
        <sz val="9"/>
        <color rgb="FF000000"/>
        <rFont val="Arial"/>
        <family val="2"/>
      </rPr>
      <t>W/m</t>
    </r>
    <r>
      <rPr>
        <vertAlign val="superscript"/>
        <sz val="9"/>
        <color rgb="FF000000"/>
        <rFont val="Arial"/>
        <family val="2"/>
      </rPr>
      <t>2</t>
    </r>
  </si>
  <si>
    <r>
      <rPr>
        <sz val="9"/>
        <color rgb="FF000000"/>
        <rFont val="Arial"/>
        <family val="2"/>
      </rPr>
      <t>M€/m</t>
    </r>
    <r>
      <rPr>
        <vertAlign val="superscript"/>
        <sz val="9"/>
        <color rgb="FF000000"/>
        <rFont val="Arial"/>
        <family val="2"/>
      </rPr>
      <t>2</t>
    </r>
    <r>
      <rPr>
        <sz val="11"/>
        <color theme="1"/>
        <rFont val="Calibri"/>
        <family val="2"/>
        <scheme val="minor"/>
      </rPr>
      <t/>
    </r>
  </si>
  <si>
    <t>Labor</t>
  </si>
  <si>
    <t>Capex</t>
  </si>
  <si>
    <t>pp/GW</t>
  </si>
  <si>
    <r>
      <rPr>
        <sz val="9"/>
        <color rgb="FF000000"/>
        <rFont val="Arial"/>
        <family val="2"/>
      </rPr>
      <t>1000 pp/m</t>
    </r>
    <r>
      <rPr>
        <vertAlign val="superscript"/>
        <sz val="9"/>
        <color rgb="FF000000"/>
        <rFont val="Arial"/>
        <family val="2"/>
      </rPr>
      <t>2</t>
    </r>
  </si>
  <si>
    <t>Cells use</t>
  </si>
  <si>
    <t>m2 cell/m2 PV</t>
  </si>
  <si>
    <t>Cells power</t>
  </si>
  <si>
    <t>$/wafer</t>
  </si>
  <si>
    <t>Wafer surface</t>
  </si>
  <si>
    <t>m2/wafer</t>
  </si>
  <si>
    <t>Wafer power</t>
  </si>
  <si>
    <t>W/m2 wafer</t>
  </si>
  <si>
    <t>M€/kg</t>
  </si>
  <si>
    <t>Ingot use</t>
  </si>
  <si>
    <t>kg ingot/m2 wafer</t>
  </si>
  <si>
    <t>1000 pp/kg</t>
  </si>
  <si>
    <t>SG &amp; MG silicon production</t>
  </si>
  <si>
    <t>$/kg</t>
  </si>
  <si>
    <t>ton/pp</t>
  </si>
  <si>
    <t>1) Value added data for PV installation</t>
  </si>
  <si>
    <t>2) Employment data for PV installation</t>
  </si>
  <si>
    <t>Value added data are calculated from IRENA (2024) regional investment costs. Total CAPEX per W was converted to EUR per TJ using module power density and energy yield assumptions.</t>
  </si>
  <si>
    <t>Installation labor shares and module cost shares were used to separate value-added components. O&amp;M labor costs were estimated assuming that 35% of annual O&amp;M expenditures represent labor (NREL, 2018) and amortized over the system lifetime (25 years).</t>
  </si>
  <si>
    <r>
      <t xml:space="preserve">Source: IRENA (2024) </t>
    </r>
    <r>
      <rPr>
        <i/>
        <sz val="9"/>
        <color rgb="FF000000"/>
        <rFont val="Arial"/>
        <family val="2"/>
      </rPr>
      <t>Renewable Power Generation Costs</t>
    </r>
    <r>
      <rPr>
        <sz val="9"/>
        <color rgb="FF000000"/>
        <rFont val="Arial"/>
        <family val="2"/>
      </rPr>
      <t>. NREL (2018) U.S. Solar Photovoltaic System Cost Benchmark Q1 2018.</t>
    </r>
  </si>
  <si>
    <t>Country</t>
  </si>
  <si>
    <t>Total CAPEX [USD/W]</t>
  </si>
  <si>
    <t>Install labor cost fraction</t>
  </si>
  <si>
    <t>PV modules cost fraction</t>
  </si>
  <si>
    <t>O&amp;M costs [USD/kW]</t>
  </si>
  <si>
    <t>O&amp;M labor cost [€/TJ]</t>
  </si>
  <si>
    <t>Total CAPEX [€/TJ]</t>
  </si>
  <si>
    <t>Total CAPEX minus labour and PV modules</t>
  </si>
  <si>
    <t>Install labor cost [€/TJ]</t>
  </si>
  <si>
    <t>Compensation of employees [€/TJ]</t>
  </si>
  <si>
    <t>PV modules use per 1 TJ</t>
  </si>
  <si>
    <r>
      <rPr>
        <sz val="9"/>
        <color rgb="FF000000"/>
        <rFont val="Arial"/>
        <family val="2"/>
      </rPr>
      <t>m</t>
    </r>
    <r>
      <rPr>
        <vertAlign val="superscript"/>
        <sz val="9"/>
        <color rgb="FF000000"/>
        <rFont val="Arial"/>
        <family val="2"/>
      </rPr>
      <t>2</t>
    </r>
    <r>
      <rPr>
        <sz val="9"/>
        <color rgb="FF000000"/>
        <rFont val="Arial"/>
        <family val="2"/>
      </rPr>
      <t>/TJ</t>
    </r>
  </si>
  <si>
    <t>Lifetime</t>
  </si>
  <si>
    <t>y</t>
  </si>
  <si>
    <t>O&amp;M labour share</t>
  </si>
  <si>
    <t>Employment data for the solar sector was regionalized proportionally to Exiobase's original solar sector in the model's script, specifically:</t>
  </si>
  <si>
    <t>Employment:</t>
  </si>
  <si>
    <t>pp/GWh*y</t>
  </si>
  <si>
    <t xml:space="preserve">Source: </t>
  </si>
  <si>
    <t>Note: The use of distribution grid is copied from the original Exiobase's solar sector in the modle script. In case of missing data an average value was used</t>
  </si>
  <si>
    <t>This sheet reports the average transport costs and the region-specific transport costs for the main PV commodities, disaggregated by transport mode.</t>
  </si>
  <si>
    <t>Average global transport costs were estimated using filtered UN Comtrade data, where the difference between CIF (Cost, Insurance and Freight) and FOB (Free On Board) values, divided by the net weight, was used as a proxy for unit transport costs (per mass). These values were then converted to match the units of measurement adopted in the database.</t>
  </si>
  <si>
    <t>The resulting estimates were subsequently adjusted to reflect region-specific transport distances based on data from IEA PVPS (Life Cycle Inventories and Life Cycle Assessments of Photovoltaic Systems, 2020).</t>
  </si>
  <si>
    <t>Transport costs are attributed to the subsequent step of the supply chain (e.g. cells transport costs are attributed to the PV modules production)</t>
  </si>
  <si>
    <t>$/€</t>
  </si>
  <si>
    <t>Average transport cost</t>
  </si>
  <si>
    <t>Region specific costs</t>
  </si>
  <si>
    <t>Transport mode</t>
  </si>
  <si>
    <t>Europe</t>
  </si>
  <si>
    <t>United States</t>
  </si>
  <si>
    <t>APAC regions</t>
  </si>
  <si>
    <t>Sea (and water)</t>
  </si>
  <si>
    <r>
      <t>M€/m</t>
    </r>
    <r>
      <rPr>
        <vertAlign val="superscript"/>
        <sz val="9"/>
        <color rgb="FF000000"/>
        <rFont val="Arial"/>
        <family val="2"/>
      </rPr>
      <t>2</t>
    </r>
  </si>
  <si>
    <t>Weight of unframed modules</t>
  </si>
  <si>
    <t>kg/m2</t>
  </si>
  <si>
    <t>Railway</t>
  </si>
  <si>
    <t>Frame weight</t>
  </si>
  <si>
    <t>Road (and land)</t>
  </si>
  <si>
    <t>Total weight</t>
  </si>
  <si>
    <t>Cells weight</t>
  </si>
  <si>
    <t>Wafer weight</t>
  </si>
  <si>
    <t>USD/EUR</t>
  </si>
  <si>
    <t>Convertions</t>
  </si>
  <si>
    <r>
      <t>PV modules</t>
    </r>
    <r>
      <rPr>
        <sz val="9"/>
        <color rgb="FF000000"/>
        <rFont val="Arial"/>
        <family val="2"/>
      </rPr>
      <t xml:space="preserve"> (HS code: 854143)</t>
    </r>
  </si>
  <si>
    <r>
      <t>Cells</t>
    </r>
    <r>
      <rPr>
        <sz val="9"/>
        <color rgb="FF000000"/>
        <rFont val="Arial"/>
        <family val="2"/>
      </rPr>
      <t xml:space="preserve"> (HS code: 854142)</t>
    </r>
  </si>
  <si>
    <r>
      <t>Wafer</t>
    </r>
    <r>
      <rPr>
        <sz val="9"/>
        <color rgb="FF000000"/>
        <rFont val="Arial"/>
        <family val="2"/>
      </rPr>
      <t xml:space="preserve"> (HS code: 381800)</t>
    </r>
  </si>
  <si>
    <r>
      <t>Ingot, MG and SG silicon</t>
    </r>
    <r>
      <rPr>
        <sz val="9"/>
        <color rgb="FF000000"/>
        <rFont val="Arial"/>
        <family val="2"/>
      </rPr>
      <t xml:space="preserve"> (HS code: 280469)</t>
    </r>
  </si>
  <si>
    <t>EoL landfill</t>
  </si>
  <si>
    <t>Inventories | EOL landfill</t>
  </si>
  <si>
    <t>back to ReadMe</t>
  </si>
  <si>
    <t>General notes</t>
  </si>
  <si>
    <t>Summary of added activities and their commodity output, including functional units and associated LCI sheets.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</si>
</sst>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quot;-&quot;"/>
  </numFmts>
  <fonts count="24" x14ac:knownFonts="1">
    <font>
      <sz val="11"/>
      <color theme="1"/>
      <name val="Calibri"/>
      <family val="2"/>
      <scheme val="minor"/>
    </font>
    <font>
      <u/>
      <sz val="11"/>
      <color theme="10"/>
      <name val="Calibri"/>
      <family val="2"/>
      <scheme val="minor"/>
    </font>
    <font>
      <sz val="10"/>
      <name val="Arial"/>
      <family val="2"/>
    </font>
    <font>
      <b/>
      <sz val="9"/>
      <color theme="1"/>
      <name val="Arial"/>
      <family val="2"/>
    </font>
    <font>
      <sz val="9"/>
      <color theme="1"/>
      <name val="Arial"/>
      <family val="2"/>
    </font>
    <font>
      <b/>
      <u/>
      <sz val="9"/>
      <color theme="1"/>
      <name val="Arial"/>
      <family val="2"/>
    </font>
    <font>
      <b/>
      <sz val="9"/>
      <name val="Arial"/>
      <family val="2"/>
    </font>
    <font>
      <sz val="9"/>
      <color rgb="FF000000"/>
      <name val="Arial"/>
      <family val="2"/>
    </font>
    <font>
      <i/>
      <sz val="9"/>
      <color rgb="FF000000"/>
      <name val="Arial"/>
      <family val="2"/>
    </font>
    <font>
      <i/>
      <sz val="9"/>
      <color theme="1"/>
      <name val="Arial"/>
      <family val="2"/>
    </font>
    <font>
      <u/>
      <sz val="9"/>
      <color theme="1"/>
      <name val="Arial"/>
      <family val="2"/>
    </font>
    <font>
      <sz val="9"/>
      <color rgb="FFFF0000"/>
      <name val="Arial"/>
      <family val="2"/>
    </font>
    <font>
      <b/>
      <sz val="9"/>
      <color rgb="FF000000"/>
      <name val="Arial"/>
      <family val="2"/>
    </font>
    <font>
      <vertAlign val="superscript"/>
      <sz val="9"/>
      <color rgb="FF000000"/>
      <name val="Arial"/>
      <family val="2"/>
    </font>
    <font>
      <sz val="9"/>
      <color rgb="FF242424"/>
      <name val="Arial"/>
      <family val="2"/>
    </font>
    <font>
      <vertAlign val="subscript"/>
      <sz val="9"/>
      <color rgb="FF000000"/>
      <name val="Arial"/>
      <family val="2"/>
    </font>
    <font>
      <u/>
      <sz val="9"/>
      <color theme="10"/>
      <name val="Arial"/>
      <family val="2"/>
    </font>
    <font>
      <sz val="9"/>
      <name val="Arial"/>
      <family val="2"/>
    </font>
    <font>
      <b/>
      <sz val="11"/>
      <color theme="1"/>
      <name val="Calibri"/>
      <family val="2"/>
      <scheme val="minor"/>
    </font>
    <font>
      <sz val="9"/>
      <color rgb="FF000000"/>
      <name val="Arial"/>
      <family val="2"/>
    </font>
    <font>
      <sz val="11"/>
      <color rgb="FF242424"/>
      <name val="Aptos Narrow"/>
    </font>
    <font>
      <i/>
      <u/>
      <sz val="9"/>
      <color theme="10"/>
      <name val="Calibri"/>
      <family val="2"/>
      <scheme val="minor"/>
    </font>
    <font>
      <i/>
      <u/>
      <sz val="9"/>
      <color theme="10"/>
      <name val="Arial"/>
      <family val="2"/>
    </font>
    <font>
      <i/>
      <u/>
      <sz val="9"/>
      <color indexed="12"/>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style="thin">
        <color rgb="FF000000"/>
      </top>
      <bottom/>
      <diagonal/>
    </border>
    <border>
      <left/>
      <right/>
      <top/>
      <bottom style="thin">
        <color rgb="FF000000"/>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0" fontId="1" fillId="0" borderId="0" applyNumberFormat="0" applyFill="0" applyBorder="0" applyAlignment="0" applyProtection="0"/>
    <xf numFmtId="0" fontId="2" fillId="0" borderId="0"/>
    <xf numFmtId="43" fontId="2" fillId="0" borderId="0" applyFont="0" applyFill="0" applyBorder="0" applyAlignment="0" applyProtection="0"/>
  </cellStyleXfs>
  <cellXfs count="71">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4" fillId="0" borderId="0" xfId="0" applyFont="1" applyAlignment="1">
      <alignment horizontal="left" indent="1"/>
    </xf>
    <xf numFmtId="0" fontId="7" fillId="0" borderId="0" xfId="0" applyFont="1" applyAlignment="1">
      <alignment horizontal="left" indent="1"/>
    </xf>
    <xf numFmtId="0" fontId="10" fillId="0" borderId="19" xfId="0" applyFont="1" applyBorder="1"/>
    <xf numFmtId="0" fontId="10" fillId="0" borderId="3" xfId="0" applyFont="1" applyBorder="1"/>
    <xf numFmtId="0" fontId="4" fillId="0" borderId="3" xfId="0" applyFont="1" applyBorder="1"/>
    <xf numFmtId="0" fontId="9" fillId="0" borderId="18" xfId="0" applyFont="1" applyBorder="1"/>
    <xf numFmtId="0" fontId="8" fillId="0" borderId="18" xfId="0" applyFont="1" applyBorder="1"/>
    <xf numFmtId="0" fontId="11" fillId="0" borderId="0" xfId="0" applyFont="1"/>
    <xf numFmtId="0" fontId="4" fillId="0" borderId="4" xfId="0" applyFont="1" applyBorder="1" applyAlignment="1">
      <alignment horizontal="center"/>
    </xf>
    <xf numFmtId="0" fontId="4" fillId="0" borderId="4" xfId="0" applyFont="1" applyBorder="1"/>
    <xf numFmtId="0" fontId="4" fillId="0" borderId="10" xfId="0" applyFont="1" applyBorder="1"/>
    <xf numFmtId="0" fontId="4" fillId="0" borderId="7" xfId="0" applyFont="1" applyBorder="1"/>
    <xf numFmtId="0" fontId="4" fillId="0" borderId="11" xfId="0" applyFont="1" applyBorder="1"/>
    <xf numFmtId="0" fontId="7" fillId="0" borderId="12" xfId="0" applyFont="1" applyBorder="1"/>
    <xf numFmtId="0" fontId="4" fillId="0" borderId="16" xfId="0" applyFont="1" applyBorder="1"/>
    <xf numFmtId="11" fontId="4" fillId="0" borderId="13" xfId="0" applyNumberFormat="1" applyFont="1" applyBorder="1"/>
    <xf numFmtId="0" fontId="7" fillId="0" borderId="14" xfId="0" applyFont="1" applyBorder="1"/>
    <xf numFmtId="0" fontId="4" fillId="0" borderId="13" xfId="0" applyFont="1" applyBorder="1"/>
    <xf numFmtId="0" fontId="4" fillId="0" borderId="15" xfId="0" applyFont="1" applyBorder="1"/>
    <xf numFmtId="0" fontId="7" fillId="0" borderId="6" xfId="0" applyFont="1" applyBorder="1"/>
    <xf numFmtId="0" fontId="4" fillId="0" borderId="17" xfId="0" applyFont="1" applyBorder="1"/>
    <xf numFmtId="11" fontId="4" fillId="0" borderId="15" xfId="0" applyNumberFormat="1" applyFont="1" applyBorder="1"/>
    <xf numFmtId="0" fontId="14" fillId="0" borderId="0" xfId="0" applyFont="1"/>
    <xf numFmtId="0" fontId="7" fillId="0" borderId="0" xfId="0" applyFont="1"/>
    <xf numFmtId="0" fontId="4" fillId="0" borderId="5" xfId="0" applyFont="1" applyBorder="1"/>
    <xf numFmtId="0" fontId="16" fillId="0" borderId="0" xfId="1" applyFont="1"/>
    <xf numFmtId="0" fontId="4" fillId="0" borderId="6" xfId="0" applyFont="1" applyBorder="1"/>
    <xf numFmtId="0" fontId="3" fillId="0" borderId="1" xfId="0" applyFont="1" applyBorder="1" applyAlignment="1">
      <alignment horizontal="center" vertical="top"/>
    </xf>
    <xf numFmtId="0" fontId="3" fillId="0" borderId="4" xfId="0" applyFont="1" applyBorder="1"/>
    <xf numFmtId="0" fontId="3" fillId="0" borderId="3" xfId="0" applyFont="1" applyBorder="1" applyAlignment="1">
      <alignment horizontal="left"/>
    </xf>
    <xf numFmtId="0" fontId="3" fillId="0" borderId="19" xfId="0" applyFont="1" applyBorder="1" applyAlignment="1">
      <alignment horizontal="left"/>
    </xf>
    <xf numFmtId="0" fontId="6" fillId="0" borderId="3" xfId="0" applyFont="1" applyBorder="1" applyAlignment="1">
      <alignment horizontal="center" vertical="top"/>
    </xf>
    <xf numFmtId="0" fontId="17" fillId="0" borderId="0" xfId="0" applyFont="1" applyAlignment="1">
      <alignment horizontal="left" vertical="top"/>
    </xf>
    <xf numFmtId="0" fontId="17" fillId="0" borderId="18" xfId="0" applyFont="1" applyBorder="1" applyAlignment="1">
      <alignment horizontal="left" vertical="top"/>
    </xf>
    <xf numFmtId="0" fontId="4" fillId="0" borderId="0" xfId="0" applyFont="1" applyAlignment="1">
      <alignment horizontal="left"/>
    </xf>
    <xf numFmtId="0" fontId="6" fillId="0" borderId="3" xfId="0" applyFont="1" applyBorder="1" applyAlignment="1">
      <alignment horizontal="left" vertical="top"/>
    </xf>
    <xf numFmtId="164" fontId="4" fillId="0" borderId="0" xfId="0" applyNumberFormat="1" applyFont="1"/>
    <xf numFmtId="11" fontId="4" fillId="0" borderId="0" xfId="0" applyNumberFormat="1" applyFont="1"/>
    <xf numFmtId="0" fontId="3" fillId="0" borderId="0" xfId="0" applyFont="1" applyAlignment="1">
      <alignment horizontal="left" vertical="top"/>
    </xf>
    <xf numFmtId="0" fontId="9" fillId="0" borderId="3" xfId="0" applyFont="1" applyBorder="1" applyAlignment="1">
      <alignment horizontal="left" vertical="top" wrapText="1"/>
    </xf>
    <xf numFmtId="0" fontId="4" fillId="0" borderId="3" xfId="0" applyFont="1" applyBorder="1" applyAlignment="1">
      <alignment horizontal="left" vertical="top" wrapText="1"/>
    </xf>
    <xf numFmtId="0" fontId="9" fillId="0" borderId="0" xfId="0" applyFont="1" applyAlignment="1">
      <alignment horizontal="left"/>
    </xf>
    <xf numFmtId="0" fontId="10" fillId="0" borderId="2" xfId="0" applyFont="1" applyBorder="1"/>
    <xf numFmtId="0" fontId="3" fillId="0" borderId="0" xfId="0" applyFont="1" applyAlignment="1">
      <alignment vertical="top"/>
    </xf>
    <xf numFmtId="0" fontId="4" fillId="0" borderId="3" xfId="0" applyFont="1" applyBorder="1" applyAlignment="1">
      <alignment vertical="top" wrapText="1"/>
    </xf>
    <xf numFmtId="0" fontId="18" fillId="0" borderId="0" xfId="0" applyFont="1"/>
    <xf numFmtId="0" fontId="19" fillId="0" borderId="0" xfId="0" applyFont="1"/>
    <xf numFmtId="3" fontId="4" fillId="0" borderId="0" xfId="0" applyNumberFormat="1" applyFont="1"/>
    <xf numFmtId="0" fontId="1" fillId="0" borderId="0" xfId="1"/>
    <xf numFmtId="0" fontId="4" fillId="2" borderId="0" xfId="0" applyFont="1" applyFill="1"/>
    <xf numFmtId="0" fontId="4" fillId="2" borderId="4" xfId="0" applyFont="1" applyFill="1" applyBorder="1"/>
    <xf numFmtId="0" fontId="19" fillId="2" borderId="0" xfId="0" applyFont="1" applyFill="1"/>
    <xf numFmtId="0" fontId="20" fillId="0" borderId="0" xfId="0" applyFont="1"/>
    <xf numFmtId="0" fontId="3" fillId="0" borderId="4"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3" fillId="2" borderId="7" xfId="0" applyFont="1" applyFill="1" applyBorder="1" applyAlignment="1">
      <alignment horizontal="center"/>
    </xf>
    <xf numFmtId="0" fontId="3" fillId="2" borderId="8" xfId="0" applyFont="1" applyFill="1" applyBorder="1" applyAlignment="1">
      <alignment horizontal="center"/>
    </xf>
    <xf numFmtId="0" fontId="3" fillId="2" borderId="9" xfId="0" applyFont="1" applyFill="1" applyBorder="1" applyAlignment="1">
      <alignment horizontal="center"/>
    </xf>
    <xf numFmtId="0" fontId="12" fillId="0" borderId="4" xfId="0" applyFont="1" applyBorder="1" applyAlignment="1">
      <alignment horizontal="center"/>
    </xf>
    <xf numFmtId="0" fontId="4" fillId="0" borderId="4" xfId="0" applyFont="1" applyBorder="1" applyAlignment="1">
      <alignment horizontal="center"/>
    </xf>
    <xf numFmtId="0" fontId="21" fillId="0" borderId="18" xfId="1" applyFont="1" applyBorder="1"/>
    <xf numFmtId="0" fontId="21" fillId="0" borderId="18" xfId="1" applyFont="1" applyBorder="1" applyAlignment="1">
      <alignment horizontal="left" indent="2"/>
    </xf>
    <xf numFmtId="0" fontId="22" fillId="0" borderId="0" xfId="1" applyFont="1"/>
    <xf numFmtId="0" fontId="23" fillId="0" borderId="0" xfId="1" applyFont="1"/>
  </cellXfs>
  <cellStyles count="4">
    <cellStyle name="Hyperlink" xfId="1" xr:uid="{00000000-000B-0000-0000-000008000000}"/>
    <cellStyle name="Migliaia 2" xfId="3" xr:uid="{0AC3392A-C6E4-4C22-9E1A-CD805917A82B}"/>
    <cellStyle name="Normal" xfId="0" builtinId="0"/>
    <cellStyle name="Normale 2" xfId="2" xr:uid="{DC0709A4-BACB-441A-B90A-D145CD55CFB8}"/>
  </cellStyles>
  <dxfs count="0"/>
  <tableStyles count="0" defaultTableStyle="TableStyleMedium9" defaultPivotStyle="PivotStyleLight16"/>
  <colors>
    <mruColors>
      <color rgb="FF072AC8"/>
      <color rgb="FFFFC600"/>
      <color rgb="FFFCF300"/>
      <color rgb="FF1E96FC"/>
      <color rgb="FFA2D6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microsoft.com/office/2017/10/relationships/person" Target="persons/perso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persons/person.xml><?xml version="1.0" encoding="utf-8"?>
<personList xmlns="http://schemas.microsoft.com/office/spreadsheetml/2018/threadedcomments" xmlns:x="http://schemas.openxmlformats.org/spreadsheetml/2006/main">
  <person displayName="Raffaele Merletti" id="{30DD4BF9-EE67-4686-BFA0-8650DC971093}" userId="S::10767786@polimi.it::17c9a6e6-a93f-4b0e-93cb-44c078a461da"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6" dT="2025-08-12T15:10:03.39" personId="{30DD4BF9-EE67-4686-BFA0-8650DC971093}" id="{DEB9C441-DE4B-4CC9-8C49-11D6BA99842E}">
    <text>Assumed to be null: landfilling can produce electricity only if some of the wastes are burned to produce heat and feed a TDN cycle, but the value available in the source is too high (from 10.9 kg of PV (1 m2, all the material is burn), assuming LHV=10 MJ/kg and conversion efficiency of 0.25 (quite high) we can produce 27 MJ, not 77 MJ)</text>
  </threadedComment>
</ThreadedComments>
</file>

<file path=xl/threadedComments/threadedComment10.xml><?xml version="1.0" encoding="utf-8"?>
<ThreadedComments xmlns="http://schemas.microsoft.com/office/spreadsheetml/2018/threadedcomments" xmlns:x="http://schemas.openxmlformats.org/spreadsheetml/2006/main">
  <threadedComment ref="C24" dT="2025-03-28T08:07:20.40" personId="{30DD4BF9-EE67-4686-BFA0-8650DC971093}" id="{C4C8D8A7-F3B1-4C02-96F8-8B6DDCA66990}">
    <text>To be previously aggregated on Exiobase</text>
  </threadedComment>
  <threadedComment ref="C26" dT="2025-03-28T08:12:12.38" personId="{30DD4BF9-EE67-4686-BFA0-8650DC971093}" id="{40E77A15-CF4C-48A6-A391-12EE28A248CF}">
    <text>To be previously aggregated on Exiobase</text>
  </threadedComment>
  <threadedComment ref="C27" dT="2025-03-28T08:12:12.38" personId="{30DD4BF9-EE67-4686-BFA0-8650DC971093}" id="{FAE78401-2F03-4946-8629-FAC4B052B735}">
    <text>To be previously aggregated on Exiobase</text>
  </threadedComment>
</ThreadedComments>
</file>

<file path=xl/threadedComments/threadedComment11.xml><?xml version="1.0" encoding="utf-8"?>
<ThreadedComments xmlns="http://schemas.microsoft.com/office/spreadsheetml/2018/threadedcomments" xmlns:x="http://schemas.openxmlformats.org/spreadsheetml/2006/main">
  <threadedComment ref="C24" dT="2025-03-28T08:07:20.40" personId="{30DD4BF9-EE67-4686-BFA0-8650DC971093}" id="{19F7BFA5-38BE-461E-BF17-D93FCDAEF96C}">
    <text>To be previously aggregated on Exiobase</text>
  </threadedComment>
  <threadedComment ref="C26" dT="2025-03-28T08:12:12.38" personId="{30DD4BF9-EE67-4686-BFA0-8650DC971093}" id="{DC36F5B3-B1F8-4679-A130-405C1F2B74B0}">
    <text>To be previously aggregated on Exiobase</text>
  </threadedComment>
  <threadedComment ref="C27" dT="2025-03-28T08:12:12.38" personId="{30DD4BF9-EE67-4686-BFA0-8650DC971093}" id="{1F6E3DC0-80A3-47D4-80EE-CBBA82649D33}">
    <text>To be previously aggregated on Exiobase</text>
  </threadedComment>
</ThreadedComments>
</file>

<file path=xl/threadedComments/threadedComment12.xml><?xml version="1.0" encoding="utf-8"?>
<ThreadedComments xmlns="http://schemas.microsoft.com/office/spreadsheetml/2018/threadedcomments" xmlns:x="http://schemas.openxmlformats.org/spreadsheetml/2006/main">
  <threadedComment ref="C24" dT="2025-03-28T08:07:20.40" personId="{30DD4BF9-EE67-4686-BFA0-8650DC971093}" id="{B4B71190-A619-4581-B992-A2AD529914A8}">
    <text>To be previously aggregated on Exiobase</text>
  </threadedComment>
  <threadedComment ref="C26" dT="2025-03-28T08:12:12.38" personId="{30DD4BF9-EE67-4686-BFA0-8650DC971093}" id="{000E348F-E09C-464D-A85B-B10DDDD48C6F}">
    <text>To be previously aggregated on Exiobase</text>
  </threadedComment>
  <threadedComment ref="C27" dT="2025-03-28T08:12:12.38" personId="{30DD4BF9-EE67-4686-BFA0-8650DC971093}" id="{EA7DA5C0-B1B7-4CD9-BA94-7D2312874B60}">
    <text>To be previously aggregated on Exiobase</text>
  </threadedComment>
</ThreadedComments>
</file>

<file path=xl/threadedComments/threadedComment13.xml><?xml version="1.0" encoding="utf-8"?>
<ThreadedComments xmlns="http://schemas.microsoft.com/office/spreadsheetml/2018/threadedcomments" xmlns:x="http://schemas.openxmlformats.org/spreadsheetml/2006/main">
  <threadedComment ref="C24" dT="2025-03-28T08:07:20.40" personId="{30DD4BF9-EE67-4686-BFA0-8650DC971093}" id="{0F06D1A3-8328-4EC1-AAEA-8BAF3EEAB873}">
    <text>To be previously aggregated on Exiobase</text>
  </threadedComment>
  <threadedComment ref="C26" dT="2025-03-28T08:12:12.38" personId="{30DD4BF9-EE67-4686-BFA0-8650DC971093}" id="{E639DCD7-BC91-4E97-A031-9FA7453FDA77}">
    <text>To be previously aggregated on Exiobase</text>
  </threadedComment>
  <threadedComment ref="C27" dT="2025-03-28T08:12:12.38" personId="{30DD4BF9-EE67-4686-BFA0-8650DC971093}" id="{95795730-780F-4F19-85E8-F009C032B60B}">
    <text>To be previously aggregated on Exiobase</text>
  </threadedComment>
</ThreadedComments>
</file>

<file path=xl/threadedComments/threadedComment14.xml><?xml version="1.0" encoding="utf-8"?>
<ThreadedComments xmlns="http://schemas.microsoft.com/office/spreadsheetml/2018/threadedcomments" xmlns:x="http://schemas.openxmlformats.org/spreadsheetml/2006/main">
  <threadedComment ref="C20" dT="2025-03-28T08:07:20.40" personId="{30DD4BF9-EE67-4686-BFA0-8650DC971093}" id="{3F3C444C-B42A-4A09-9A01-593D8FC3BBF1}">
    <text>To be previously aggregated on Exiobase</text>
  </threadedComment>
  <threadedComment ref="C22" dT="2025-03-28T08:12:12.38" personId="{30DD4BF9-EE67-4686-BFA0-8650DC971093}" id="{4D4625B5-84EC-4407-A8C7-35D53033F9EC}">
    <text>To be previously aggregated on Exiobase</text>
  </threadedComment>
  <threadedComment ref="C23" dT="2025-03-28T08:12:12.38" personId="{30DD4BF9-EE67-4686-BFA0-8650DC971093}" id="{0CC77BD8-9288-4858-A8A7-147D2F926639}">
    <text>To be previously aggregated on Exiobase</text>
  </threadedComment>
</ThreadedComments>
</file>

<file path=xl/threadedComments/threadedComment15.xml><?xml version="1.0" encoding="utf-8"?>
<ThreadedComments xmlns="http://schemas.microsoft.com/office/spreadsheetml/2018/threadedcomments" xmlns:x="http://schemas.openxmlformats.org/spreadsheetml/2006/main">
  <threadedComment ref="C20" dT="2025-03-28T08:07:20.40" personId="{30DD4BF9-EE67-4686-BFA0-8650DC971093}" id="{79116165-3575-47C5-9CDF-3D663BD78F16}">
    <text>To be previously aggregated on Exiobase</text>
  </threadedComment>
  <threadedComment ref="C22" dT="2025-03-28T08:12:12.38" personId="{30DD4BF9-EE67-4686-BFA0-8650DC971093}" id="{90026340-A558-472E-834A-2DFFFC67D83D}">
    <text>To be previously aggregated on Exiobase</text>
  </threadedComment>
  <threadedComment ref="C23" dT="2025-03-28T08:12:12.38" personId="{30DD4BF9-EE67-4686-BFA0-8650DC971093}" id="{8BA2F497-2771-4BDB-BA22-E87AA58D8284}">
    <text>To be previously aggregated on Exiobase</text>
  </threadedComment>
</ThreadedComments>
</file>

<file path=xl/threadedComments/threadedComment16.xml><?xml version="1.0" encoding="utf-8"?>
<ThreadedComments xmlns="http://schemas.microsoft.com/office/spreadsheetml/2018/threadedcomments" xmlns:x="http://schemas.openxmlformats.org/spreadsheetml/2006/main">
  <threadedComment ref="C20" dT="2025-03-28T08:07:20.40" personId="{30DD4BF9-EE67-4686-BFA0-8650DC971093}" id="{CD87DE8C-89AD-4FF1-BE82-20560924B7CE}">
    <text>To be previously aggregated on Exiobase</text>
  </threadedComment>
  <threadedComment ref="C22" dT="2025-03-28T08:12:12.38" personId="{30DD4BF9-EE67-4686-BFA0-8650DC971093}" id="{80DE7ADC-F321-49FD-AB05-8D73F99274E6}">
    <text>To be previously aggregated on Exiobase</text>
  </threadedComment>
  <threadedComment ref="C23" dT="2025-03-28T08:12:12.38" personId="{30DD4BF9-EE67-4686-BFA0-8650DC971093}" id="{681DCAAA-0C13-492C-A137-9915DEF4BABC}">
    <text>To be previously aggregated on Exiobase</text>
  </threadedComment>
</ThreadedComments>
</file>

<file path=xl/threadedComments/threadedComment17.xml><?xml version="1.0" encoding="utf-8"?>
<ThreadedComments xmlns="http://schemas.microsoft.com/office/spreadsheetml/2018/threadedcomments" xmlns:x="http://schemas.openxmlformats.org/spreadsheetml/2006/main">
  <threadedComment ref="C20" dT="2025-03-28T08:07:20.40" personId="{30DD4BF9-EE67-4686-BFA0-8650DC971093}" id="{2F6F1F0D-DBD4-45F6-A096-BB5B105BC2EB}">
    <text>To be previously aggregated on Exiobase</text>
  </threadedComment>
  <threadedComment ref="C22" dT="2025-03-28T08:12:12.38" personId="{30DD4BF9-EE67-4686-BFA0-8650DC971093}" id="{4AFC8DA6-B73A-4419-ADE1-DF791869D0D1}">
    <text>To be previously aggregated on Exiobase</text>
  </threadedComment>
  <threadedComment ref="C23" dT="2025-03-28T08:12:12.38" personId="{30DD4BF9-EE67-4686-BFA0-8650DC971093}" id="{151FC855-CB64-4CAA-8DFE-FFD12BD922FE}">
    <text>To be previously aggregated on Exiobase</text>
  </threadedComment>
</ThreadedComments>
</file>

<file path=xl/threadedComments/threadedComment18.xml><?xml version="1.0" encoding="utf-8"?>
<ThreadedComments xmlns="http://schemas.microsoft.com/office/spreadsheetml/2018/threadedcomments" xmlns:x="http://schemas.openxmlformats.org/spreadsheetml/2006/main">
  <threadedComment ref="C15" dT="2025-03-28T08:07:20.40" personId="{30DD4BF9-EE67-4686-BFA0-8650DC971093}" id="{5F3D08C7-40D1-4AC5-8A0A-B41D482C9382}">
    <text>To be previously aggregated on Exiobase</text>
  </threadedComment>
  <threadedComment ref="C17" dT="2025-03-28T08:12:12.38" personId="{30DD4BF9-EE67-4686-BFA0-8650DC971093}" id="{1A79043D-3063-41E0-9662-9F6A90A3A0E2}">
    <text>To be previously aggregated on Exiobase</text>
  </threadedComment>
  <threadedComment ref="C18" dT="2025-03-28T08:12:12.38" personId="{30DD4BF9-EE67-4686-BFA0-8650DC971093}" id="{A9AD0D45-93CD-4AC8-93C7-17AC709B5B44}">
    <text>To be previously aggregated on Exiobase</text>
  </threadedComment>
</ThreadedComments>
</file>

<file path=xl/threadedComments/threadedComment19.xml><?xml version="1.0" encoding="utf-8"?>
<ThreadedComments xmlns="http://schemas.microsoft.com/office/spreadsheetml/2018/threadedcomments" xmlns:x="http://schemas.openxmlformats.org/spreadsheetml/2006/main">
  <threadedComment ref="C15" dT="2025-03-28T08:07:20.40" personId="{30DD4BF9-EE67-4686-BFA0-8650DC971093}" id="{81294373-99F5-4C2A-A86F-6AD5B99009E6}">
    <text>To be previously aggregated on Exiobase</text>
  </threadedComment>
  <threadedComment ref="C17" dT="2025-03-28T08:12:12.38" personId="{30DD4BF9-EE67-4686-BFA0-8650DC971093}" id="{C3DD79EE-8BE6-4388-90AD-C76DD801A9F1}">
    <text>To be previously aggregated on Exiobase</text>
  </threadedComment>
  <threadedComment ref="C18" dT="2025-03-28T08:12:12.38" personId="{30DD4BF9-EE67-4686-BFA0-8650DC971093}" id="{BE592D27-A6E0-46AE-84BF-8A1C146CCB59}">
    <text>To be previously aggregated on Exiobase</text>
  </threadedComment>
</ThreadedComments>
</file>

<file path=xl/threadedComments/threadedComment2.xml><?xml version="1.0" encoding="utf-8"?>
<ThreadedComments xmlns="http://schemas.microsoft.com/office/spreadsheetml/2018/threadedcomments" xmlns:x="http://schemas.openxmlformats.org/spreadsheetml/2006/main">
  <threadedComment ref="C38" dT="2025-03-28T08:07:20.40" personId="{30DD4BF9-EE67-4686-BFA0-8650DC971093}" id="{6B91D7D0-9EE9-48FD-AD82-E35C2B7E51C7}">
    <text>To be previously aggregated on Exiobase</text>
  </threadedComment>
  <threadedComment ref="C40" dT="2025-03-28T08:12:12.38" personId="{30DD4BF9-EE67-4686-BFA0-8650DC971093}" id="{B7BFA960-EC9A-444F-B768-BEE93343EF60}">
    <text>To be previously aggregated on Exiobase</text>
  </threadedComment>
  <threadedComment ref="C41" dT="2025-03-28T08:12:12.38" personId="{30DD4BF9-EE67-4686-BFA0-8650DC971093}" id="{D5A39CA3-1D9A-4F5F-87CB-D261048FAFDA}">
    <text>To be previously aggregated on Exiobase</text>
  </threadedComment>
</ThreadedComments>
</file>

<file path=xl/threadedComments/threadedComment20.xml><?xml version="1.0" encoding="utf-8"?>
<ThreadedComments xmlns="http://schemas.microsoft.com/office/spreadsheetml/2018/threadedcomments" xmlns:x="http://schemas.openxmlformats.org/spreadsheetml/2006/main">
  <threadedComment ref="C15" dT="2025-03-28T08:07:20.40" personId="{30DD4BF9-EE67-4686-BFA0-8650DC971093}" id="{7649218B-3448-4BE5-8AD9-9473DC24241D}">
    <text>To be previously aggregated on Exiobase</text>
  </threadedComment>
  <threadedComment ref="C17" dT="2025-03-28T08:12:12.38" personId="{30DD4BF9-EE67-4686-BFA0-8650DC971093}" id="{0B270DA5-A1A3-4CE0-931D-0F835B7F77A1}">
    <text>To be previously aggregated on Exiobase</text>
  </threadedComment>
  <threadedComment ref="C18" dT="2025-03-28T08:12:12.38" personId="{30DD4BF9-EE67-4686-BFA0-8650DC971093}" id="{F4D0945A-BE0A-4B20-BDBC-0B4D5E729205}">
    <text>To be previously aggregated on Exiobase</text>
  </threadedComment>
</ThreadedComments>
</file>

<file path=xl/threadedComments/threadedComment21.xml><?xml version="1.0" encoding="utf-8"?>
<ThreadedComments xmlns="http://schemas.microsoft.com/office/spreadsheetml/2018/threadedcomments" xmlns:x="http://schemas.openxmlformats.org/spreadsheetml/2006/main">
  <threadedComment ref="C15" dT="2025-03-28T08:07:20.40" personId="{30DD4BF9-EE67-4686-BFA0-8650DC971093}" id="{2B863257-1906-4FEA-A147-2FABA3D3F63D}">
    <text>To be previously aggregated on Exiobase</text>
  </threadedComment>
  <threadedComment ref="C17" dT="2025-03-28T08:12:12.38" personId="{30DD4BF9-EE67-4686-BFA0-8650DC971093}" id="{AA600FD9-B073-48EB-83DB-4A58D34E1BB4}">
    <text>To be previously aggregated on Exiobase</text>
  </threadedComment>
  <threadedComment ref="C18" dT="2025-03-28T08:12:12.38" personId="{30DD4BF9-EE67-4686-BFA0-8650DC971093}" id="{E6219285-784B-40E8-AE84-3EA5E793CA19}">
    <text>To be previously aggregated on Exiobase</text>
  </threadedComment>
</ThreadedComments>
</file>

<file path=xl/threadedComments/threadedComment22.xml><?xml version="1.0" encoding="utf-8"?>
<ThreadedComments xmlns="http://schemas.microsoft.com/office/spreadsheetml/2018/threadedcomments" xmlns:x="http://schemas.openxmlformats.org/spreadsheetml/2006/main">
  <threadedComment ref="A10" dT="2025-04-09T11:24:58.03" personId="{30DD4BF9-EE67-4686-BFA0-8650DC971093}" id="{C47CA2D9-2B88-45B1-9442-A9E68ED021A6}">
    <text>In practive this is much less impactful than the average HFC on GWP (circa un decimo)</text>
  </threadedComment>
</ThreadedComments>
</file>

<file path=xl/threadedComments/threadedComment23.xml><?xml version="1.0" encoding="utf-8"?>
<ThreadedComments xmlns="http://schemas.microsoft.com/office/spreadsheetml/2018/threadedcomments" xmlns:x="http://schemas.openxmlformats.org/spreadsheetml/2006/main">
  <threadedComment ref="A8" dT="2025-04-09T11:24:58.03" personId="{30DD4BF9-EE67-4686-BFA0-8650DC971093}" id="{ED721A22-E355-49AA-9BEB-5DEBCC0E4416}">
    <text>In practive this is much less impactful than the average HFC on GWP (circa un decimo)</text>
  </threadedComment>
</ThreadedComments>
</file>

<file path=xl/threadedComments/threadedComment24.xml><?xml version="1.0" encoding="utf-8"?>
<ThreadedComments xmlns="http://schemas.microsoft.com/office/spreadsheetml/2018/threadedcomments" xmlns:x="http://schemas.openxmlformats.org/spreadsheetml/2006/main">
  <threadedComment ref="A35" dT="2026-02-21T14:04:43.27" personId="{30DD4BF9-EE67-4686-BFA0-8650DC971093}" id="{0C683689-4CFC-4661-B6FC-9269DDCC80F7}">
    <text>Wafer production costs are equally devided between wafer production and ingot production</text>
  </threadedComment>
  <threadedComment ref="A44" dT="2026-02-21T14:04:43.27" personId="{30DD4BF9-EE67-4686-BFA0-8650DC971093}" id="{059459CF-E9AD-428A-814C-57BFC53C0F0D}">
    <text>Wafer production costs are equally devided between wafer production and ingot production</text>
  </threadedComment>
  <threadedComment ref="A53" dT="2026-02-21T14:25:46.09" personId="{30DD4BF9-EE67-4686-BFA0-8650DC971093}" id="{A77FBE56-6755-4C0D-B347-4A079D62D8D2}">
    <text>MG silicon data are assumed equal to those of SG silicon</text>
  </threadedComment>
</ThreadedComments>
</file>

<file path=xl/threadedComments/threadedComment25.xml><?xml version="1.0" encoding="utf-8"?>
<ThreadedComments xmlns="http://schemas.microsoft.com/office/spreadsheetml/2018/threadedcomments" xmlns:x="http://schemas.openxmlformats.org/spreadsheetml/2006/main">
  <threadedComment ref="D11" dT="2026-02-21T12:25:39.18" personId="{30DD4BF9-EE67-4686-BFA0-8650DC971093}" id="{4DBDC275-E65E-4DBD-8D10-06683527D766}">
    <text>Removed from total costs to avoid double counting error.</text>
  </threadedComment>
</ThreadedComments>
</file>

<file path=xl/threadedComments/threadedComment3.xml><?xml version="1.0" encoding="utf-8"?>
<ThreadedComments xmlns="http://schemas.microsoft.com/office/spreadsheetml/2018/threadedcomments" xmlns:x="http://schemas.openxmlformats.org/spreadsheetml/2006/main">
  <threadedComment ref="C38" dT="2025-03-28T08:07:20.40" personId="{30DD4BF9-EE67-4686-BFA0-8650DC971093}" id="{8175B186-92EC-4EE2-BF61-0DE0E7FEFF96}">
    <text>To be previously aggregated on Exiobase</text>
  </threadedComment>
  <threadedComment ref="C40" dT="2025-03-28T08:12:12.38" personId="{30DD4BF9-EE67-4686-BFA0-8650DC971093}" id="{CB43489D-48F1-4FEE-99D1-40BB03816D28}">
    <text>To be previously aggregated on Exiobase</text>
  </threadedComment>
  <threadedComment ref="C41" dT="2025-03-28T08:12:12.38" personId="{30DD4BF9-EE67-4686-BFA0-8650DC971093}" id="{1011CA1A-A1AE-422E-807E-B1E65217751A}">
    <text>To be previously aggregated on Exiobase</text>
  </threadedComment>
</ThreadedComments>
</file>

<file path=xl/threadedComments/threadedComment4.xml><?xml version="1.0" encoding="utf-8"?>
<ThreadedComments xmlns="http://schemas.microsoft.com/office/spreadsheetml/2018/threadedcomments" xmlns:x="http://schemas.openxmlformats.org/spreadsheetml/2006/main">
  <threadedComment ref="C38" dT="2025-03-28T08:07:20.40" personId="{30DD4BF9-EE67-4686-BFA0-8650DC971093}" id="{F52AE9B2-1AA2-44EE-AEAE-72AF17ED1995}">
    <text>To be previously aggregated on Exiobase</text>
  </threadedComment>
  <threadedComment ref="C40" dT="2025-03-28T08:12:12.38" personId="{30DD4BF9-EE67-4686-BFA0-8650DC971093}" id="{FD33E33E-3E65-45FB-8308-466FD91A9F88}">
    <text>To be previously aggregated on Exiobase</text>
  </threadedComment>
  <threadedComment ref="C41" dT="2025-03-28T08:12:12.38" personId="{30DD4BF9-EE67-4686-BFA0-8650DC971093}" id="{AD45D073-0B74-422D-882B-15A1B72F6001}">
    <text>To be previously aggregated on Exiobase</text>
  </threadedComment>
</ThreadedComments>
</file>

<file path=xl/threadedComments/threadedComment5.xml><?xml version="1.0" encoding="utf-8"?>
<ThreadedComments xmlns="http://schemas.microsoft.com/office/spreadsheetml/2018/threadedcomments" xmlns:x="http://schemas.openxmlformats.org/spreadsheetml/2006/main">
  <threadedComment ref="C38" dT="2025-03-28T08:07:20.40" personId="{30DD4BF9-EE67-4686-BFA0-8650DC971093}" id="{7F1F2E56-6BAC-4E4C-B90B-96717B99B2AB}">
    <text>To be previously aggregated on Exiobase</text>
  </threadedComment>
  <threadedComment ref="C40" dT="2025-03-28T08:12:12.38" personId="{30DD4BF9-EE67-4686-BFA0-8650DC971093}" id="{9E83B2A3-D7ED-4B02-AFE4-B47831A3AC6A}">
    <text>To be previously aggregated on Exiobase</text>
  </threadedComment>
  <threadedComment ref="C41" dT="2025-03-28T08:12:12.38" personId="{30DD4BF9-EE67-4686-BFA0-8650DC971093}" id="{988F7D27-7231-4363-A3A2-CBDF1E027855}">
    <text>To be previously aggregated on Exiobase</text>
  </threadedComment>
</ThreadedComments>
</file>

<file path=xl/threadedComments/threadedComment6.xml><?xml version="1.0" encoding="utf-8"?>
<ThreadedComments xmlns="http://schemas.microsoft.com/office/spreadsheetml/2018/threadedcomments" xmlns:x="http://schemas.openxmlformats.org/spreadsheetml/2006/main">
  <threadedComment ref="C28" dT="2025-03-28T08:07:20.40" personId="{30DD4BF9-EE67-4686-BFA0-8650DC971093}" id="{F795DAF8-57E6-49AD-8F93-DD8DC3388271}">
    <text>To be previously aggregated on Exiobase</text>
  </threadedComment>
  <threadedComment ref="C30" dT="2025-03-28T08:12:12.38" personId="{30DD4BF9-EE67-4686-BFA0-8650DC971093}" id="{6B074BCA-52CF-4801-83AC-6D52D7C9B955}">
    <text>To be previously aggregated on Exiobase</text>
  </threadedComment>
  <threadedComment ref="C31" dT="2025-03-28T08:12:12.38" personId="{30DD4BF9-EE67-4686-BFA0-8650DC971093}" id="{542BF0D8-12BA-47D2-83EF-FD7E8851FC34}">
    <text>To be previously aggregated on Exiobase</text>
  </threadedComment>
  <threadedComment ref="A44" dT="2025-04-09T13:00:06.78" personId="{30DD4BF9-EE67-4686-BFA0-8650DC971093}" id="{EB40AF7D-C294-44A1-90EC-58D3575BB4FD}">
    <text>A bit more impactful than the average HFCs</text>
  </threadedComment>
</ThreadedComments>
</file>

<file path=xl/threadedComments/threadedComment7.xml><?xml version="1.0" encoding="utf-8"?>
<ThreadedComments xmlns="http://schemas.microsoft.com/office/spreadsheetml/2018/threadedcomments" xmlns:x="http://schemas.openxmlformats.org/spreadsheetml/2006/main">
  <threadedComment ref="C28" dT="2025-03-28T08:07:20.40" personId="{30DD4BF9-EE67-4686-BFA0-8650DC971093}" id="{9A090C4C-556C-42B8-9709-0B3D64870029}">
    <text>To be previously aggregated on Exiobase</text>
  </threadedComment>
  <threadedComment ref="C30" dT="2025-03-28T08:12:12.38" personId="{30DD4BF9-EE67-4686-BFA0-8650DC971093}" id="{017B9CF1-B8B8-4BC1-A81C-8B81A3B9DDA3}">
    <text>To be previously aggregated on Exiobase</text>
  </threadedComment>
  <threadedComment ref="C31" dT="2025-03-28T08:12:12.38" personId="{30DD4BF9-EE67-4686-BFA0-8650DC971093}" id="{D3EEF6CF-7DD4-48D8-A963-DA650C764855}">
    <text>To be previously aggregated on Exiobase</text>
  </threadedComment>
  <threadedComment ref="A44" dT="2025-04-09T13:00:06.78" personId="{30DD4BF9-EE67-4686-BFA0-8650DC971093}" id="{6043FF01-7F28-46A7-BAAA-607FA0308531}">
    <text>A bit more impactful than the average HFCs</text>
  </threadedComment>
</ThreadedComments>
</file>

<file path=xl/threadedComments/threadedComment8.xml><?xml version="1.0" encoding="utf-8"?>
<ThreadedComments xmlns="http://schemas.microsoft.com/office/spreadsheetml/2018/threadedcomments" xmlns:x="http://schemas.openxmlformats.org/spreadsheetml/2006/main">
  <threadedComment ref="C28" dT="2025-03-28T08:07:20.40" personId="{30DD4BF9-EE67-4686-BFA0-8650DC971093}" id="{5AD046B0-BE5C-43FE-8F03-079EE1F04C7C}">
    <text>To be previously aggregated on Exiobase</text>
  </threadedComment>
  <threadedComment ref="C30" dT="2025-03-28T08:12:12.38" personId="{30DD4BF9-EE67-4686-BFA0-8650DC971093}" id="{DD9B6402-4E3B-4053-8EAB-1919B6191375}">
    <text>To be previously aggregated on Exiobase</text>
  </threadedComment>
  <threadedComment ref="C31" dT="2025-03-28T08:12:12.38" personId="{30DD4BF9-EE67-4686-BFA0-8650DC971093}" id="{8830FA29-ED7B-4763-B545-9C878C760036}">
    <text>To be previously aggregated on Exiobase</text>
  </threadedComment>
  <threadedComment ref="A44" dT="2025-04-09T13:00:06.78" personId="{30DD4BF9-EE67-4686-BFA0-8650DC971093}" id="{D50594DE-0DCA-43FB-8BF6-85B10B26C0D3}">
    <text>A bit more impactful than the average HFCs</text>
  </threadedComment>
</ThreadedComments>
</file>

<file path=xl/threadedComments/threadedComment9.xml><?xml version="1.0" encoding="utf-8"?>
<ThreadedComments xmlns="http://schemas.microsoft.com/office/spreadsheetml/2018/threadedcomments" xmlns:x="http://schemas.openxmlformats.org/spreadsheetml/2006/main">
  <threadedComment ref="C28" dT="2025-03-28T08:07:20.40" personId="{30DD4BF9-EE67-4686-BFA0-8650DC971093}" id="{4AEC2B11-AF06-4258-806A-E815CA9C7B0C}">
    <text>To be previously aggregated on Exiobase</text>
  </threadedComment>
  <threadedComment ref="C30" dT="2025-03-28T08:12:12.38" personId="{30DD4BF9-EE67-4686-BFA0-8650DC971093}" id="{D456EFDF-BFC4-4E30-BC03-FDF713BB2E7F}">
    <text>To be previously aggregated on Exiobase</text>
  </threadedComment>
  <threadedComment ref="C31" dT="2025-03-28T08:12:12.38" personId="{30DD4BF9-EE67-4686-BFA0-8650DC971093}" id="{1D0F74B4-1159-45AB-B9F4-79196EDA409F}">
    <text>To be previously aggregated on Exiobase</text>
  </threadedComment>
  <threadedComment ref="A44" dT="2025-04-09T13:00:06.78" personId="{30DD4BF9-EE67-4686-BFA0-8650DC971093}" id="{82949B8E-B476-4FE2-8E5D-BF836D1B353D}">
    <text>A bit more impactful than the average HFCs</text>
  </threadedComment>
</ThreadedComments>
</file>

<file path=xl/worksheets/_rels/sheet10.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2.xml.rels><?xml version="1.0" encoding="UTF-8" standalone="yes"?>
<Relationships xmlns="http://schemas.openxmlformats.org/package/2006/relationships"><Relationship Id="rId3" Type="http://schemas.microsoft.com/office/2017/10/relationships/threadedComment" Target="../threadedComments/threadedComment6.xml"/><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7.xml"/><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4.xml.rels><?xml version="1.0" encoding="UTF-8" standalone="yes"?>
<Relationships xmlns="http://schemas.openxmlformats.org/package/2006/relationships"><Relationship Id="rId3" Type="http://schemas.microsoft.com/office/2017/10/relationships/threadedComment" Target="../threadedComments/threadedComment8.xml"/><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3" Type="http://schemas.microsoft.com/office/2017/10/relationships/threadedComment" Target="../threadedComments/threadedComment9.xml"/><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8.xml.rels><?xml version="1.0" encoding="UTF-8" standalone="yes"?>
<Relationships xmlns="http://schemas.openxmlformats.org/package/2006/relationships"><Relationship Id="rId3" Type="http://schemas.microsoft.com/office/2017/10/relationships/threadedComment" Target="../threadedComments/threadedComment10.xml"/><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9.xml.rels><?xml version="1.0" encoding="UTF-8" standalone="yes"?>
<Relationships xmlns="http://schemas.openxmlformats.org/package/2006/relationships"><Relationship Id="rId3" Type="http://schemas.microsoft.com/office/2017/10/relationships/threadedComment" Target="../threadedComments/threadedComment11.xml"/><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0.xml.rels><?xml version="1.0" encoding="UTF-8" standalone="yes"?>
<Relationships xmlns="http://schemas.openxmlformats.org/package/2006/relationships"><Relationship Id="rId3" Type="http://schemas.microsoft.com/office/2017/10/relationships/threadedComment" Target="../threadedComments/threadedComment12.xml"/><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21.xml.rels><?xml version="1.0" encoding="UTF-8" standalone="yes"?>
<Relationships xmlns="http://schemas.openxmlformats.org/package/2006/relationships"><Relationship Id="rId3" Type="http://schemas.microsoft.com/office/2017/10/relationships/threadedComment" Target="../threadedComments/threadedComment13.xml"/><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22.xml.rels><?xml version="1.0" encoding="UTF-8" standalone="yes"?>
<Relationships xmlns="http://schemas.openxmlformats.org/package/2006/relationships"><Relationship Id="rId3" Type="http://schemas.microsoft.com/office/2017/10/relationships/threadedComment" Target="../threadedComments/threadedComment14.xml"/><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23.xml.rels><?xml version="1.0" encoding="UTF-8" standalone="yes"?>
<Relationships xmlns="http://schemas.openxmlformats.org/package/2006/relationships"><Relationship Id="rId3" Type="http://schemas.microsoft.com/office/2017/10/relationships/threadedComment" Target="../threadedComments/threadedComment15.xml"/><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24.xml.rels><?xml version="1.0" encoding="UTF-8" standalone="yes"?>
<Relationships xmlns="http://schemas.openxmlformats.org/package/2006/relationships"><Relationship Id="rId3" Type="http://schemas.microsoft.com/office/2017/10/relationships/threadedComment" Target="../threadedComments/threadedComment16.xml"/><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25.xml.rels><?xml version="1.0" encoding="UTF-8" standalone="yes"?>
<Relationships xmlns="http://schemas.openxmlformats.org/package/2006/relationships"><Relationship Id="rId3" Type="http://schemas.microsoft.com/office/2017/10/relationships/threadedComment" Target="../threadedComments/threadedComment17.xml"/><Relationship Id="rId2" Type="http://schemas.openxmlformats.org/officeDocument/2006/relationships/comments" Target="../comments17.xml"/><Relationship Id="rId1" Type="http://schemas.openxmlformats.org/officeDocument/2006/relationships/vmlDrawing" Target="../drawings/vmlDrawing17.vml"/></Relationships>
</file>

<file path=xl/worksheets/_rels/sheet26.xml.rels><?xml version="1.0" encoding="UTF-8" standalone="yes"?>
<Relationships xmlns="http://schemas.openxmlformats.org/package/2006/relationships"><Relationship Id="rId3" Type="http://schemas.microsoft.com/office/2017/10/relationships/threadedComment" Target="../threadedComments/threadedComment18.xml"/><Relationship Id="rId2" Type="http://schemas.openxmlformats.org/officeDocument/2006/relationships/comments" Target="../comments18.xml"/><Relationship Id="rId1" Type="http://schemas.openxmlformats.org/officeDocument/2006/relationships/vmlDrawing" Target="../drawings/vmlDrawing18.vml"/></Relationships>
</file>

<file path=xl/worksheets/_rels/sheet27.xml.rels><?xml version="1.0" encoding="UTF-8" standalone="yes"?>
<Relationships xmlns="http://schemas.openxmlformats.org/package/2006/relationships"><Relationship Id="rId3" Type="http://schemas.microsoft.com/office/2017/10/relationships/threadedComment" Target="../threadedComments/threadedComment19.xml"/><Relationship Id="rId2" Type="http://schemas.openxmlformats.org/officeDocument/2006/relationships/comments" Target="../comments19.xml"/><Relationship Id="rId1" Type="http://schemas.openxmlformats.org/officeDocument/2006/relationships/vmlDrawing" Target="../drawings/vmlDrawing19.vml"/></Relationships>
</file>

<file path=xl/worksheets/_rels/sheet28.xml.rels><?xml version="1.0" encoding="UTF-8" standalone="yes"?>
<Relationships xmlns="http://schemas.openxmlformats.org/package/2006/relationships"><Relationship Id="rId3" Type="http://schemas.microsoft.com/office/2017/10/relationships/threadedComment" Target="../threadedComments/threadedComment20.xml"/><Relationship Id="rId2" Type="http://schemas.openxmlformats.org/officeDocument/2006/relationships/comments" Target="../comments20.xml"/><Relationship Id="rId1" Type="http://schemas.openxmlformats.org/officeDocument/2006/relationships/vmlDrawing" Target="../drawings/vmlDrawing20.vml"/></Relationships>
</file>

<file path=xl/worksheets/_rels/sheet29.xml.rels><?xml version="1.0" encoding="UTF-8" standalone="yes"?>
<Relationships xmlns="http://schemas.openxmlformats.org/package/2006/relationships"><Relationship Id="rId3" Type="http://schemas.microsoft.com/office/2017/10/relationships/threadedComment" Target="../threadedComments/threadedComment21.xml"/><Relationship Id="rId2" Type="http://schemas.openxmlformats.org/officeDocument/2006/relationships/comments" Target="../comments21.xml"/><Relationship Id="rId1" Type="http://schemas.openxmlformats.org/officeDocument/2006/relationships/vmlDrawing" Target="../drawings/vmlDrawing21.v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3.xml.rels><?xml version="1.0" encoding="UTF-8" standalone="yes"?>
<Relationships xmlns="http://schemas.openxmlformats.org/package/2006/relationships"><Relationship Id="rId3" Type="http://schemas.microsoft.com/office/2017/10/relationships/threadedComment" Target="../threadedComments/threadedComment22.xml"/><Relationship Id="rId2" Type="http://schemas.openxmlformats.org/officeDocument/2006/relationships/comments" Target="../comments22.xml"/><Relationship Id="rId1" Type="http://schemas.openxmlformats.org/officeDocument/2006/relationships/vmlDrawing" Target="../drawings/vmlDrawing22.vml"/></Relationships>
</file>

<file path=xl/worksheets/_rels/sheet34.xml.rels><?xml version="1.0" encoding="UTF-8" standalone="yes"?>
<Relationships xmlns="http://schemas.openxmlformats.org/package/2006/relationships"><Relationship Id="rId3" Type="http://schemas.microsoft.com/office/2017/10/relationships/threadedComment" Target="../threadedComments/threadedComment23.xml"/><Relationship Id="rId2" Type="http://schemas.openxmlformats.org/officeDocument/2006/relationships/comments" Target="../comments23.xml"/><Relationship Id="rId1" Type="http://schemas.openxmlformats.org/officeDocument/2006/relationships/vmlDrawing" Target="../drawings/vmlDrawing23.vml"/></Relationships>
</file>

<file path=xl/worksheets/_rels/sheet4.xml.rels><?xml version="1.0" encoding="UTF-8" standalone="yes"?>
<Relationships xmlns="http://schemas.openxmlformats.org/package/2006/relationships"><Relationship Id="rId1" Type="http://schemas.openxmlformats.org/officeDocument/2006/relationships/hyperlink" Target="https://doi.org/10.1016/j.rser.2017.05.039" TargetMode="External"/></Relationships>
</file>

<file path=xl/worksheets/_rels/sheet42.xml.rels><?xml version="1.0" encoding="UTF-8" standalone="yes"?>
<Relationships xmlns="http://schemas.openxmlformats.org/package/2006/relationships"><Relationship Id="rId3" Type="http://schemas.openxmlformats.org/officeDocument/2006/relationships/hyperlink" Target="https://ourworldindata.org/grapher/solar-energy-consumption" TargetMode="External"/><Relationship Id="rId2" Type="http://schemas.openxmlformats.org/officeDocument/2006/relationships/hyperlink" Target="https://ourworldindata.org/grapher/installed-solar-pv-capacity" TargetMode="External"/><Relationship Id="rId1" Type="http://schemas.openxmlformats.org/officeDocument/2006/relationships/hyperlink" Target="https://www.renewables.ninja/" TargetMode="External"/><Relationship Id="rId5" Type="http://schemas.openxmlformats.org/officeDocument/2006/relationships/hyperlink" Target="https://www.renewables.ninja/" TargetMode="External"/><Relationship Id="rId4" Type="http://schemas.openxmlformats.org/officeDocument/2006/relationships/hyperlink" Target="https://www.renewables.ninja/" TargetMode="External"/></Relationships>
</file>

<file path=xl/worksheets/_rels/sheet43.xml.rels><?xml version="1.0" encoding="UTF-8" standalone="yes"?>
<Relationships xmlns="http://schemas.openxmlformats.org/package/2006/relationships"><Relationship Id="rId3" Type="http://schemas.openxmlformats.org/officeDocument/2006/relationships/hyperlink" Target="https://ghgprotocol.org/sites/default/files/2024-05/Emission_Factors_for_Cross_Sector_Tools_V2.0_0.xlsx" TargetMode="External"/><Relationship Id="rId2" Type="http://schemas.openxmlformats.org/officeDocument/2006/relationships/hyperlink" Target="https://ghgprotocol.org/sites/default/files/2024-05/Emission_Factors_for_Cross_Sector_Tools_V2.0_0.xlsx" TargetMode="External"/><Relationship Id="rId1" Type="http://schemas.openxmlformats.org/officeDocument/2006/relationships/hyperlink" Target="https://ghgprotocol.org/sites/default/files/2024-05/Emission_Factors_for_Cross_Sector_Tools_V2.0_0.xlsx" TargetMode="External"/><Relationship Id="rId6" Type="http://schemas.openxmlformats.org/officeDocument/2006/relationships/hyperlink" Target="https://ghgprotocol.org/sites/default/files/2024-05/Emission_Factors_for_Cross_Sector_Tools_V2.0_0.xlsx" TargetMode="External"/><Relationship Id="rId5" Type="http://schemas.openxmlformats.org/officeDocument/2006/relationships/hyperlink" Target="https://ghgprotocol.org/sites/default/files/2024-05/Emission_Factors_for_Cross_Sector_Tools_V2.0_0.xlsx" TargetMode="External"/><Relationship Id="rId4" Type="http://schemas.openxmlformats.org/officeDocument/2006/relationships/hyperlink" Target="https://ghgprotocol.org/sites/default/files/2024-05/Emission_Factors_for_Cross_Sector_Tools_V2.0_0.xlsx" TargetMode="External"/></Relationships>
</file>

<file path=xl/worksheets/_rels/sheet44.xml.rels><?xml version="1.0" encoding="UTF-8" standalone="yes"?>
<Relationships xmlns="http://schemas.openxmlformats.org/package/2006/relationships"><Relationship Id="rId3" Type="http://schemas.microsoft.com/office/2017/10/relationships/threadedComment" Target="../threadedComments/threadedComment24.xml"/><Relationship Id="rId2" Type="http://schemas.openxmlformats.org/officeDocument/2006/relationships/comments" Target="../comments24.xml"/><Relationship Id="rId1" Type="http://schemas.openxmlformats.org/officeDocument/2006/relationships/vmlDrawing" Target="../drawings/vmlDrawing24.vml"/></Relationships>
</file>

<file path=xl/worksheets/_rels/sheet45.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hyperlink" Target="https://doi.org/10.1016/j.rser.2017.05.039" TargetMode="External"/><Relationship Id="rId4" Type="http://schemas.microsoft.com/office/2017/10/relationships/threadedComment" Target="../threadedComments/threadedComment25.xml"/></Relationships>
</file>

<file path=xl/worksheets/_rels/sheet5.xml.rels><?xml version="1.0" encoding="UTF-8" standalone="yes"?>
<Relationships xmlns="http://schemas.openxmlformats.org/package/2006/relationships"><Relationship Id="rId1" Type="http://schemas.openxmlformats.org/officeDocument/2006/relationships/hyperlink" Target="https://doi.org/10.1016/j.rser.2017.05.039"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doi.org/10.1016/j.rser.2017.05.039"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doi.org/10.1016/j.rser.2017.05.039" TargetMode="External"/></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005D5-C893-45CE-92D8-B8D0F165FAA1}">
  <sheetPr>
    <tabColor theme="1"/>
  </sheetPr>
  <dimension ref="A1:I89"/>
  <sheetViews>
    <sheetView showGridLines="0" tabSelected="1" zoomScale="130" zoomScaleNormal="130" workbookViewId="0">
      <selection activeCell="D27" sqref="D27"/>
    </sheetView>
  </sheetViews>
  <sheetFormatPr baseColWidth="10" defaultColWidth="8.83203125" defaultRowHeight="12" x14ac:dyDescent="0.15"/>
  <cols>
    <col min="1" max="1" width="1.6640625" style="2" customWidth="1"/>
    <col min="2" max="2" width="28.83203125" style="2" customWidth="1"/>
    <col min="3" max="16384" width="8.83203125" style="2"/>
  </cols>
  <sheetData>
    <row r="1" spans="1:3" x14ac:dyDescent="0.15">
      <c r="A1" s="1" t="s">
        <v>0</v>
      </c>
    </row>
    <row r="2" spans="1:3" x14ac:dyDescent="0.15">
      <c r="A2" s="3" t="s">
        <v>1</v>
      </c>
    </row>
    <row r="3" spans="1:3" ht="6" customHeight="1" x14ac:dyDescent="0.15">
      <c r="A3" s="1"/>
    </row>
    <row r="4" spans="1:3" x14ac:dyDescent="0.15">
      <c r="A4" s="2" t="s">
        <v>2</v>
      </c>
    </row>
    <row r="5" spans="1:3" x14ac:dyDescent="0.15">
      <c r="A5" s="2" t="s">
        <v>3</v>
      </c>
    </row>
    <row r="7" spans="1:3" x14ac:dyDescent="0.15">
      <c r="A7" s="4" t="s">
        <v>4</v>
      </c>
    </row>
    <row r="8" spans="1:3" x14ac:dyDescent="0.15">
      <c r="B8" s="2" t="s">
        <v>5</v>
      </c>
    </row>
    <row r="9" spans="1:3" x14ac:dyDescent="0.15">
      <c r="B9" s="5" t="s">
        <v>6</v>
      </c>
      <c r="C9" s="2" t="s">
        <v>7</v>
      </c>
    </row>
    <row r="10" spans="1:3" x14ac:dyDescent="0.15">
      <c r="B10" s="5" t="s">
        <v>8</v>
      </c>
      <c r="C10" s="2" t="s">
        <v>9</v>
      </c>
    </row>
    <row r="11" spans="1:3" x14ac:dyDescent="0.15">
      <c r="B11" s="5" t="s">
        <v>10</v>
      </c>
      <c r="C11" s="2" t="s">
        <v>11</v>
      </c>
    </row>
    <row r="12" spans="1:3" x14ac:dyDescent="0.15">
      <c r="B12" s="5" t="s">
        <v>12</v>
      </c>
      <c r="C12" s="2" t="s">
        <v>13</v>
      </c>
    </row>
    <row r="13" spans="1:3" x14ac:dyDescent="0.15">
      <c r="B13" s="6" t="s">
        <v>14</v>
      </c>
    </row>
    <row r="14" spans="1:3" ht="6" customHeight="1" x14ac:dyDescent="0.15">
      <c r="B14" s="6"/>
    </row>
    <row r="15" spans="1:3" x14ac:dyDescent="0.15">
      <c r="B15" s="46" t="s">
        <v>15</v>
      </c>
    </row>
    <row r="16" spans="1:3" ht="6" customHeight="1" x14ac:dyDescent="0.15"/>
    <row r="17" spans="2:9" x14ac:dyDescent="0.15">
      <c r="B17" s="7" t="s">
        <v>16</v>
      </c>
      <c r="C17" s="8" t="s">
        <v>17</v>
      </c>
      <c r="D17" s="9"/>
      <c r="E17" s="9"/>
      <c r="F17" s="9"/>
      <c r="G17" s="9"/>
      <c r="H17" s="9"/>
      <c r="I17" s="9"/>
    </row>
    <row r="18" spans="2:9" x14ac:dyDescent="0.15">
      <c r="B18" s="67" t="s">
        <v>18</v>
      </c>
      <c r="C18" s="2" t="s">
        <v>959</v>
      </c>
    </row>
    <row r="19" spans="2:9" x14ac:dyDescent="0.15">
      <c r="B19" s="67" t="s">
        <v>956</v>
      </c>
      <c r="C19" s="2" t="s">
        <v>19</v>
      </c>
    </row>
    <row r="20" spans="2:9" x14ac:dyDescent="0.15">
      <c r="B20" s="10" t="s">
        <v>20</v>
      </c>
      <c r="C20" s="2" t="s">
        <v>21</v>
      </c>
    </row>
    <row r="21" spans="2:9" x14ac:dyDescent="0.15">
      <c r="B21" s="68" t="s">
        <v>6</v>
      </c>
    </row>
    <row r="22" spans="2:9" x14ac:dyDescent="0.15">
      <c r="B22" s="68" t="s">
        <v>8</v>
      </c>
    </row>
    <row r="23" spans="2:9" x14ac:dyDescent="0.15">
      <c r="B23" s="68" t="s">
        <v>10</v>
      </c>
    </row>
    <row r="24" spans="2:9" x14ac:dyDescent="0.15">
      <c r="B24" s="68" t="s">
        <v>12</v>
      </c>
    </row>
    <row r="25" spans="2:9" x14ac:dyDescent="0.15">
      <c r="B25" s="11" t="s">
        <v>22</v>
      </c>
      <c r="C25" s="2" t="s">
        <v>23</v>
      </c>
    </row>
    <row r="26" spans="2:9" x14ac:dyDescent="0.15">
      <c r="B26" s="68" t="s">
        <v>6</v>
      </c>
    </row>
    <row r="27" spans="2:9" x14ac:dyDescent="0.15">
      <c r="B27" s="68" t="s">
        <v>8</v>
      </c>
    </row>
    <row r="28" spans="2:9" x14ac:dyDescent="0.15">
      <c r="B28" s="68" t="s">
        <v>10</v>
      </c>
    </row>
    <row r="29" spans="2:9" x14ac:dyDescent="0.15">
      <c r="B29" s="68" t="s">
        <v>12</v>
      </c>
    </row>
    <row r="30" spans="2:9" x14ac:dyDescent="0.15">
      <c r="B30" s="11" t="s">
        <v>24</v>
      </c>
      <c r="C30" s="2" t="s">
        <v>25</v>
      </c>
    </row>
    <row r="31" spans="2:9" x14ac:dyDescent="0.15">
      <c r="B31" s="68" t="s">
        <v>6</v>
      </c>
    </row>
    <row r="32" spans="2:9" x14ac:dyDescent="0.15">
      <c r="B32" s="68" t="s">
        <v>8</v>
      </c>
    </row>
    <row r="33" spans="2:3" x14ac:dyDescent="0.15">
      <c r="B33" s="68" t="s">
        <v>10</v>
      </c>
    </row>
    <row r="34" spans="2:3" x14ac:dyDescent="0.15">
      <c r="B34" s="68" t="s">
        <v>12</v>
      </c>
    </row>
    <row r="35" spans="2:3" x14ac:dyDescent="0.15">
      <c r="B35" s="67" t="s">
        <v>26</v>
      </c>
      <c r="C35" s="2" t="s">
        <v>27</v>
      </c>
    </row>
    <row r="36" spans="2:3" x14ac:dyDescent="0.15">
      <c r="B36" s="67" t="s">
        <v>28</v>
      </c>
      <c r="C36" s="2" t="s">
        <v>29</v>
      </c>
    </row>
    <row r="37" spans="2:3" x14ac:dyDescent="0.15">
      <c r="B37" s="11" t="s">
        <v>30</v>
      </c>
      <c r="C37" s="2" t="s">
        <v>31</v>
      </c>
    </row>
    <row r="38" spans="2:3" x14ac:dyDescent="0.15">
      <c r="B38" s="68" t="s">
        <v>6</v>
      </c>
    </row>
    <row r="39" spans="2:3" x14ac:dyDescent="0.15">
      <c r="B39" s="68" t="s">
        <v>8</v>
      </c>
    </row>
    <row r="40" spans="2:3" x14ac:dyDescent="0.15">
      <c r="B40" s="68" t="s">
        <v>10</v>
      </c>
    </row>
    <row r="41" spans="2:3" x14ac:dyDescent="0.15">
      <c r="B41" s="68" t="s">
        <v>12</v>
      </c>
    </row>
    <row r="42" spans="2:3" x14ac:dyDescent="0.15">
      <c r="B42" s="11" t="s">
        <v>32</v>
      </c>
      <c r="C42" s="2" t="s">
        <v>33</v>
      </c>
    </row>
    <row r="43" spans="2:3" x14ac:dyDescent="0.15">
      <c r="B43" s="68" t="s">
        <v>6</v>
      </c>
    </row>
    <row r="44" spans="2:3" x14ac:dyDescent="0.15">
      <c r="B44" s="68" t="s">
        <v>8</v>
      </c>
    </row>
    <row r="45" spans="2:3" x14ac:dyDescent="0.15">
      <c r="B45" s="68" t="s">
        <v>10</v>
      </c>
    </row>
    <row r="46" spans="2:3" x14ac:dyDescent="0.15">
      <c r="B46" s="68" t="s">
        <v>12</v>
      </c>
    </row>
    <row r="47" spans="2:3" x14ac:dyDescent="0.15">
      <c r="B47" s="11" t="s">
        <v>34</v>
      </c>
      <c r="C47" s="2" t="s">
        <v>35</v>
      </c>
    </row>
    <row r="48" spans="2:3" x14ac:dyDescent="0.15">
      <c r="B48" s="68" t="s">
        <v>6</v>
      </c>
    </row>
    <row r="49" spans="1:3" x14ac:dyDescent="0.15">
      <c r="B49" s="68" t="s">
        <v>8</v>
      </c>
    </row>
    <row r="50" spans="1:3" x14ac:dyDescent="0.15">
      <c r="B50" s="68" t="s">
        <v>10</v>
      </c>
    </row>
    <row r="51" spans="1:3" x14ac:dyDescent="0.15">
      <c r="B51" s="68" t="s">
        <v>12</v>
      </c>
    </row>
    <row r="52" spans="1:3" x14ac:dyDescent="0.15">
      <c r="B52" s="67" t="s">
        <v>36</v>
      </c>
      <c r="C52" s="2" t="s">
        <v>37</v>
      </c>
    </row>
    <row r="53" spans="1:3" x14ac:dyDescent="0.15">
      <c r="B53" s="67" t="s">
        <v>38</v>
      </c>
      <c r="C53" s="2" t="s">
        <v>39</v>
      </c>
    </row>
    <row r="54" spans="1:3" x14ac:dyDescent="0.15">
      <c r="B54" s="67" t="s">
        <v>40</v>
      </c>
      <c r="C54" s="2" t="s">
        <v>41</v>
      </c>
    </row>
    <row r="55" spans="1:3" x14ac:dyDescent="0.15">
      <c r="B55" s="67" t="s">
        <v>42</v>
      </c>
      <c r="C55" s="2" t="s">
        <v>43</v>
      </c>
    </row>
    <row r="56" spans="1:3" x14ac:dyDescent="0.15">
      <c r="B56" s="67" t="s">
        <v>44</v>
      </c>
      <c r="C56" s="2" t="s">
        <v>45</v>
      </c>
    </row>
    <row r="57" spans="1:3" x14ac:dyDescent="0.15">
      <c r="B57" s="67" t="s">
        <v>46</v>
      </c>
      <c r="C57" s="2" t="s">
        <v>47</v>
      </c>
    </row>
    <row r="58" spans="1:3" x14ac:dyDescent="0.15">
      <c r="B58" s="67" t="s">
        <v>48</v>
      </c>
      <c r="C58" s="2" t="s">
        <v>49</v>
      </c>
    </row>
    <row r="59" spans="1:3" x14ac:dyDescent="0.15">
      <c r="B59" s="67" t="s">
        <v>50</v>
      </c>
      <c r="C59" s="2" t="s">
        <v>51</v>
      </c>
    </row>
    <row r="60" spans="1:3" x14ac:dyDescent="0.15">
      <c r="B60" s="67" t="s">
        <v>52</v>
      </c>
      <c r="C60" s="2" t="s">
        <v>53</v>
      </c>
    </row>
    <row r="61" spans="1:3" ht="6" customHeight="1" x14ac:dyDescent="0.15"/>
    <row r="62" spans="1:3" x14ac:dyDescent="0.15">
      <c r="A62" s="1" t="s">
        <v>54</v>
      </c>
    </row>
    <row r="63" spans="1:3" x14ac:dyDescent="0.15">
      <c r="B63" s="2" t="s">
        <v>55</v>
      </c>
    </row>
    <row r="64" spans="1:3" ht="6" customHeight="1" x14ac:dyDescent="0.15"/>
    <row r="65" spans="1:9" x14ac:dyDescent="0.15">
      <c r="B65" s="7" t="s">
        <v>16</v>
      </c>
      <c r="C65" s="47" t="s">
        <v>17</v>
      </c>
      <c r="D65" s="9"/>
      <c r="E65" s="9"/>
      <c r="F65" s="9"/>
      <c r="G65" s="9"/>
      <c r="H65" s="9"/>
      <c r="I65" s="9"/>
    </row>
    <row r="66" spans="1:9" x14ac:dyDescent="0.15">
      <c r="B66" s="67" t="s">
        <v>56</v>
      </c>
      <c r="C66" s="2" t="s">
        <v>57</v>
      </c>
    </row>
    <row r="67" spans="1:9" x14ac:dyDescent="0.15">
      <c r="B67" s="67" t="s">
        <v>58</v>
      </c>
      <c r="C67" s="2" t="s">
        <v>59</v>
      </c>
    </row>
    <row r="68" spans="1:9" x14ac:dyDescent="0.15">
      <c r="B68" s="67" t="s">
        <v>60</v>
      </c>
      <c r="C68" s="2" t="s">
        <v>61</v>
      </c>
    </row>
    <row r="70" spans="1:9" x14ac:dyDescent="0.15">
      <c r="A70" s="1" t="s">
        <v>62</v>
      </c>
    </row>
    <row r="71" spans="1:9" x14ac:dyDescent="0.15">
      <c r="B71" s="2" t="s">
        <v>63</v>
      </c>
    </row>
    <row r="72" spans="1:9" ht="6" customHeight="1" x14ac:dyDescent="0.15"/>
    <row r="73" spans="1:9" x14ac:dyDescent="0.15">
      <c r="B73" s="7" t="s">
        <v>16</v>
      </c>
      <c r="C73" s="47" t="s">
        <v>17</v>
      </c>
      <c r="D73" s="9"/>
      <c r="E73" s="9"/>
      <c r="F73" s="9"/>
      <c r="G73" s="9"/>
      <c r="H73" s="9"/>
      <c r="I73" s="9"/>
    </row>
    <row r="74" spans="1:9" x14ac:dyDescent="0.15">
      <c r="B74" s="67" t="s">
        <v>64</v>
      </c>
      <c r="C74" s="2" t="s">
        <v>65</v>
      </c>
    </row>
    <row r="76" spans="1:9" x14ac:dyDescent="0.15">
      <c r="A76" s="1" t="s">
        <v>66</v>
      </c>
    </row>
    <row r="77" spans="1:9" x14ac:dyDescent="0.15">
      <c r="B77" s="2" t="s">
        <v>67</v>
      </c>
    </row>
    <row r="78" spans="1:9" ht="6" customHeight="1" x14ac:dyDescent="0.15"/>
    <row r="79" spans="1:9" x14ac:dyDescent="0.15">
      <c r="B79" s="7" t="s">
        <v>16</v>
      </c>
      <c r="C79" s="47" t="s">
        <v>17</v>
      </c>
      <c r="D79" s="9"/>
      <c r="E79" s="9"/>
      <c r="F79" s="9"/>
      <c r="G79" s="9"/>
      <c r="H79" s="9"/>
      <c r="I79" s="9"/>
    </row>
    <row r="80" spans="1:9" x14ac:dyDescent="0.15">
      <c r="B80" s="67" t="s">
        <v>68</v>
      </c>
      <c r="C80" s="2" t="s">
        <v>69</v>
      </c>
    </row>
    <row r="81" spans="1:3" x14ac:dyDescent="0.15">
      <c r="B81" s="67" t="s">
        <v>70</v>
      </c>
      <c r="C81" s="2" t="s">
        <v>71</v>
      </c>
    </row>
    <row r="82" spans="1:3" x14ac:dyDescent="0.15">
      <c r="B82" s="67" t="s">
        <v>72</v>
      </c>
      <c r="C82" s="2" t="s">
        <v>73</v>
      </c>
    </row>
    <row r="83" spans="1:3" x14ac:dyDescent="0.15">
      <c r="B83" s="67" t="s">
        <v>74</v>
      </c>
      <c r="C83" s="2" t="s">
        <v>75</v>
      </c>
    </row>
    <row r="84" spans="1:3" ht="6" customHeight="1" x14ac:dyDescent="0.15">
      <c r="B84" s="12"/>
    </row>
    <row r="85" spans="1:3" x14ac:dyDescent="0.15">
      <c r="A85" s="1" t="s">
        <v>958</v>
      </c>
    </row>
    <row r="86" spans="1:3" x14ac:dyDescent="0.15">
      <c r="B86" s="2" t="s">
        <v>76</v>
      </c>
    </row>
    <row r="87" spans="1:3" x14ac:dyDescent="0.15">
      <c r="B87" s="2" t="s">
        <v>77</v>
      </c>
    </row>
    <row r="88" spans="1:3" x14ac:dyDescent="0.15">
      <c r="B88" s="2" t="s">
        <v>78</v>
      </c>
    </row>
    <row r="89" spans="1:3" x14ac:dyDescent="0.15">
      <c r="B89" s="2" t="s">
        <v>79</v>
      </c>
    </row>
  </sheetData>
  <hyperlinks>
    <hyperlink ref="B18" location="'Inventories | Master'!A1" display="Inventories | Master" xr:uid="{25CB8368-87ED-C540-82F3-A2A1B4DDEE5C}"/>
    <hyperlink ref="B19" location="'Inventories | EoL landfill'!A1" display="Inventories | landfill" xr:uid="{7E6A83B5-9917-1346-8500-9A1705ADC5E4}"/>
    <hyperlink ref="B21" location="'Inventories | PV use CN'!A1" display="CN" xr:uid="{6223AD47-EFC1-7F4D-AA7D-D089E77E3442}"/>
    <hyperlink ref="B22" location="'Inventories | PV use EU'!A1" display="EU" xr:uid="{61466AF7-F377-8F4B-97CF-9D1762C0B0DC}"/>
    <hyperlink ref="B23" location="'Inventories | PV use US'!A1" display="US" xr:uid="{3BBDD783-E53F-F74B-9249-FDE4B42BED18}"/>
    <hyperlink ref="B24" location="'Inventories | PV use APAC'!A1" display="APAC" xr:uid="{8FF9C64F-47B8-3F4B-A55B-9C52787C9697}"/>
    <hyperlink ref="B26" location="'Inventories | PV prod CN'!A1" display="CN" xr:uid="{5473A6A4-4688-514D-AAC4-0E1D969C19F2}"/>
    <hyperlink ref="B27" location="'Inventories | PV prod EU'!A1" display="EU" xr:uid="{1AF8DAB0-2BED-0A4A-B768-7A7006E31192}"/>
    <hyperlink ref="B28" location="'Inventories | PV prod US'!A1" display="US" xr:uid="{86FF3649-6FE5-FE4B-926F-06A8136C7890}"/>
    <hyperlink ref="B29" location="'Inventories | PV prod APAC'!A1" display="APAC" xr:uid="{B86BE11A-FCF7-8544-9138-441D80E643A1}"/>
    <hyperlink ref="B31" location="'Inventories | Cell prod CN'!A1" display="CN" xr:uid="{169738EE-AAF2-E840-95AC-E0FCB537F7F4}"/>
    <hyperlink ref="B32" location="'Inventories | Cell prod EU'!A1" display="EU" xr:uid="{0E91A80E-0657-794E-A0C6-BDDF2009E17A}"/>
    <hyperlink ref="B33" location="'Inventories | Cell prod US'!A1" display="US" xr:uid="{8B39DA60-1DCB-8E44-B60F-173749A1BD97}"/>
    <hyperlink ref="B34" location="'Inventories | Cell prod APAC'!A1" display="APAC" xr:uid="{12C6508E-83EC-274E-9C25-079DDC221199}"/>
    <hyperlink ref="B35" location="'Inventories | Paste'!A1" display="Inventories | Paste" xr:uid="{999A84EF-8E85-0A4F-8971-974F56B43DDC}"/>
    <hyperlink ref="B36" location="'Inventories | Silane'!A1" display="Inventories | Silane" xr:uid="{28BEFC10-EDDD-F449-9992-3C1C5292CB06}"/>
    <hyperlink ref="B38" location="'Inventories | Wafer prod CN'!A1" display="CN" xr:uid="{669032F1-76AD-8A49-810A-F42FCA6C6195}"/>
    <hyperlink ref="B39" location="'Inventories | Wafer prod EU'!A1" display="EU" xr:uid="{EF24BD88-411C-094C-87BD-4E302039EDFC}"/>
    <hyperlink ref="B40" location="'Inventories | Wafer prod US'!A1" display="US" xr:uid="{298BBD34-D388-D049-AAF3-7DF612903EA6}"/>
    <hyperlink ref="B41" location="'Inventories | Wafer prod APAC'!A1" display="APAC" xr:uid="{A8DF7780-1D67-0F44-ACA8-0DC07254D0F0}"/>
    <hyperlink ref="B43" location="'Inventories | Ingot prod CN'!A1" display="CN" xr:uid="{39B6D727-7B0F-8B4D-95AE-6F00201977A4}"/>
    <hyperlink ref="B44" location="'Inventories | Ingot prod EU'!A1" display="EU" xr:uid="{753D3CD5-42AF-D94F-80D8-A0083751AE78}"/>
    <hyperlink ref="B45" location="'Inventories | Ingot prod US'!A1" display="US" xr:uid="{A8527F14-02F0-BA4C-8917-E7A2C8BBD020}"/>
    <hyperlink ref="B46" location="'Inventories | Ingot prod APAC'!A1" display="APAC" xr:uid="{41BCE87E-D258-4E43-8D65-3D8836F09846}"/>
    <hyperlink ref="B48" location="'Inventories | SGS prod CN'!A1" display="CN" xr:uid="{5846C3E4-4984-D246-AEE7-DC7EF3014926}"/>
    <hyperlink ref="B49" location="'Inventories | SGS prod EU'!A1" display="EU" xr:uid="{AA27392E-26B1-AF44-A948-815128EFEDAE}"/>
    <hyperlink ref="B50" location="'Inventories | SGS prod US'!A1" display="US" xr:uid="{28ED247D-8028-D448-9149-B5E6092B92A7}"/>
    <hyperlink ref="B51" location="'Inventories | SGS prod APAC'!A1" display="APAC" xr:uid="{87E5A41E-5209-E641-B277-B2CAA9069123}"/>
    <hyperlink ref="B52" location="'Inventories | MGS prod'!A1" display="Inventories | MGS prod" xr:uid="{1E1A96D0-CFCE-C64C-A70F-963D34D87274}"/>
    <hyperlink ref="B53" location="'Inventories | CaF2 97%'!A1" display="Inventories | CaF2 97%" xr:uid="{0EC4A7DD-280F-FA4C-915D-5C68D8C946A7}"/>
    <hyperlink ref="B54" location="'Inventories | HF'!A1" display="Inventories | HF" xr:uid="{3F99C5FE-8F5A-F642-90A1-D6C23C09CF38}"/>
    <hyperlink ref="B55" location="'Inventories | HFC-152a'!A1" display="Inventories | HFC-152a" xr:uid="{A03453C3-1492-4546-B133-0F2A122BB6AD}"/>
    <hyperlink ref="B56" location="'Inventories | VF'!A1" display="Inventories | VF" xr:uid="{87083EFB-950F-064B-9908-E737363355DD}"/>
    <hyperlink ref="B57" location="'Inventories | PVF'!A1" display="Inventories | PVF" xr:uid="{965AEFF1-52CD-C545-817D-659723877F80}"/>
    <hyperlink ref="B58" location="'Inventories | PVF disp'!A1" display="Inventories | PVF disp" xr:uid="{14E46ED1-8205-784A-8C2E-0CAD17DAE253}"/>
    <hyperlink ref="B59" location="'Inventories | PVF film'!A1" display="Inventories | PVF film" xr:uid="{9FECA7D7-2C62-5C49-ABDF-C89B8AC1508C}"/>
    <hyperlink ref="B60" location="'Inventories | DB units'!A1" display="Inventories | DB units" xr:uid="{EA58B1B1-F308-0E4E-880E-B6890C69B21C}"/>
    <hyperlink ref="B66" location="'Scenario assum. | Market shares'!A1" display="Scenario assum. | Market shares" xr:uid="{6BC24282-C91F-004F-8289-0F379D2FE9F9}"/>
    <hyperlink ref="B67" location="'Sce. assum. | 2030 implications'!A1" display="Scenario assum. | 2030 implications" xr:uid="{E9D2E869-6F75-8B45-94B8-81F5DBD5FE0A}"/>
    <hyperlink ref="B68" location="'Scenario assum. | NZIA'!A1" display="Scenario assum. | NZIA" xr:uid="{6E3E639A-5E6B-1D45-9722-094BE6749B56}"/>
    <hyperlink ref="B74" location="'Sensitivity | Capacity factors'!A1" display="Sensitivity analysis | Capacity factors" xr:uid="{6F056B8C-30B0-484F-990A-2C84A4704473}"/>
    <hyperlink ref="B80" location="'Add. par. | GWP'!A1" display="Additional parameters | GWP" xr:uid="{9DDAD937-8BD8-1F44-9546-B82E480E8105}"/>
    <hyperlink ref="B81" location="'Add. par. | VA supply chain'!A1" display="Additional parameters | VA suppy chain" xr:uid="{C7BAF553-1AE5-154C-BE19-2C7389A9C212}"/>
    <hyperlink ref="B82" location="'Add. par. | VA PV plants'!A1" display="Additional parameters | VA PV plant" xr:uid="{F176B06A-53F3-5548-9EF9-267FEA553EA9}"/>
    <hyperlink ref="B83" location="'Add. par. | Transport'!A1" display="Additional parameters | Transport" xr:uid="{AD1924B8-07E9-6E4D-8E21-042F61FF535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E96FC"/>
  </sheetPr>
  <dimension ref="A1:H282"/>
  <sheetViews>
    <sheetView showGridLines="0" workbookViewId="0">
      <pane ySplit="3" topLeftCell="A4" activePane="bottomLeft" state="frozen"/>
      <selection pane="bottomLeft"/>
    </sheetView>
  </sheetViews>
  <sheetFormatPr baseColWidth="10" defaultColWidth="8.83203125" defaultRowHeight="12" x14ac:dyDescent="0.15"/>
  <cols>
    <col min="1" max="1" width="107.5" style="2" bestFit="1" customWidth="1"/>
    <col min="2" max="2" width="17" style="2" bestFit="1" customWidth="1"/>
    <col min="3" max="3" width="107.5" style="2" bestFit="1" customWidth="1"/>
    <col min="4" max="4" width="14.1640625" style="2" bestFit="1" customWidth="1"/>
    <col min="5" max="5" width="10.6640625" style="2" bestFit="1" customWidth="1"/>
    <col min="6" max="6" width="12.83203125" style="2" bestFit="1" customWidth="1"/>
    <col min="7" max="7" width="12.1640625" style="2" bestFit="1" customWidth="1"/>
    <col min="8" max="8" width="49.83203125" style="2" bestFit="1" customWidth="1"/>
    <col min="9" max="16384" width="8.83203125" style="2"/>
  </cols>
  <sheetData>
    <row r="1" spans="1:8" x14ac:dyDescent="0.15">
      <c r="A1" s="70" t="s">
        <v>957</v>
      </c>
    </row>
    <row r="3" spans="1:8" s="9" customFormat="1" x14ac:dyDescent="0.15">
      <c r="A3" s="40" t="s">
        <v>179</v>
      </c>
      <c r="B3" s="40" t="s">
        <v>180</v>
      </c>
      <c r="C3" s="40" t="s">
        <v>181</v>
      </c>
      <c r="D3" s="40" t="s">
        <v>182</v>
      </c>
      <c r="E3" s="40" t="s">
        <v>183</v>
      </c>
      <c r="F3" s="40" t="s">
        <v>184</v>
      </c>
      <c r="G3" s="40" t="s">
        <v>185</v>
      </c>
      <c r="H3" s="40" t="s">
        <v>186</v>
      </c>
    </row>
    <row r="4" spans="1:8" x14ac:dyDescent="0.15">
      <c r="A4" s="2" t="s">
        <v>279</v>
      </c>
      <c r="B4" s="2" t="s">
        <v>82</v>
      </c>
      <c r="C4" s="2" t="s">
        <v>126</v>
      </c>
      <c r="D4" s="2" t="s">
        <v>88</v>
      </c>
      <c r="E4" s="2" t="s">
        <v>189</v>
      </c>
      <c r="F4" s="2" t="s">
        <v>221</v>
      </c>
      <c r="G4" s="2">
        <v>0.935415</v>
      </c>
      <c r="H4" s="2" t="s">
        <v>280</v>
      </c>
    </row>
    <row r="5" spans="1:8" x14ac:dyDescent="0.15">
      <c r="A5" s="2" t="s">
        <v>281</v>
      </c>
      <c r="B5" s="2" t="s">
        <v>82</v>
      </c>
      <c r="C5" s="41" t="s">
        <v>223</v>
      </c>
      <c r="D5" s="2" t="s">
        <v>88</v>
      </c>
      <c r="E5" s="2" t="s">
        <v>189</v>
      </c>
      <c r="F5" s="2" t="s">
        <v>204</v>
      </c>
      <c r="G5" s="2">
        <v>2.1250000000000004</v>
      </c>
      <c r="H5" s="2" t="s">
        <v>280</v>
      </c>
    </row>
    <row r="6" spans="1:8" x14ac:dyDescent="0.15">
      <c r="A6" s="2" t="s">
        <v>282</v>
      </c>
      <c r="B6" s="2" t="s">
        <v>82</v>
      </c>
      <c r="C6" s="41" t="s">
        <v>235</v>
      </c>
      <c r="D6" s="2" t="s">
        <v>88</v>
      </c>
      <c r="E6" s="2" t="s">
        <v>189</v>
      </c>
      <c r="F6" s="2" t="s">
        <v>204</v>
      </c>
      <c r="G6" s="2">
        <v>0.10250000000000001</v>
      </c>
      <c r="H6" s="2" t="s">
        <v>280</v>
      </c>
    </row>
    <row r="7" spans="1:8" x14ac:dyDescent="0.15">
      <c r="A7" s="2" t="s">
        <v>228</v>
      </c>
      <c r="B7" s="2" t="s">
        <v>82</v>
      </c>
      <c r="C7" s="2" t="s">
        <v>229</v>
      </c>
      <c r="D7" s="2" t="s">
        <v>88</v>
      </c>
      <c r="E7" s="2" t="s">
        <v>189</v>
      </c>
      <c r="F7" s="2" t="s">
        <v>204</v>
      </c>
      <c r="G7" s="2">
        <v>0.10250000000000001</v>
      </c>
      <c r="H7" s="2" t="s">
        <v>280</v>
      </c>
    </row>
    <row r="8" spans="1:8" x14ac:dyDescent="0.15">
      <c r="A8" s="2" t="s">
        <v>283</v>
      </c>
      <c r="B8" s="2" t="s">
        <v>82</v>
      </c>
      <c r="C8" s="2" t="s">
        <v>229</v>
      </c>
      <c r="D8" s="2" t="s">
        <v>88</v>
      </c>
      <c r="E8" s="2" t="s">
        <v>189</v>
      </c>
      <c r="F8" s="2" t="s">
        <v>204</v>
      </c>
      <c r="G8" s="2">
        <v>2.8124999999999995E-3</v>
      </c>
      <c r="H8" s="2" t="s">
        <v>280</v>
      </c>
    </row>
    <row r="9" spans="1:8" x14ac:dyDescent="0.15">
      <c r="A9" s="2" t="s">
        <v>284</v>
      </c>
      <c r="B9" s="2" t="s">
        <v>82</v>
      </c>
      <c r="C9" s="2" t="s">
        <v>236</v>
      </c>
      <c r="D9" s="2" t="s">
        <v>88</v>
      </c>
      <c r="E9" s="2" t="s">
        <v>189</v>
      </c>
      <c r="F9" s="2" t="s">
        <v>204</v>
      </c>
      <c r="G9" s="2">
        <v>0.12187500000000001</v>
      </c>
      <c r="H9" s="2" t="s">
        <v>280</v>
      </c>
    </row>
    <row r="10" spans="1:8" x14ac:dyDescent="0.15">
      <c r="A10" s="2" t="s">
        <v>285</v>
      </c>
      <c r="B10" s="2" t="s">
        <v>82</v>
      </c>
      <c r="C10" s="2" t="s">
        <v>286</v>
      </c>
      <c r="D10" s="2" t="s">
        <v>88</v>
      </c>
      <c r="E10" s="2" t="s">
        <v>189</v>
      </c>
      <c r="F10" s="2" t="s">
        <v>204</v>
      </c>
      <c r="G10" s="2">
        <v>1.2874999999999999E-2</v>
      </c>
      <c r="H10" s="2" t="s">
        <v>280</v>
      </c>
    </row>
    <row r="11" spans="1:8" x14ac:dyDescent="0.15">
      <c r="A11" s="2" t="s">
        <v>287</v>
      </c>
      <c r="B11" s="2" t="s">
        <v>82</v>
      </c>
      <c r="C11" s="2" t="s">
        <v>286</v>
      </c>
      <c r="D11" s="2" t="s">
        <v>88</v>
      </c>
      <c r="E11" s="2" t="s">
        <v>189</v>
      </c>
      <c r="F11" s="2" t="s">
        <v>204</v>
      </c>
      <c r="G11" s="2">
        <v>7.2499999999999995E-4</v>
      </c>
      <c r="H11" s="2" t="s">
        <v>280</v>
      </c>
    </row>
    <row r="12" spans="1:8" x14ac:dyDescent="0.15">
      <c r="A12" s="2" t="s">
        <v>288</v>
      </c>
      <c r="B12" s="2" t="s">
        <v>82</v>
      </c>
      <c r="C12" s="2" t="s">
        <v>250</v>
      </c>
      <c r="D12" s="2" t="s">
        <v>88</v>
      </c>
      <c r="E12" s="2" t="s">
        <v>189</v>
      </c>
      <c r="F12" s="2" t="s">
        <v>204</v>
      </c>
      <c r="G12" s="2">
        <v>8.8125</v>
      </c>
      <c r="H12" s="2" t="s">
        <v>280</v>
      </c>
    </row>
    <row r="13" spans="1:8" x14ac:dyDescent="0.15">
      <c r="A13" s="2" t="s">
        <v>289</v>
      </c>
      <c r="B13" s="2" t="s">
        <v>82</v>
      </c>
      <c r="C13" s="2" t="s">
        <v>250</v>
      </c>
      <c r="D13" s="2" t="s">
        <v>88</v>
      </c>
      <c r="E13" s="2" t="s">
        <v>189</v>
      </c>
      <c r="F13" s="2" t="s">
        <v>204</v>
      </c>
      <c r="G13" s="2">
        <v>8.8125</v>
      </c>
      <c r="H13" s="2" t="s">
        <v>280</v>
      </c>
    </row>
    <row r="14" spans="1:8" x14ac:dyDescent="0.15">
      <c r="A14" s="2" t="s">
        <v>290</v>
      </c>
      <c r="B14" s="2" t="s">
        <v>82</v>
      </c>
      <c r="C14" s="28" t="s">
        <v>236</v>
      </c>
      <c r="D14" s="2" t="s">
        <v>88</v>
      </c>
      <c r="E14" s="2" t="s">
        <v>189</v>
      </c>
      <c r="F14" s="2" t="s">
        <v>204</v>
      </c>
      <c r="G14" s="2">
        <v>0.29499999999999998</v>
      </c>
      <c r="H14" s="2" t="s">
        <v>280</v>
      </c>
    </row>
    <row r="15" spans="1:8" x14ac:dyDescent="0.15">
      <c r="A15" s="2" t="s">
        <v>291</v>
      </c>
      <c r="B15" s="2" t="s">
        <v>82</v>
      </c>
      <c r="C15" s="28" t="s">
        <v>236</v>
      </c>
      <c r="D15" s="2" t="s">
        <v>88</v>
      </c>
      <c r="E15" s="2" t="s">
        <v>189</v>
      </c>
      <c r="F15" s="2" t="s">
        <v>204</v>
      </c>
      <c r="G15" s="2">
        <v>0.34562500000000002</v>
      </c>
      <c r="H15" s="2" t="s">
        <v>280</v>
      </c>
    </row>
    <row r="16" spans="1:8" x14ac:dyDescent="0.15">
      <c r="A16" s="2" t="s">
        <v>292</v>
      </c>
      <c r="B16" s="2" t="s">
        <v>82</v>
      </c>
      <c r="C16" s="28" t="s">
        <v>236</v>
      </c>
      <c r="D16" s="2" t="s">
        <v>88</v>
      </c>
      <c r="E16" s="2" t="s">
        <v>189</v>
      </c>
      <c r="F16" s="2" t="s">
        <v>204</v>
      </c>
      <c r="G16" s="2">
        <v>2.3749999999999997E-2</v>
      </c>
      <c r="H16" s="2" t="s">
        <v>280</v>
      </c>
    </row>
    <row r="17" spans="1:8" x14ac:dyDescent="0.15">
      <c r="A17" s="2" t="s">
        <v>293</v>
      </c>
      <c r="B17" s="2" t="s">
        <v>82</v>
      </c>
      <c r="C17" s="28" t="s">
        <v>236</v>
      </c>
      <c r="D17" s="2" t="s">
        <v>88</v>
      </c>
      <c r="E17" s="2" t="s">
        <v>189</v>
      </c>
      <c r="F17" s="2" t="s">
        <v>204</v>
      </c>
      <c r="G17" s="2">
        <v>0.87499999999999989</v>
      </c>
      <c r="H17" s="2" t="s">
        <v>280</v>
      </c>
    </row>
    <row r="18" spans="1:8" x14ac:dyDescent="0.15">
      <c r="A18" s="2" t="s">
        <v>294</v>
      </c>
      <c r="B18" s="2" t="s">
        <v>82</v>
      </c>
      <c r="C18" s="2" t="s">
        <v>177</v>
      </c>
      <c r="D18" s="2" t="s">
        <v>88</v>
      </c>
      <c r="E18" s="2" t="s">
        <v>189</v>
      </c>
      <c r="F18" s="2" t="s">
        <v>204</v>
      </c>
      <c r="G18" s="2">
        <v>0.11187499999999999</v>
      </c>
      <c r="H18" s="2" t="s">
        <v>280</v>
      </c>
    </row>
    <row r="19" spans="1:8" x14ac:dyDescent="0.15">
      <c r="A19" s="2" t="s">
        <v>295</v>
      </c>
      <c r="B19" s="2" t="s">
        <v>82</v>
      </c>
      <c r="C19" s="41" t="s">
        <v>296</v>
      </c>
      <c r="D19" s="2" t="s">
        <v>88</v>
      </c>
      <c r="E19" s="2" t="s">
        <v>189</v>
      </c>
      <c r="F19" s="2" t="s">
        <v>197</v>
      </c>
      <c r="G19" s="2">
        <v>1.1662610106629545E-8</v>
      </c>
      <c r="H19" s="2" t="s">
        <v>280</v>
      </c>
    </row>
    <row r="20" spans="1:8" x14ac:dyDescent="0.15">
      <c r="A20" s="2" t="s">
        <v>297</v>
      </c>
      <c r="B20" s="2" t="s">
        <v>82</v>
      </c>
      <c r="C20" s="28" t="s">
        <v>162</v>
      </c>
      <c r="D20" s="2" t="s">
        <v>88</v>
      </c>
      <c r="E20" s="2" t="s">
        <v>189</v>
      </c>
      <c r="F20" s="2" t="s">
        <v>204</v>
      </c>
      <c r="G20" s="2">
        <v>6.2375000000000007E-2</v>
      </c>
      <c r="H20" s="2" t="s">
        <v>280</v>
      </c>
    </row>
    <row r="21" spans="1:8" x14ac:dyDescent="0.15">
      <c r="A21" s="2" t="s">
        <v>298</v>
      </c>
      <c r="B21" s="2" t="s">
        <v>82</v>
      </c>
      <c r="C21" s="2" t="s">
        <v>217</v>
      </c>
      <c r="D21" s="2" t="s">
        <v>88</v>
      </c>
      <c r="E21" s="2" t="s">
        <v>189</v>
      </c>
      <c r="F21" s="2" t="s">
        <v>204</v>
      </c>
      <c r="G21" s="2">
        <v>1.5874999999999997E-2</v>
      </c>
      <c r="H21" s="2" t="s">
        <v>280</v>
      </c>
    </row>
    <row r="22" spans="1:8" x14ac:dyDescent="0.15">
      <c r="A22" s="2" t="s">
        <v>299</v>
      </c>
      <c r="B22" s="2" t="s">
        <v>82</v>
      </c>
      <c r="C22" s="2" t="s">
        <v>217</v>
      </c>
      <c r="D22" s="2" t="s">
        <v>88</v>
      </c>
      <c r="E22" s="2" t="s">
        <v>189</v>
      </c>
      <c r="F22" s="2" t="s">
        <v>204</v>
      </c>
      <c r="G22" s="2">
        <v>1.4687499999999998E-4</v>
      </c>
      <c r="H22" s="2" t="s">
        <v>280</v>
      </c>
    </row>
    <row r="23" spans="1:8" x14ac:dyDescent="0.15">
      <c r="A23" s="2" t="s">
        <v>300</v>
      </c>
      <c r="B23" s="2" t="s">
        <v>82</v>
      </c>
      <c r="C23" s="2" t="s">
        <v>217</v>
      </c>
      <c r="D23" s="2" t="s">
        <v>88</v>
      </c>
      <c r="E23" s="2" t="s">
        <v>189</v>
      </c>
      <c r="F23" s="2" t="s">
        <v>204</v>
      </c>
      <c r="G23" s="2">
        <v>5.1437499999999997E-2</v>
      </c>
      <c r="H23" s="2" t="s">
        <v>280</v>
      </c>
    </row>
    <row r="24" spans="1:8" x14ac:dyDescent="0.15">
      <c r="A24" s="2" t="s">
        <v>301</v>
      </c>
      <c r="B24" s="2" t="s">
        <v>82</v>
      </c>
      <c r="C24" s="2" t="s">
        <v>217</v>
      </c>
      <c r="D24" s="2" t="s">
        <v>88</v>
      </c>
      <c r="E24" s="2" t="s">
        <v>189</v>
      </c>
      <c r="F24" s="2" t="s">
        <v>204</v>
      </c>
      <c r="G24" s="2">
        <v>1.1562499999999998E-2</v>
      </c>
      <c r="H24" s="2" t="s">
        <v>280</v>
      </c>
    </row>
    <row r="25" spans="1:8" x14ac:dyDescent="0.15">
      <c r="A25" s="2" t="s">
        <v>302</v>
      </c>
      <c r="B25" s="2" t="s">
        <v>82</v>
      </c>
      <c r="C25" s="41" t="s">
        <v>260</v>
      </c>
      <c r="D25" s="2" t="s">
        <v>88</v>
      </c>
      <c r="E25" s="2" t="s">
        <v>189</v>
      </c>
      <c r="F25" s="2" t="s">
        <v>204</v>
      </c>
      <c r="G25" s="2">
        <v>0.76249999999999996</v>
      </c>
      <c r="H25" s="2" t="s">
        <v>280</v>
      </c>
    </row>
    <row r="26" spans="1:8" x14ac:dyDescent="0.15">
      <c r="A26" s="2" t="s">
        <v>303</v>
      </c>
      <c r="B26" s="2" t="s">
        <v>82</v>
      </c>
      <c r="C26" s="41" t="s">
        <v>304</v>
      </c>
      <c r="D26" s="2" t="s">
        <v>88</v>
      </c>
      <c r="E26" s="2" t="s">
        <v>189</v>
      </c>
      <c r="F26" s="2" t="s">
        <v>204</v>
      </c>
      <c r="G26" s="2">
        <v>1.249999999999998</v>
      </c>
      <c r="H26" s="2" t="s">
        <v>280</v>
      </c>
    </row>
    <row r="27" spans="1:8" x14ac:dyDescent="0.15">
      <c r="A27" s="2" t="s">
        <v>305</v>
      </c>
      <c r="B27" s="2" t="s">
        <v>82</v>
      </c>
      <c r="C27" s="2" t="s">
        <v>193</v>
      </c>
      <c r="D27" s="2" t="s">
        <v>88</v>
      </c>
      <c r="E27" s="2" t="s">
        <v>189</v>
      </c>
      <c r="F27" s="2" t="s">
        <v>213</v>
      </c>
      <c r="G27" s="2">
        <v>13.975424859373687</v>
      </c>
      <c r="H27" s="2" t="s">
        <v>280</v>
      </c>
    </row>
    <row r="28" spans="1:8" x14ac:dyDescent="0.15">
      <c r="A28" s="2" t="s">
        <v>306</v>
      </c>
      <c r="B28" s="2" t="s">
        <v>82</v>
      </c>
      <c r="C28" s="28" t="s">
        <v>188</v>
      </c>
      <c r="D28" s="2" t="s">
        <v>88</v>
      </c>
      <c r="E28" s="2" t="s">
        <v>189</v>
      </c>
      <c r="F28" s="41" t="s">
        <v>204</v>
      </c>
      <c r="G28" s="2">
        <v>2.034883720930234E-4</v>
      </c>
      <c r="H28" s="2" t="s">
        <v>280</v>
      </c>
    </row>
    <row r="29" spans="1:8" x14ac:dyDescent="0.15">
      <c r="A29" s="2" t="s">
        <v>272</v>
      </c>
      <c r="B29" s="2" t="s">
        <v>82</v>
      </c>
      <c r="C29" s="41" t="s">
        <v>273</v>
      </c>
      <c r="D29" s="2" t="s">
        <v>88</v>
      </c>
      <c r="E29" s="2" t="s">
        <v>189</v>
      </c>
      <c r="F29" s="2" t="s">
        <v>197</v>
      </c>
      <c r="G29" s="2">
        <f>$G$4*0.00000242472</f>
        <v>2.2681194587999998E-6</v>
      </c>
      <c r="H29" s="2" t="s">
        <v>274</v>
      </c>
    </row>
    <row r="30" spans="1:8" x14ac:dyDescent="0.15">
      <c r="A30" s="2" t="s">
        <v>275</v>
      </c>
      <c r="B30" s="2" t="s">
        <v>82</v>
      </c>
      <c r="C30" s="41" t="s">
        <v>196</v>
      </c>
      <c r="D30" s="2" t="s">
        <v>88</v>
      </c>
      <c r="E30" s="2" t="s">
        <v>189</v>
      </c>
      <c r="F30" s="41" t="s">
        <v>197</v>
      </c>
      <c r="G30" s="2">
        <f>$G$4*0.00000301407</f>
        <v>2.8194062890500003E-6</v>
      </c>
      <c r="H30" s="2" t="s">
        <v>274</v>
      </c>
    </row>
    <row r="31" spans="1:8" x14ac:dyDescent="0.15">
      <c r="A31" s="2" t="s">
        <v>276</v>
      </c>
      <c r="B31" s="2" t="s">
        <v>82</v>
      </c>
      <c r="C31" s="41" t="s">
        <v>277</v>
      </c>
      <c r="D31" s="2" t="s">
        <v>88</v>
      </c>
      <c r="E31" s="2" t="s">
        <v>189</v>
      </c>
      <c r="F31" s="41" t="s">
        <v>197</v>
      </c>
      <c r="G31" s="2">
        <f>$G$4*0.000000306512</f>
        <v>2.8671592248000001E-7</v>
      </c>
      <c r="H31" s="2" t="s">
        <v>274</v>
      </c>
    </row>
    <row r="32" spans="1:8" x14ac:dyDescent="0.15">
      <c r="A32" s="2" t="s">
        <v>307</v>
      </c>
      <c r="B32" s="2" t="s">
        <v>82</v>
      </c>
      <c r="C32" s="41" t="s">
        <v>308</v>
      </c>
      <c r="D32" s="2" t="s">
        <v>88</v>
      </c>
      <c r="E32" s="2" t="s">
        <v>189</v>
      </c>
      <c r="F32" s="41" t="s">
        <v>200</v>
      </c>
      <c r="G32" s="2">
        <v>3.0000000000000035E-5</v>
      </c>
      <c r="H32" s="2" t="s">
        <v>280</v>
      </c>
    </row>
    <row r="33" spans="1:8" x14ac:dyDescent="0.15">
      <c r="A33" s="2" t="s">
        <v>309</v>
      </c>
      <c r="B33" s="2" t="s">
        <v>82</v>
      </c>
      <c r="C33" s="41" t="s">
        <v>308</v>
      </c>
      <c r="D33" s="2" t="s">
        <v>88</v>
      </c>
      <c r="E33" s="2" t="s">
        <v>189</v>
      </c>
      <c r="F33" s="41" t="s">
        <v>200</v>
      </c>
      <c r="G33" s="2">
        <v>4.2937500000000061E-6</v>
      </c>
      <c r="H33" s="2" t="s">
        <v>280</v>
      </c>
    </row>
    <row r="34" spans="1:8" x14ac:dyDescent="0.15">
      <c r="A34" s="2" t="s">
        <v>310</v>
      </c>
      <c r="B34" s="2" t="s">
        <v>82</v>
      </c>
      <c r="C34" s="41" t="s">
        <v>219</v>
      </c>
      <c r="D34" s="2" t="s">
        <v>88</v>
      </c>
      <c r="E34" s="2" t="s">
        <v>189</v>
      </c>
      <c r="F34" s="41" t="s">
        <v>200</v>
      </c>
      <c r="G34" s="2">
        <v>2.8062499999999923E-5</v>
      </c>
      <c r="H34" s="2" t="s">
        <v>280</v>
      </c>
    </row>
    <row r="35" spans="1:8" x14ac:dyDescent="0.15">
      <c r="A35" s="2" t="s">
        <v>311</v>
      </c>
      <c r="B35" s="2" t="s">
        <v>82</v>
      </c>
      <c r="C35" s="41" t="s">
        <v>312</v>
      </c>
      <c r="D35" s="2" t="s">
        <v>88</v>
      </c>
      <c r="E35" s="2" t="s">
        <v>189</v>
      </c>
      <c r="F35" s="41" t="s">
        <v>200</v>
      </c>
      <c r="G35" s="2">
        <v>1.6062500000000007E-6</v>
      </c>
      <c r="H35" s="2" t="s">
        <v>280</v>
      </c>
    </row>
    <row r="36" spans="1:8" x14ac:dyDescent="0.15">
      <c r="A36" s="2" t="s">
        <v>313</v>
      </c>
      <c r="B36" s="2" t="s">
        <v>82</v>
      </c>
      <c r="C36" s="41" t="s">
        <v>314</v>
      </c>
      <c r="D36" s="2" t="s">
        <v>88</v>
      </c>
      <c r="E36" s="2" t="s">
        <v>189</v>
      </c>
      <c r="F36" s="2" t="s">
        <v>197</v>
      </c>
      <c r="G36" s="2">
        <v>5.0069541029207232E-7</v>
      </c>
      <c r="H36" s="2" t="s">
        <v>315</v>
      </c>
    </row>
    <row r="37" spans="1:8" x14ac:dyDescent="0.15">
      <c r="A37" s="2" t="s">
        <v>316</v>
      </c>
      <c r="B37" s="2" t="s">
        <v>82</v>
      </c>
      <c r="C37" s="41" t="s">
        <v>317</v>
      </c>
      <c r="D37" s="2" t="s">
        <v>88</v>
      </c>
      <c r="E37" s="2" t="s">
        <v>189</v>
      </c>
      <c r="F37" s="2" t="s">
        <v>197</v>
      </c>
      <c r="G37" s="2">
        <v>2.7538247566063979E-6</v>
      </c>
      <c r="H37" s="2" t="s">
        <v>315</v>
      </c>
    </row>
    <row r="38" spans="1:8" x14ac:dyDescent="0.15">
      <c r="A38" s="2" t="s">
        <v>318</v>
      </c>
      <c r="B38" s="2" t="s">
        <v>319</v>
      </c>
      <c r="C38" s="2" t="s">
        <v>318</v>
      </c>
      <c r="D38" s="2" t="s">
        <v>88</v>
      </c>
      <c r="E38" s="2" t="s">
        <v>189</v>
      </c>
      <c r="F38" s="2" t="s">
        <v>197</v>
      </c>
      <c r="G38" s="2">
        <v>5.4242002781641165E-7</v>
      </c>
      <c r="H38" s="2" t="s">
        <v>315</v>
      </c>
    </row>
    <row r="39" spans="1:8" x14ac:dyDescent="0.15">
      <c r="A39" s="2" t="s">
        <v>320</v>
      </c>
      <c r="B39" s="2" t="s">
        <v>319</v>
      </c>
      <c r="C39" s="41" t="s">
        <v>320</v>
      </c>
      <c r="D39" s="2" t="s">
        <v>88</v>
      </c>
      <c r="E39" s="2" t="s">
        <v>189</v>
      </c>
      <c r="F39" s="2" t="s">
        <v>197</v>
      </c>
      <c r="G39" s="2">
        <v>1.808066759388039E-6</v>
      </c>
      <c r="H39" s="2" t="s">
        <v>315</v>
      </c>
    </row>
    <row r="40" spans="1:8" x14ac:dyDescent="0.15">
      <c r="A40" s="2" t="s">
        <v>321</v>
      </c>
      <c r="B40" s="2" t="s">
        <v>319</v>
      </c>
      <c r="C40" s="41" t="s">
        <v>321</v>
      </c>
      <c r="D40" s="2" t="s">
        <v>88</v>
      </c>
      <c r="E40" s="2" t="s">
        <v>189</v>
      </c>
      <c r="F40" s="2" t="s">
        <v>197</v>
      </c>
      <c r="G40" s="2">
        <v>3.9777468706536858E-6</v>
      </c>
      <c r="H40" s="2" t="s">
        <v>315</v>
      </c>
    </row>
    <row r="41" spans="1:8" x14ac:dyDescent="0.15">
      <c r="A41" s="2" t="s">
        <v>267</v>
      </c>
      <c r="B41" s="2" t="s">
        <v>202</v>
      </c>
      <c r="C41" s="41" t="s">
        <v>267</v>
      </c>
      <c r="D41" s="2" t="s">
        <v>88</v>
      </c>
      <c r="E41" s="2" t="s">
        <v>189</v>
      </c>
      <c r="F41" s="2" t="s">
        <v>268</v>
      </c>
      <c r="G41" s="2">
        <v>1.9500000000000001E-7</v>
      </c>
      <c r="H41" s="2" t="s">
        <v>315</v>
      </c>
    </row>
    <row r="42" spans="1:8" x14ac:dyDescent="0.15">
      <c r="A42" s="2" t="s">
        <v>322</v>
      </c>
      <c r="B42" s="2" t="s">
        <v>202</v>
      </c>
      <c r="C42" s="2" t="s">
        <v>323</v>
      </c>
      <c r="D42" s="2" t="s">
        <v>88</v>
      </c>
      <c r="E42" s="2" t="s">
        <v>189</v>
      </c>
      <c r="F42" s="2" t="s">
        <v>204</v>
      </c>
      <c r="G42" s="2">
        <v>8.0625000000000002E-3</v>
      </c>
      <c r="H42" s="2" t="s">
        <v>280</v>
      </c>
    </row>
    <row r="43" spans="1:8" x14ac:dyDescent="0.15">
      <c r="A43" s="2" t="s">
        <v>203</v>
      </c>
      <c r="B43" s="2" t="s">
        <v>202</v>
      </c>
      <c r="C43" s="2" t="s">
        <v>203</v>
      </c>
      <c r="D43" s="2" t="s">
        <v>88</v>
      </c>
      <c r="E43" s="2" t="s">
        <v>189</v>
      </c>
      <c r="F43" s="2" t="s">
        <v>204</v>
      </c>
      <c r="G43" s="2">
        <v>2.1812499999999999E-2</v>
      </c>
      <c r="H43" s="2" t="s">
        <v>280</v>
      </c>
    </row>
    <row r="44" spans="1:8" x14ac:dyDescent="0.15">
      <c r="A44" s="2" t="s">
        <v>201</v>
      </c>
      <c r="B44" s="2" t="s">
        <v>202</v>
      </c>
      <c r="C44" s="2" t="s">
        <v>203</v>
      </c>
      <c r="D44" s="2" t="s">
        <v>88</v>
      </c>
      <c r="E44" s="2" t="s">
        <v>189</v>
      </c>
      <c r="F44" s="2" t="s">
        <v>204</v>
      </c>
      <c r="G44" s="2">
        <v>6.4837499999999997E-4</v>
      </c>
      <c r="H44" s="2" t="s">
        <v>324</v>
      </c>
    </row>
    <row r="45" spans="1:8" x14ac:dyDescent="0.15">
      <c r="A45" s="2" t="s">
        <v>206</v>
      </c>
      <c r="B45" s="2" t="s">
        <v>202</v>
      </c>
      <c r="C45" s="2" t="s">
        <v>206</v>
      </c>
      <c r="D45" s="2" t="s">
        <v>88</v>
      </c>
      <c r="E45" s="2" t="s">
        <v>189</v>
      </c>
      <c r="F45" s="2" t="s">
        <v>204</v>
      </c>
      <c r="G45" s="2">
        <v>8.7499999999999996E-8</v>
      </c>
      <c r="H45" s="2" t="s">
        <v>324</v>
      </c>
    </row>
    <row r="46" spans="1:8" x14ac:dyDescent="0.15">
      <c r="A46" s="2" t="s">
        <v>207</v>
      </c>
      <c r="B46" s="2" t="s">
        <v>202</v>
      </c>
      <c r="C46" s="2" t="s">
        <v>207</v>
      </c>
      <c r="D46" s="2" t="s">
        <v>88</v>
      </c>
      <c r="E46" s="2" t="s">
        <v>189</v>
      </c>
      <c r="F46" s="2" t="s">
        <v>204</v>
      </c>
      <c r="G46" s="2">
        <v>5.249999999999999E-9</v>
      </c>
      <c r="H46" s="2" t="s">
        <v>324</v>
      </c>
    </row>
    <row r="277" spans="1:3" x14ac:dyDescent="0.15">
      <c r="A277" s="41"/>
      <c r="C277" s="41"/>
    </row>
    <row r="278" spans="1:3" x14ac:dyDescent="0.15">
      <c r="A278" s="41"/>
      <c r="C278" s="41"/>
    </row>
    <row r="279" spans="1:3" x14ac:dyDescent="0.15">
      <c r="A279" s="41"/>
      <c r="C279" s="41"/>
    </row>
    <row r="281" spans="1:3" x14ac:dyDescent="0.15">
      <c r="A281" s="41"/>
      <c r="C281" s="41"/>
    </row>
    <row r="282" spans="1:3" x14ac:dyDescent="0.15">
      <c r="A282" s="41"/>
      <c r="C282" s="41"/>
    </row>
  </sheetData>
  <hyperlinks>
    <hyperlink ref="A1" location="'Readme | Introduction'!A1" display="back to ReadMe" xr:uid="{CA0D7451-7179-674C-9CC7-5B380ABC3FB7}"/>
  </hyperlinks>
  <pageMargins left="0.75" right="0.75" top="1" bottom="1" header="0.5" footer="0.5"/>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1E96FC"/>
  </sheetPr>
  <dimension ref="A1:H282"/>
  <sheetViews>
    <sheetView showGridLines="0" workbookViewId="0">
      <pane ySplit="3" topLeftCell="A4" activePane="bottomLeft" state="frozen"/>
      <selection pane="bottomLeft"/>
    </sheetView>
  </sheetViews>
  <sheetFormatPr baseColWidth="10" defaultColWidth="8.83203125" defaultRowHeight="12" x14ac:dyDescent="0.15"/>
  <cols>
    <col min="1" max="1" width="107.5" style="2" bestFit="1" customWidth="1"/>
    <col min="2" max="2" width="17" style="2" bestFit="1" customWidth="1"/>
    <col min="3" max="3" width="107.5" style="2" bestFit="1" customWidth="1"/>
    <col min="4" max="4" width="14.1640625" style="2" bestFit="1" customWidth="1"/>
    <col min="5" max="5" width="10.6640625" style="2" bestFit="1" customWidth="1"/>
    <col min="6" max="6" width="12.83203125" style="2" bestFit="1" customWidth="1"/>
    <col min="7" max="7" width="12.1640625" style="2" bestFit="1" customWidth="1"/>
    <col min="8" max="8" width="49.83203125" style="2" bestFit="1" customWidth="1"/>
    <col min="9" max="16384" width="8.83203125" style="2"/>
  </cols>
  <sheetData>
    <row r="1" spans="1:8" x14ac:dyDescent="0.15">
      <c r="A1" s="70" t="s">
        <v>957</v>
      </c>
    </row>
    <row r="3" spans="1:8" s="9" customFormat="1" x14ac:dyDescent="0.15">
      <c r="A3" s="40" t="s">
        <v>179</v>
      </c>
      <c r="B3" s="40" t="s">
        <v>180</v>
      </c>
      <c r="C3" s="40" t="s">
        <v>181</v>
      </c>
      <c r="D3" s="40" t="s">
        <v>182</v>
      </c>
      <c r="E3" s="40" t="s">
        <v>183</v>
      </c>
      <c r="F3" s="40" t="s">
        <v>184</v>
      </c>
      <c r="G3" s="40" t="s">
        <v>185</v>
      </c>
      <c r="H3" s="40" t="s">
        <v>186</v>
      </c>
    </row>
    <row r="4" spans="1:8" x14ac:dyDescent="0.15">
      <c r="A4" s="2" t="s">
        <v>279</v>
      </c>
      <c r="B4" s="2" t="s">
        <v>82</v>
      </c>
      <c r="C4" s="2" t="s">
        <v>126</v>
      </c>
      <c r="D4" s="2" t="s">
        <v>88</v>
      </c>
      <c r="E4" s="2" t="s">
        <v>189</v>
      </c>
      <c r="F4" s="2" t="s">
        <v>221</v>
      </c>
      <c r="G4" s="2">
        <v>0.935415</v>
      </c>
      <c r="H4" s="2" t="s">
        <v>280</v>
      </c>
    </row>
    <row r="5" spans="1:8" x14ac:dyDescent="0.15">
      <c r="A5" s="2" t="s">
        <v>281</v>
      </c>
      <c r="B5" s="2" t="s">
        <v>82</v>
      </c>
      <c r="C5" s="41" t="s">
        <v>223</v>
      </c>
      <c r="D5" s="2" t="s">
        <v>88</v>
      </c>
      <c r="E5" s="2" t="s">
        <v>189</v>
      </c>
      <c r="F5" s="2" t="s">
        <v>204</v>
      </c>
      <c r="G5" s="2">
        <v>2.1250000000000004</v>
      </c>
      <c r="H5" s="2" t="s">
        <v>280</v>
      </c>
    </row>
    <row r="6" spans="1:8" x14ac:dyDescent="0.15">
      <c r="A6" s="2" t="s">
        <v>282</v>
      </c>
      <c r="B6" s="2" t="s">
        <v>82</v>
      </c>
      <c r="C6" s="41" t="s">
        <v>235</v>
      </c>
      <c r="D6" s="2" t="s">
        <v>88</v>
      </c>
      <c r="E6" s="2" t="s">
        <v>189</v>
      </c>
      <c r="F6" s="2" t="s">
        <v>204</v>
      </c>
      <c r="G6" s="2">
        <v>0.10250000000000001</v>
      </c>
      <c r="H6" s="2" t="s">
        <v>280</v>
      </c>
    </row>
    <row r="7" spans="1:8" x14ac:dyDescent="0.15">
      <c r="A7" s="2" t="s">
        <v>228</v>
      </c>
      <c r="B7" s="2" t="s">
        <v>82</v>
      </c>
      <c r="C7" s="2" t="s">
        <v>229</v>
      </c>
      <c r="D7" s="2" t="s">
        <v>88</v>
      </c>
      <c r="E7" s="2" t="s">
        <v>189</v>
      </c>
      <c r="F7" s="2" t="s">
        <v>204</v>
      </c>
      <c r="G7" s="2">
        <v>0.10250000000000001</v>
      </c>
      <c r="H7" s="2" t="s">
        <v>280</v>
      </c>
    </row>
    <row r="8" spans="1:8" x14ac:dyDescent="0.15">
      <c r="A8" s="2" t="s">
        <v>283</v>
      </c>
      <c r="B8" s="2" t="s">
        <v>82</v>
      </c>
      <c r="C8" s="2" t="s">
        <v>229</v>
      </c>
      <c r="D8" s="2" t="s">
        <v>88</v>
      </c>
      <c r="E8" s="2" t="s">
        <v>189</v>
      </c>
      <c r="F8" s="2" t="s">
        <v>204</v>
      </c>
      <c r="G8" s="2">
        <v>2.8124999999999995E-3</v>
      </c>
      <c r="H8" s="2" t="s">
        <v>280</v>
      </c>
    </row>
    <row r="9" spans="1:8" x14ac:dyDescent="0.15">
      <c r="A9" s="2" t="s">
        <v>284</v>
      </c>
      <c r="B9" s="2" t="s">
        <v>82</v>
      </c>
      <c r="C9" s="2" t="s">
        <v>236</v>
      </c>
      <c r="D9" s="2" t="s">
        <v>88</v>
      </c>
      <c r="E9" s="2" t="s">
        <v>189</v>
      </c>
      <c r="F9" s="2" t="s">
        <v>204</v>
      </c>
      <c r="G9" s="2">
        <v>0.12187500000000001</v>
      </c>
      <c r="H9" s="2" t="s">
        <v>280</v>
      </c>
    </row>
    <row r="10" spans="1:8" x14ac:dyDescent="0.15">
      <c r="A10" s="2" t="s">
        <v>285</v>
      </c>
      <c r="B10" s="2" t="s">
        <v>82</v>
      </c>
      <c r="C10" s="2" t="s">
        <v>286</v>
      </c>
      <c r="D10" s="2" t="s">
        <v>88</v>
      </c>
      <c r="E10" s="2" t="s">
        <v>189</v>
      </c>
      <c r="F10" s="2" t="s">
        <v>204</v>
      </c>
      <c r="G10" s="2">
        <v>1.2874999999999999E-2</v>
      </c>
      <c r="H10" s="2" t="s">
        <v>280</v>
      </c>
    </row>
    <row r="11" spans="1:8" x14ac:dyDescent="0.15">
      <c r="A11" s="2" t="s">
        <v>287</v>
      </c>
      <c r="B11" s="2" t="s">
        <v>82</v>
      </c>
      <c r="C11" s="2" t="s">
        <v>286</v>
      </c>
      <c r="D11" s="2" t="s">
        <v>88</v>
      </c>
      <c r="E11" s="2" t="s">
        <v>189</v>
      </c>
      <c r="F11" s="2" t="s">
        <v>204</v>
      </c>
      <c r="G11" s="2">
        <v>7.2499999999999995E-4</v>
      </c>
      <c r="H11" s="2" t="s">
        <v>280</v>
      </c>
    </row>
    <row r="12" spans="1:8" x14ac:dyDescent="0.15">
      <c r="A12" s="2" t="s">
        <v>288</v>
      </c>
      <c r="B12" s="2" t="s">
        <v>82</v>
      </c>
      <c r="C12" s="2" t="s">
        <v>250</v>
      </c>
      <c r="D12" s="2" t="s">
        <v>88</v>
      </c>
      <c r="E12" s="2" t="s">
        <v>189</v>
      </c>
      <c r="F12" s="2" t="s">
        <v>204</v>
      </c>
      <c r="G12" s="2">
        <v>8.8125</v>
      </c>
      <c r="H12" s="2" t="s">
        <v>280</v>
      </c>
    </row>
    <row r="13" spans="1:8" x14ac:dyDescent="0.15">
      <c r="A13" s="2" t="s">
        <v>289</v>
      </c>
      <c r="B13" s="2" t="s">
        <v>82</v>
      </c>
      <c r="C13" s="2" t="s">
        <v>250</v>
      </c>
      <c r="D13" s="2" t="s">
        <v>88</v>
      </c>
      <c r="E13" s="2" t="s">
        <v>189</v>
      </c>
      <c r="F13" s="2" t="s">
        <v>204</v>
      </c>
      <c r="G13" s="2">
        <v>8.8125</v>
      </c>
      <c r="H13" s="2" t="s">
        <v>280</v>
      </c>
    </row>
    <row r="14" spans="1:8" x14ac:dyDescent="0.15">
      <c r="A14" s="2" t="s">
        <v>290</v>
      </c>
      <c r="B14" s="2" t="s">
        <v>82</v>
      </c>
      <c r="C14" s="28" t="s">
        <v>236</v>
      </c>
      <c r="D14" s="2" t="s">
        <v>88</v>
      </c>
      <c r="E14" s="2" t="s">
        <v>189</v>
      </c>
      <c r="F14" s="2" t="s">
        <v>204</v>
      </c>
      <c r="G14" s="2">
        <v>0.29499999999999998</v>
      </c>
      <c r="H14" s="2" t="s">
        <v>280</v>
      </c>
    </row>
    <row r="15" spans="1:8" x14ac:dyDescent="0.15">
      <c r="A15" s="2" t="s">
        <v>291</v>
      </c>
      <c r="B15" s="2" t="s">
        <v>82</v>
      </c>
      <c r="C15" s="28" t="s">
        <v>236</v>
      </c>
      <c r="D15" s="2" t="s">
        <v>88</v>
      </c>
      <c r="E15" s="2" t="s">
        <v>189</v>
      </c>
      <c r="F15" s="2" t="s">
        <v>204</v>
      </c>
      <c r="G15" s="2">
        <v>0.34562500000000002</v>
      </c>
      <c r="H15" s="2" t="s">
        <v>280</v>
      </c>
    </row>
    <row r="16" spans="1:8" x14ac:dyDescent="0.15">
      <c r="A16" s="2" t="s">
        <v>292</v>
      </c>
      <c r="B16" s="2" t="s">
        <v>82</v>
      </c>
      <c r="C16" s="28" t="s">
        <v>236</v>
      </c>
      <c r="D16" s="2" t="s">
        <v>88</v>
      </c>
      <c r="E16" s="2" t="s">
        <v>189</v>
      </c>
      <c r="F16" s="2" t="s">
        <v>204</v>
      </c>
      <c r="G16" s="2">
        <v>2.3749999999999997E-2</v>
      </c>
      <c r="H16" s="2" t="s">
        <v>280</v>
      </c>
    </row>
    <row r="17" spans="1:8" x14ac:dyDescent="0.15">
      <c r="A17" s="2" t="s">
        <v>293</v>
      </c>
      <c r="B17" s="2" t="s">
        <v>82</v>
      </c>
      <c r="C17" s="28" t="s">
        <v>236</v>
      </c>
      <c r="D17" s="2" t="s">
        <v>88</v>
      </c>
      <c r="E17" s="2" t="s">
        <v>189</v>
      </c>
      <c r="F17" s="2" t="s">
        <v>204</v>
      </c>
      <c r="G17" s="2">
        <v>0.87499999999999989</v>
      </c>
      <c r="H17" s="2" t="s">
        <v>280</v>
      </c>
    </row>
    <row r="18" spans="1:8" x14ac:dyDescent="0.15">
      <c r="A18" s="2" t="s">
        <v>294</v>
      </c>
      <c r="B18" s="2" t="s">
        <v>82</v>
      </c>
      <c r="C18" s="2" t="s">
        <v>177</v>
      </c>
      <c r="D18" s="2" t="s">
        <v>88</v>
      </c>
      <c r="E18" s="2" t="s">
        <v>189</v>
      </c>
      <c r="F18" s="2" t="s">
        <v>204</v>
      </c>
      <c r="G18" s="2">
        <v>0.11187499999999999</v>
      </c>
      <c r="H18" s="2" t="s">
        <v>280</v>
      </c>
    </row>
    <row r="19" spans="1:8" x14ac:dyDescent="0.15">
      <c r="A19" s="2" t="s">
        <v>295</v>
      </c>
      <c r="B19" s="2" t="s">
        <v>82</v>
      </c>
      <c r="C19" s="41" t="s">
        <v>296</v>
      </c>
      <c r="D19" s="2" t="s">
        <v>88</v>
      </c>
      <c r="E19" s="2" t="s">
        <v>189</v>
      </c>
      <c r="F19" s="2" t="s">
        <v>197</v>
      </c>
      <c r="G19" s="2">
        <v>1.1662610106629545E-8</v>
      </c>
      <c r="H19" s="2" t="s">
        <v>280</v>
      </c>
    </row>
    <row r="20" spans="1:8" x14ac:dyDescent="0.15">
      <c r="A20" s="2" t="s">
        <v>297</v>
      </c>
      <c r="B20" s="2" t="s">
        <v>82</v>
      </c>
      <c r="C20" s="28" t="s">
        <v>162</v>
      </c>
      <c r="D20" s="2" t="s">
        <v>88</v>
      </c>
      <c r="E20" s="2" t="s">
        <v>189</v>
      </c>
      <c r="F20" s="2" t="s">
        <v>204</v>
      </c>
      <c r="G20" s="2">
        <v>6.2375000000000007E-2</v>
      </c>
      <c r="H20" s="2" t="s">
        <v>280</v>
      </c>
    </row>
    <row r="21" spans="1:8" x14ac:dyDescent="0.15">
      <c r="A21" s="2" t="s">
        <v>298</v>
      </c>
      <c r="B21" s="2" t="s">
        <v>82</v>
      </c>
      <c r="C21" s="2" t="s">
        <v>217</v>
      </c>
      <c r="D21" s="2" t="s">
        <v>88</v>
      </c>
      <c r="E21" s="2" t="s">
        <v>189</v>
      </c>
      <c r="F21" s="2" t="s">
        <v>204</v>
      </c>
      <c r="G21" s="2">
        <v>1.5874999999999997E-2</v>
      </c>
      <c r="H21" s="2" t="s">
        <v>280</v>
      </c>
    </row>
    <row r="22" spans="1:8" x14ac:dyDescent="0.15">
      <c r="A22" s="2" t="s">
        <v>299</v>
      </c>
      <c r="B22" s="2" t="s">
        <v>82</v>
      </c>
      <c r="C22" s="2" t="s">
        <v>217</v>
      </c>
      <c r="D22" s="2" t="s">
        <v>88</v>
      </c>
      <c r="E22" s="2" t="s">
        <v>189</v>
      </c>
      <c r="F22" s="2" t="s">
        <v>204</v>
      </c>
      <c r="G22" s="2">
        <v>1.4687499999999998E-4</v>
      </c>
      <c r="H22" s="2" t="s">
        <v>280</v>
      </c>
    </row>
    <row r="23" spans="1:8" x14ac:dyDescent="0.15">
      <c r="A23" s="2" t="s">
        <v>300</v>
      </c>
      <c r="B23" s="2" t="s">
        <v>82</v>
      </c>
      <c r="C23" s="2" t="s">
        <v>217</v>
      </c>
      <c r="D23" s="2" t="s">
        <v>88</v>
      </c>
      <c r="E23" s="2" t="s">
        <v>189</v>
      </c>
      <c r="F23" s="2" t="s">
        <v>204</v>
      </c>
      <c r="G23" s="2">
        <v>5.1437499999999997E-2</v>
      </c>
      <c r="H23" s="2" t="s">
        <v>280</v>
      </c>
    </row>
    <row r="24" spans="1:8" x14ac:dyDescent="0.15">
      <c r="A24" s="2" t="s">
        <v>301</v>
      </c>
      <c r="B24" s="2" t="s">
        <v>82</v>
      </c>
      <c r="C24" s="2" t="s">
        <v>217</v>
      </c>
      <c r="D24" s="2" t="s">
        <v>88</v>
      </c>
      <c r="E24" s="2" t="s">
        <v>189</v>
      </c>
      <c r="F24" s="2" t="s">
        <v>204</v>
      </c>
      <c r="G24" s="2">
        <v>1.1562499999999998E-2</v>
      </c>
      <c r="H24" s="2" t="s">
        <v>280</v>
      </c>
    </row>
    <row r="25" spans="1:8" x14ac:dyDescent="0.15">
      <c r="A25" s="2" t="s">
        <v>302</v>
      </c>
      <c r="B25" s="2" t="s">
        <v>82</v>
      </c>
      <c r="C25" s="41" t="s">
        <v>260</v>
      </c>
      <c r="D25" s="2" t="s">
        <v>88</v>
      </c>
      <c r="E25" s="2" t="s">
        <v>189</v>
      </c>
      <c r="F25" s="2" t="s">
        <v>204</v>
      </c>
      <c r="G25" s="2">
        <v>0.76249999999999996</v>
      </c>
      <c r="H25" s="2" t="s">
        <v>280</v>
      </c>
    </row>
    <row r="26" spans="1:8" x14ac:dyDescent="0.15">
      <c r="A26" s="2" t="s">
        <v>303</v>
      </c>
      <c r="B26" s="2" t="s">
        <v>82</v>
      </c>
      <c r="C26" s="41" t="s">
        <v>304</v>
      </c>
      <c r="D26" s="2" t="s">
        <v>88</v>
      </c>
      <c r="E26" s="2" t="s">
        <v>189</v>
      </c>
      <c r="F26" s="2" t="s">
        <v>204</v>
      </c>
      <c r="G26" s="2">
        <v>1.249999999999998</v>
      </c>
      <c r="H26" s="2" t="s">
        <v>280</v>
      </c>
    </row>
    <row r="27" spans="1:8" x14ac:dyDescent="0.15">
      <c r="A27" s="2" t="s">
        <v>305</v>
      </c>
      <c r="B27" s="2" t="s">
        <v>82</v>
      </c>
      <c r="C27" s="2" t="s">
        <v>193</v>
      </c>
      <c r="D27" s="2" t="s">
        <v>88</v>
      </c>
      <c r="E27" s="2" t="s">
        <v>189</v>
      </c>
      <c r="F27" s="2" t="s">
        <v>213</v>
      </c>
      <c r="G27" s="2">
        <v>13.975424859373687</v>
      </c>
      <c r="H27" s="2" t="s">
        <v>280</v>
      </c>
    </row>
    <row r="28" spans="1:8" x14ac:dyDescent="0.15">
      <c r="A28" s="2" t="s">
        <v>306</v>
      </c>
      <c r="B28" s="2" t="s">
        <v>82</v>
      </c>
      <c r="C28" s="28" t="s">
        <v>188</v>
      </c>
      <c r="D28" s="2" t="s">
        <v>88</v>
      </c>
      <c r="E28" s="2" t="s">
        <v>189</v>
      </c>
      <c r="F28" s="41" t="s">
        <v>204</v>
      </c>
      <c r="G28" s="2">
        <v>2.034883720930234E-4</v>
      </c>
      <c r="H28" s="2" t="s">
        <v>280</v>
      </c>
    </row>
    <row r="29" spans="1:8" x14ac:dyDescent="0.15">
      <c r="A29" s="2" t="s">
        <v>272</v>
      </c>
      <c r="B29" s="2" t="s">
        <v>82</v>
      </c>
      <c r="C29" s="41" t="s">
        <v>273</v>
      </c>
      <c r="D29" s="2" t="s">
        <v>88</v>
      </c>
      <c r="E29" s="2" t="s">
        <v>189</v>
      </c>
      <c r="F29" s="2" t="s">
        <v>197</v>
      </c>
      <c r="G29" s="2">
        <f>$G$4*0</f>
        <v>0</v>
      </c>
      <c r="H29" s="2" t="s">
        <v>274</v>
      </c>
    </row>
    <row r="30" spans="1:8" x14ac:dyDescent="0.15">
      <c r="A30" s="2" t="s">
        <v>275</v>
      </c>
      <c r="B30" s="2" t="s">
        <v>82</v>
      </c>
      <c r="C30" s="41" t="s">
        <v>196</v>
      </c>
      <c r="D30" s="2" t="s">
        <v>88</v>
      </c>
      <c r="E30" s="2" t="s">
        <v>189</v>
      </c>
      <c r="F30" s="41" t="s">
        <v>197</v>
      </c>
      <c r="G30" s="2">
        <f>$G$4*0.00000301407</f>
        <v>2.8194062890500003E-6</v>
      </c>
      <c r="H30" s="2" t="s">
        <v>274</v>
      </c>
    </row>
    <row r="31" spans="1:8" x14ac:dyDescent="0.15">
      <c r="A31" s="2" t="s">
        <v>276</v>
      </c>
      <c r="B31" s="2" t="s">
        <v>82</v>
      </c>
      <c r="C31" s="41" t="s">
        <v>277</v>
      </c>
      <c r="D31" s="2" t="s">
        <v>88</v>
      </c>
      <c r="E31" s="2" t="s">
        <v>189</v>
      </c>
      <c r="F31" s="41" t="s">
        <v>197</v>
      </c>
      <c r="G31" s="2">
        <f>$G$4*0.000000306512</f>
        <v>2.8671592248000001E-7</v>
      </c>
      <c r="H31" s="2" t="s">
        <v>274</v>
      </c>
    </row>
    <row r="32" spans="1:8" x14ac:dyDescent="0.15">
      <c r="A32" s="2" t="s">
        <v>307</v>
      </c>
      <c r="B32" s="2" t="s">
        <v>82</v>
      </c>
      <c r="C32" s="41" t="s">
        <v>308</v>
      </c>
      <c r="D32" s="2" t="s">
        <v>88</v>
      </c>
      <c r="E32" s="2" t="s">
        <v>189</v>
      </c>
      <c r="F32" s="41" t="s">
        <v>200</v>
      </c>
      <c r="G32" s="2">
        <v>3.0000000000000035E-5</v>
      </c>
      <c r="H32" s="2" t="s">
        <v>280</v>
      </c>
    </row>
    <row r="33" spans="1:8" x14ac:dyDescent="0.15">
      <c r="A33" s="2" t="s">
        <v>309</v>
      </c>
      <c r="B33" s="2" t="s">
        <v>82</v>
      </c>
      <c r="C33" s="41" t="s">
        <v>308</v>
      </c>
      <c r="D33" s="2" t="s">
        <v>88</v>
      </c>
      <c r="E33" s="2" t="s">
        <v>189</v>
      </c>
      <c r="F33" s="41" t="s">
        <v>200</v>
      </c>
      <c r="G33" s="2">
        <v>4.2937500000000061E-6</v>
      </c>
      <c r="H33" s="2" t="s">
        <v>280</v>
      </c>
    </row>
    <row r="34" spans="1:8" x14ac:dyDescent="0.15">
      <c r="A34" s="2" t="s">
        <v>310</v>
      </c>
      <c r="B34" s="2" t="s">
        <v>82</v>
      </c>
      <c r="C34" s="41" t="s">
        <v>219</v>
      </c>
      <c r="D34" s="2" t="s">
        <v>88</v>
      </c>
      <c r="E34" s="2" t="s">
        <v>189</v>
      </c>
      <c r="F34" s="41" t="s">
        <v>200</v>
      </c>
      <c r="G34" s="2">
        <v>2.8062499999999923E-5</v>
      </c>
      <c r="H34" s="2" t="s">
        <v>280</v>
      </c>
    </row>
    <row r="35" spans="1:8" x14ac:dyDescent="0.15">
      <c r="A35" s="2" t="s">
        <v>311</v>
      </c>
      <c r="B35" s="2" t="s">
        <v>82</v>
      </c>
      <c r="C35" s="41" t="s">
        <v>312</v>
      </c>
      <c r="D35" s="2" t="s">
        <v>88</v>
      </c>
      <c r="E35" s="2" t="s">
        <v>189</v>
      </c>
      <c r="F35" s="41" t="s">
        <v>200</v>
      </c>
      <c r="G35" s="2">
        <v>1.6062500000000007E-6</v>
      </c>
      <c r="H35" s="2" t="s">
        <v>280</v>
      </c>
    </row>
    <row r="36" spans="1:8" x14ac:dyDescent="0.15">
      <c r="A36" s="2" t="s">
        <v>313</v>
      </c>
      <c r="B36" s="2" t="s">
        <v>82</v>
      </c>
      <c r="C36" s="41" t="s">
        <v>314</v>
      </c>
      <c r="D36" s="2" t="s">
        <v>88</v>
      </c>
      <c r="E36" s="2" t="s">
        <v>189</v>
      </c>
      <c r="F36" s="2" t="s">
        <v>197</v>
      </c>
      <c r="G36" s="2">
        <v>5.0069541029207232E-7</v>
      </c>
      <c r="H36" s="2" t="s">
        <v>315</v>
      </c>
    </row>
    <row r="37" spans="1:8" x14ac:dyDescent="0.15">
      <c r="A37" s="2" t="s">
        <v>316</v>
      </c>
      <c r="B37" s="2" t="s">
        <v>82</v>
      </c>
      <c r="C37" s="41" t="s">
        <v>317</v>
      </c>
      <c r="D37" s="2" t="s">
        <v>88</v>
      </c>
      <c r="E37" s="2" t="s">
        <v>189</v>
      </c>
      <c r="F37" s="2" t="s">
        <v>197</v>
      </c>
      <c r="G37" s="2">
        <v>2.7538247566063979E-6</v>
      </c>
      <c r="H37" s="2" t="s">
        <v>315</v>
      </c>
    </row>
    <row r="38" spans="1:8" x14ac:dyDescent="0.15">
      <c r="A38" s="2" t="s">
        <v>318</v>
      </c>
      <c r="B38" s="2" t="s">
        <v>319</v>
      </c>
      <c r="C38" s="2" t="s">
        <v>318</v>
      </c>
      <c r="D38" s="2" t="s">
        <v>88</v>
      </c>
      <c r="E38" s="2" t="s">
        <v>189</v>
      </c>
      <c r="F38" s="2" t="s">
        <v>197</v>
      </c>
      <c r="G38" s="2">
        <v>5.4242002781641165E-7</v>
      </c>
      <c r="H38" s="2" t="s">
        <v>315</v>
      </c>
    </row>
    <row r="39" spans="1:8" x14ac:dyDescent="0.15">
      <c r="A39" s="2" t="s">
        <v>320</v>
      </c>
      <c r="B39" s="2" t="s">
        <v>319</v>
      </c>
      <c r="C39" s="41" t="s">
        <v>320</v>
      </c>
      <c r="D39" s="2" t="s">
        <v>88</v>
      </c>
      <c r="E39" s="2" t="s">
        <v>189</v>
      </c>
      <c r="F39" s="2" t="s">
        <v>197</v>
      </c>
      <c r="G39" s="2">
        <v>1.808066759388039E-6</v>
      </c>
      <c r="H39" s="2" t="s">
        <v>315</v>
      </c>
    </row>
    <row r="40" spans="1:8" x14ac:dyDescent="0.15">
      <c r="A40" s="2" t="s">
        <v>321</v>
      </c>
      <c r="B40" s="2" t="s">
        <v>319</v>
      </c>
      <c r="C40" s="41" t="s">
        <v>321</v>
      </c>
      <c r="D40" s="2" t="s">
        <v>88</v>
      </c>
      <c r="E40" s="2" t="s">
        <v>189</v>
      </c>
      <c r="F40" s="2" t="s">
        <v>197</v>
      </c>
      <c r="G40" s="2">
        <v>3.9777468706536858E-6</v>
      </c>
      <c r="H40" s="2" t="s">
        <v>315</v>
      </c>
    </row>
    <row r="41" spans="1:8" x14ac:dyDescent="0.15">
      <c r="A41" s="2" t="s">
        <v>267</v>
      </c>
      <c r="B41" s="2" t="s">
        <v>202</v>
      </c>
      <c r="C41" s="41" t="s">
        <v>267</v>
      </c>
      <c r="D41" s="2" t="s">
        <v>88</v>
      </c>
      <c r="E41" s="2" t="s">
        <v>189</v>
      </c>
      <c r="F41" s="2" t="s">
        <v>268</v>
      </c>
      <c r="G41" s="2">
        <v>1.9500000000000001E-7</v>
      </c>
      <c r="H41" s="2" t="s">
        <v>315</v>
      </c>
    </row>
    <row r="42" spans="1:8" x14ac:dyDescent="0.15">
      <c r="A42" s="2" t="s">
        <v>322</v>
      </c>
      <c r="B42" s="2" t="s">
        <v>202</v>
      </c>
      <c r="C42" s="2" t="s">
        <v>323</v>
      </c>
      <c r="D42" s="2" t="s">
        <v>88</v>
      </c>
      <c r="E42" s="2" t="s">
        <v>189</v>
      </c>
      <c r="F42" s="2" t="s">
        <v>204</v>
      </c>
      <c r="G42" s="2">
        <v>8.0625000000000002E-3</v>
      </c>
      <c r="H42" s="2" t="s">
        <v>280</v>
      </c>
    </row>
    <row r="43" spans="1:8" x14ac:dyDescent="0.15">
      <c r="A43" s="2" t="s">
        <v>203</v>
      </c>
      <c r="B43" s="2" t="s">
        <v>202</v>
      </c>
      <c r="C43" s="2" t="s">
        <v>203</v>
      </c>
      <c r="D43" s="2" t="s">
        <v>88</v>
      </c>
      <c r="E43" s="2" t="s">
        <v>189</v>
      </c>
      <c r="F43" s="2" t="s">
        <v>204</v>
      </c>
      <c r="G43" s="2">
        <v>2.1812499999999999E-2</v>
      </c>
      <c r="H43" s="2" t="s">
        <v>280</v>
      </c>
    </row>
    <row r="44" spans="1:8" x14ac:dyDescent="0.15">
      <c r="A44" s="2" t="s">
        <v>201</v>
      </c>
      <c r="B44" s="2" t="s">
        <v>202</v>
      </c>
      <c r="C44" s="2" t="s">
        <v>203</v>
      </c>
      <c r="D44" s="2" t="s">
        <v>88</v>
      </c>
      <c r="E44" s="2" t="s">
        <v>189</v>
      </c>
      <c r="F44" s="2" t="s">
        <v>204</v>
      </c>
      <c r="G44" s="2">
        <v>6.4837499999999997E-4</v>
      </c>
      <c r="H44" s="2" t="s">
        <v>324</v>
      </c>
    </row>
    <row r="45" spans="1:8" x14ac:dyDescent="0.15">
      <c r="A45" s="2" t="s">
        <v>206</v>
      </c>
      <c r="B45" s="2" t="s">
        <v>202</v>
      </c>
      <c r="C45" s="2" t="s">
        <v>206</v>
      </c>
      <c r="D45" s="2" t="s">
        <v>88</v>
      </c>
      <c r="E45" s="2" t="s">
        <v>189</v>
      </c>
      <c r="F45" s="2" t="s">
        <v>204</v>
      </c>
      <c r="G45" s="2">
        <v>8.7499999999999996E-8</v>
      </c>
      <c r="H45" s="2" t="s">
        <v>324</v>
      </c>
    </row>
    <row r="46" spans="1:8" x14ac:dyDescent="0.15">
      <c r="A46" s="2" t="s">
        <v>207</v>
      </c>
      <c r="B46" s="2" t="s">
        <v>202</v>
      </c>
      <c r="C46" s="2" t="s">
        <v>207</v>
      </c>
      <c r="D46" s="2" t="s">
        <v>88</v>
      </c>
      <c r="E46" s="2" t="s">
        <v>189</v>
      </c>
      <c r="F46" s="2" t="s">
        <v>204</v>
      </c>
      <c r="G46" s="2">
        <v>5.249999999999999E-9</v>
      </c>
      <c r="H46" s="2" t="s">
        <v>324</v>
      </c>
    </row>
    <row r="277" spans="1:3" x14ac:dyDescent="0.15">
      <c r="A277" s="41"/>
      <c r="C277" s="41"/>
    </row>
    <row r="278" spans="1:3" x14ac:dyDescent="0.15">
      <c r="A278" s="41"/>
      <c r="C278" s="41"/>
    </row>
    <row r="279" spans="1:3" x14ac:dyDescent="0.15">
      <c r="A279" s="41"/>
      <c r="C279" s="41"/>
    </row>
    <row r="281" spans="1:3" x14ac:dyDescent="0.15">
      <c r="A281" s="41"/>
      <c r="C281" s="41"/>
    </row>
    <row r="282" spans="1:3" x14ac:dyDescent="0.15">
      <c r="A282" s="41"/>
      <c r="C282" s="41"/>
    </row>
  </sheetData>
  <hyperlinks>
    <hyperlink ref="A1" location="'Readme | Introduction'!A1" display="back to ReadMe" xr:uid="{264FDFCF-985F-5C47-A97F-0BF5DA5E1F96}"/>
  </hyperlinks>
  <pageMargins left="0.75" right="0.75" top="1" bottom="1" header="0.5" footer="0.5"/>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1E96FC"/>
  </sheetPr>
  <dimension ref="A1:H286"/>
  <sheetViews>
    <sheetView showGridLines="0" workbookViewId="0">
      <pane ySplit="3" topLeftCell="A4" activePane="bottomLeft" state="frozen"/>
      <selection pane="bottomLeft"/>
    </sheetView>
  </sheetViews>
  <sheetFormatPr baseColWidth="10" defaultColWidth="8.83203125" defaultRowHeight="12" x14ac:dyDescent="0.15"/>
  <cols>
    <col min="1" max="1" width="107.5" style="2" bestFit="1" customWidth="1"/>
    <col min="2" max="2" width="17" style="2" bestFit="1" customWidth="1"/>
    <col min="3" max="3" width="107.5" style="2" bestFit="1" customWidth="1"/>
    <col min="4" max="4" width="14.1640625" style="2" bestFit="1" customWidth="1"/>
    <col min="5" max="5" width="10.6640625" style="2" bestFit="1" customWidth="1"/>
    <col min="6" max="6" width="12.83203125" style="2" bestFit="1" customWidth="1"/>
    <col min="7" max="7" width="12.1640625" style="2" bestFit="1" customWidth="1"/>
    <col min="8" max="8" width="49.83203125" style="2" bestFit="1" customWidth="1"/>
    <col min="9" max="16384" width="8.83203125" style="2"/>
  </cols>
  <sheetData>
    <row r="1" spans="1:8" x14ac:dyDescent="0.15">
      <c r="A1" s="70" t="s">
        <v>957</v>
      </c>
    </row>
    <row r="3" spans="1:8" s="9" customFormat="1" x14ac:dyDescent="0.15">
      <c r="A3" s="40" t="s">
        <v>179</v>
      </c>
      <c r="B3" s="40" t="s">
        <v>180</v>
      </c>
      <c r="C3" s="40" t="s">
        <v>181</v>
      </c>
      <c r="D3" s="40" t="s">
        <v>182</v>
      </c>
      <c r="E3" s="40" t="s">
        <v>183</v>
      </c>
      <c r="F3" s="40" t="s">
        <v>184</v>
      </c>
      <c r="G3" s="40" t="s">
        <v>185</v>
      </c>
      <c r="H3" s="40" t="s">
        <v>186</v>
      </c>
    </row>
    <row r="4" spans="1:8" x14ac:dyDescent="0.15">
      <c r="A4" s="2" t="s">
        <v>325</v>
      </c>
      <c r="B4" s="2" t="s">
        <v>82</v>
      </c>
      <c r="C4" s="2" t="s">
        <v>138</v>
      </c>
      <c r="D4" s="2" t="s">
        <v>88</v>
      </c>
      <c r="E4" s="2" t="s">
        <v>189</v>
      </c>
      <c r="F4" s="2" t="s">
        <v>221</v>
      </c>
      <c r="G4" s="2">
        <v>1.03</v>
      </c>
      <c r="H4" s="2" t="s">
        <v>280</v>
      </c>
    </row>
    <row r="5" spans="1:8" x14ac:dyDescent="0.15">
      <c r="A5" s="2" t="s">
        <v>326</v>
      </c>
      <c r="B5" s="2" t="s">
        <v>82</v>
      </c>
      <c r="C5" s="41" t="s">
        <v>132</v>
      </c>
      <c r="D5" s="2" t="s">
        <v>88</v>
      </c>
      <c r="E5" s="2" t="s">
        <v>189</v>
      </c>
      <c r="F5" s="2" t="s">
        <v>204</v>
      </c>
      <c r="G5" s="2">
        <v>3.3730158730158736E-3</v>
      </c>
      <c r="H5" s="2" t="s">
        <v>280</v>
      </c>
    </row>
    <row r="6" spans="1:8" x14ac:dyDescent="0.15">
      <c r="A6" s="2" t="s">
        <v>327</v>
      </c>
      <c r="B6" s="2" t="s">
        <v>82</v>
      </c>
      <c r="C6" s="41" t="s">
        <v>132</v>
      </c>
      <c r="D6" s="2" t="s">
        <v>88</v>
      </c>
      <c r="E6" s="2" t="s">
        <v>189</v>
      </c>
      <c r="F6" s="2" t="s">
        <v>204</v>
      </c>
      <c r="G6" s="2">
        <v>1.1111111111111111E-3</v>
      </c>
      <c r="H6" s="2" t="s">
        <v>280</v>
      </c>
    </row>
    <row r="7" spans="1:8" x14ac:dyDescent="0.15">
      <c r="A7" s="2" t="s">
        <v>328</v>
      </c>
      <c r="B7" s="2" t="s">
        <v>82</v>
      </c>
      <c r="C7" s="41" t="s">
        <v>132</v>
      </c>
      <c r="D7" s="2" t="s">
        <v>88</v>
      </c>
      <c r="E7" s="2" t="s">
        <v>189</v>
      </c>
      <c r="F7" s="2" t="s">
        <v>204</v>
      </c>
      <c r="G7" s="2">
        <v>5.541365096733708E-2</v>
      </c>
      <c r="H7" s="2" t="s">
        <v>280</v>
      </c>
    </row>
    <row r="8" spans="1:8" x14ac:dyDescent="0.15">
      <c r="A8" s="2" t="s">
        <v>329</v>
      </c>
      <c r="B8" s="2" t="s">
        <v>82</v>
      </c>
      <c r="C8" s="41" t="s">
        <v>330</v>
      </c>
      <c r="D8" s="2" t="s">
        <v>88</v>
      </c>
      <c r="E8" s="2" t="s">
        <v>189</v>
      </c>
      <c r="F8" s="2" t="s">
        <v>204</v>
      </c>
      <c r="G8" s="2">
        <v>2.1901709401709404E-2</v>
      </c>
      <c r="H8" s="2" t="s">
        <v>280</v>
      </c>
    </row>
    <row r="9" spans="1:8" x14ac:dyDescent="0.15">
      <c r="A9" s="2" t="s">
        <v>331</v>
      </c>
      <c r="B9" s="2" t="s">
        <v>82</v>
      </c>
      <c r="C9" s="2" t="s">
        <v>217</v>
      </c>
      <c r="D9" s="2" t="s">
        <v>88</v>
      </c>
      <c r="E9" s="2" t="s">
        <v>189</v>
      </c>
      <c r="F9" s="2" t="s">
        <v>204</v>
      </c>
      <c r="G9" s="2">
        <v>1.3313609467455622E-2</v>
      </c>
      <c r="H9" s="2" t="s">
        <v>280</v>
      </c>
    </row>
    <row r="10" spans="1:8" x14ac:dyDescent="0.15">
      <c r="A10" s="2" t="s">
        <v>299</v>
      </c>
      <c r="B10" s="2" t="s">
        <v>82</v>
      </c>
      <c r="C10" s="2" t="s">
        <v>217</v>
      </c>
      <c r="D10" s="2" t="s">
        <v>88</v>
      </c>
      <c r="E10" s="2" t="s">
        <v>189</v>
      </c>
      <c r="F10" s="2" t="s">
        <v>204</v>
      </c>
      <c r="G10" s="2">
        <v>0.17710387902695593</v>
      </c>
      <c r="H10" s="2" t="s">
        <v>280</v>
      </c>
    </row>
    <row r="11" spans="1:8" x14ac:dyDescent="0.15">
      <c r="A11" s="2" t="s">
        <v>332</v>
      </c>
      <c r="B11" s="2" t="s">
        <v>82</v>
      </c>
      <c r="C11" s="2" t="s">
        <v>217</v>
      </c>
      <c r="D11" s="2" t="s">
        <v>88</v>
      </c>
      <c r="E11" s="2" t="s">
        <v>189</v>
      </c>
      <c r="F11" s="2" t="s">
        <v>204</v>
      </c>
      <c r="G11" s="2">
        <v>6.2869822485207101E-4</v>
      </c>
      <c r="H11" s="2" t="s">
        <v>280</v>
      </c>
    </row>
    <row r="12" spans="1:8" x14ac:dyDescent="0.15">
      <c r="A12" s="2" t="s">
        <v>297</v>
      </c>
      <c r="B12" s="2" t="s">
        <v>82</v>
      </c>
      <c r="C12" s="2" t="s">
        <v>162</v>
      </c>
      <c r="D12" s="2" t="s">
        <v>88</v>
      </c>
      <c r="E12" s="2" t="s">
        <v>189</v>
      </c>
      <c r="F12" s="2" t="s">
        <v>204</v>
      </c>
      <c r="G12" s="2">
        <v>6.4513477975016429E-4</v>
      </c>
      <c r="H12" s="2" t="s">
        <v>280</v>
      </c>
    </row>
    <row r="13" spans="1:8" x14ac:dyDescent="0.15">
      <c r="A13" s="2" t="s">
        <v>333</v>
      </c>
      <c r="B13" s="2" t="s">
        <v>82</v>
      </c>
      <c r="C13" s="2" t="s">
        <v>217</v>
      </c>
      <c r="D13" s="2" t="s">
        <v>88</v>
      </c>
      <c r="E13" s="2" t="s">
        <v>189</v>
      </c>
      <c r="F13" s="2" t="s">
        <v>204</v>
      </c>
      <c r="G13" s="2">
        <v>0.604043392504931</v>
      </c>
      <c r="H13" s="2" t="s">
        <v>280</v>
      </c>
    </row>
    <row r="14" spans="1:8" x14ac:dyDescent="0.15">
      <c r="A14" s="2" t="s">
        <v>334</v>
      </c>
      <c r="B14" s="2" t="s">
        <v>82</v>
      </c>
      <c r="C14" s="41" t="s">
        <v>215</v>
      </c>
      <c r="D14" s="2" t="s">
        <v>88</v>
      </c>
      <c r="E14" s="2" t="s">
        <v>189</v>
      </c>
      <c r="F14" s="2" t="s">
        <v>204</v>
      </c>
      <c r="G14" s="2">
        <v>1.5080539119000657E-2</v>
      </c>
      <c r="H14" s="2" t="s">
        <v>280</v>
      </c>
    </row>
    <row r="15" spans="1:8" x14ac:dyDescent="0.15">
      <c r="A15" s="2" t="s">
        <v>335</v>
      </c>
      <c r="B15" s="2" t="s">
        <v>82</v>
      </c>
      <c r="C15" s="2" t="s">
        <v>217</v>
      </c>
      <c r="D15" s="2" t="s">
        <v>88</v>
      </c>
      <c r="E15" s="2" t="s">
        <v>189</v>
      </c>
      <c r="F15" s="2" t="s">
        <v>204</v>
      </c>
      <c r="G15" s="2">
        <v>3.1188362919132145E-5</v>
      </c>
      <c r="H15" s="2" t="s">
        <v>280</v>
      </c>
    </row>
    <row r="16" spans="1:8" x14ac:dyDescent="0.15">
      <c r="A16" s="2" t="s">
        <v>336</v>
      </c>
      <c r="B16" s="2" t="s">
        <v>82</v>
      </c>
      <c r="C16" s="2" t="s">
        <v>217</v>
      </c>
      <c r="D16" s="2" t="s">
        <v>88</v>
      </c>
      <c r="E16" s="2" t="s">
        <v>189</v>
      </c>
      <c r="F16" s="2" t="s">
        <v>204</v>
      </c>
      <c r="G16" s="2">
        <v>1.1505588428665352</v>
      </c>
      <c r="H16" s="2" t="s">
        <v>280</v>
      </c>
    </row>
    <row r="17" spans="1:8" x14ac:dyDescent="0.15">
      <c r="A17" s="2" t="s">
        <v>337</v>
      </c>
      <c r="B17" s="2" t="s">
        <v>82</v>
      </c>
      <c r="C17" s="2" t="s">
        <v>136</v>
      </c>
      <c r="D17" s="2" t="s">
        <v>88</v>
      </c>
      <c r="E17" s="2" t="s">
        <v>189</v>
      </c>
      <c r="F17" s="2" t="s">
        <v>204</v>
      </c>
      <c r="G17" s="2">
        <v>2.9092702169625246E-3</v>
      </c>
      <c r="H17" s="2" t="s">
        <v>280</v>
      </c>
    </row>
    <row r="18" spans="1:8" x14ac:dyDescent="0.15">
      <c r="A18" s="2" t="s">
        <v>295</v>
      </c>
      <c r="B18" s="2" t="s">
        <v>82</v>
      </c>
      <c r="C18" s="41" t="s">
        <v>296</v>
      </c>
      <c r="D18" s="2" t="s">
        <v>88</v>
      </c>
      <c r="E18" s="2" t="s">
        <v>189</v>
      </c>
      <c r="F18" s="2" t="s">
        <v>197</v>
      </c>
      <c r="G18" s="2">
        <f>170.940170940171*2.31803430690774E-09</f>
        <v>3.9624518066798988E-7</v>
      </c>
      <c r="H18" s="2" t="s">
        <v>280</v>
      </c>
    </row>
    <row r="19" spans="1:8" x14ac:dyDescent="0.15">
      <c r="A19" s="2" t="s">
        <v>305</v>
      </c>
      <c r="B19" s="2" t="s">
        <v>82</v>
      </c>
      <c r="C19" s="2" t="s">
        <v>193</v>
      </c>
      <c r="D19" s="2" t="s">
        <v>88</v>
      </c>
      <c r="E19" s="2" t="s">
        <v>189</v>
      </c>
      <c r="F19" s="2" t="s">
        <v>213</v>
      </c>
      <c r="G19" s="2">
        <v>17.746571249998329</v>
      </c>
      <c r="H19" s="2" t="s">
        <v>280</v>
      </c>
    </row>
    <row r="20" spans="1:8" x14ac:dyDescent="0.15">
      <c r="A20" s="2" t="s">
        <v>338</v>
      </c>
      <c r="B20" s="2" t="s">
        <v>82</v>
      </c>
      <c r="C20" s="2" t="s">
        <v>339</v>
      </c>
      <c r="D20" s="2" t="s">
        <v>88</v>
      </c>
      <c r="E20" s="2" t="s">
        <v>189</v>
      </c>
      <c r="F20" s="2" t="s">
        <v>204</v>
      </c>
      <c r="G20" s="2">
        <f>0.0608152531229454/48</f>
        <v>1.2669844400613624E-3</v>
      </c>
      <c r="H20" s="2" t="s">
        <v>280</v>
      </c>
    </row>
    <row r="21" spans="1:8" x14ac:dyDescent="0.15">
      <c r="A21" s="2" t="s">
        <v>272</v>
      </c>
      <c r="B21" s="2" t="s">
        <v>82</v>
      </c>
      <c r="C21" s="41" t="s">
        <v>273</v>
      </c>
      <c r="D21" s="2" t="s">
        <v>88</v>
      </c>
      <c r="E21" s="2" t="s">
        <v>189</v>
      </c>
      <c r="F21" s="2" t="s">
        <v>197</v>
      </c>
      <c r="G21" s="2">
        <f>$G$4*0</f>
        <v>0</v>
      </c>
      <c r="H21" s="2" t="s">
        <v>274</v>
      </c>
    </row>
    <row r="22" spans="1:8" x14ac:dyDescent="0.15">
      <c r="A22" s="2" t="s">
        <v>275</v>
      </c>
      <c r="B22" s="2" t="s">
        <v>82</v>
      </c>
      <c r="C22" s="41" t="s">
        <v>196</v>
      </c>
      <c r="D22" s="2" t="s">
        <v>88</v>
      </c>
      <c r="E22" s="2" t="s">
        <v>189</v>
      </c>
      <c r="F22" s="41" t="s">
        <v>197</v>
      </c>
      <c r="G22" s="2">
        <f>$G$4*0.00000724833</f>
        <v>7.4657799000000001E-6</v>
      </c>
      <c r="H22" s="2" t="s">
        <v>274</v>
      </c>
    </row>
    <row r="23" spans="1:8" x14ac:dyDescent="0.15">
      <c r="A23" s="2" t="s">
        <v>276</v>
      </c>
      <c r="B23" s="2" t="s">
        <v>82</v>
      </c>
      <c r="C23" s="41" t="s">
        <v>277</v>
      </c>
      <c r="D23" s="2" t="s">
        <v>88</v>
      </c>
      <c r="E23" s="2" t="s">
        <v>189</v>
      </c>
      <c r="F23" s="41" t="s">
        <v>197</v>
      </c>
      <c r="G23" s="2">
        <f>$G$4*0.0000000455414</f>
        <v>4.6907641999999997E-8</v>
      </c>
      <c r="H23" s="2" t="s">
        <v>274</v>
      </c>
    </row>
    <row r="24" spans="1:8" x14ac:dyDescent="0.15">
      <c r="A24" s="2" t="s">
        <v>340</v>
      </c>
      <c r="B24" s="2" t="s">
        <v>82</v>
      </c>
      <c r="C24" s="41" t="s">
        <v>199</v>
      </c>
      <c r="D24" s="2" t="s">
        <v>88</v>
      </c>
      <c r="E24" s="2" t="s">
        <v>189</v>
      </c>
      <c r="F24" s="41" t="s">
        <v>200</v>
      </c>
      <c r="G24" s="2">
        <v>2.3298816568047302E-3</v>
      </c>
      <c r="H24" s="2" t="s">
        <v>280</v>
      </c>
    </row>
    <row r="25" spans="1:8" x14ac:dyDescent="0.15">
      <c r="A25" s="2" t="s">
        <v>341</v>
      </c>
      <c r="B25" s="2" t="s">
        <v>82</v>
      </c>
      <c r="C25" s="41" t="s">
        <v>312</v>
      </c>
      <c r="D25" s="2" t="s">
        <v>88</v>
      </c>
      <c r="E25" s="2" t="s">
        <v>189</v>
      </c>
      <c r="F25" s="41" t="s">
        <v>200</v>
      </c>
      <c r="G25" s="2">
        <v>1.72172912557528E-4</v>
      </c>
      <c r="H25" s="2" t="s">
        <v>280</v>
      </c>
    </row>
    <row r="26" spans="1:8" x14ac:dyDescent="0.15">
      <c r="A26" s="2" t="s">
        <v>313</v>
      </c>
      <c r="B26" s="2" t="s">
        <v>82</v>
      </c>
      <c r="C26" s="41" t="s">
        <v>314</v>
      </c>
      <c r="D26" s="2" t="s">
        <v>88</v>
      </c>
      <c r="E26" s="2" t="s">
        <v>189</v>
      </c>
      <c r="F26" s="2" t="s">
        <v>197</v>
      </c>
      <c r="G26" s="2">
        <v>3.2786920226533085E-7</v>
      </c>
      <c r="H26" s="2" t="s">
        <v>315</v>
      </c>
    </row>
    <row r="27" spans="1:8" x14ac:dyDescent="0.15">
      <c r="A27" s="2" t="s">
        <v>316</v>
      </c>
      <c r="B27" s="2" t="s">
        <v>82</v>
      </c>
      <c r="C27" s="41" t="s">
        <v>317</v>
      </c>
      <c r="D27" s="2" t="s">
        <v>88</v>
      </c>
      <c r="E27" s="2" t="s">
        <v>189</v>
      </c>
      <c r="F27" s="2" t="s">
        <v>197</v>
      </c>
      <c r="G27" s="2">
        <v>1.8032806124593192E-6</v>
      </c>
      <c r="H27" s="2" t="s">
        <v>315</v>
      </c>
    </row>
    <row r="28" spans="1:8" x14ac:dyDescent="0.15">
      <c r="A28" s="2" t="s">
        <v>318</v>
      </c>
      <c r="B28" s="2" t="s">
        <v>319</v>
      </c>
      <c r="C28" s="2" t="s">
        <v>318</v>
      </c>
      <c r="D28" s="2" t="s">
        <v>88</v>
      </c>
      <c r="E28" s="2" t="s">
        <v>189</v>
      </c>
      <c r="F28" s="2" t="s">
        <v>197</v>
      </c>
      <c r="G28" s="2">
        <v>8.5245992588985998E-7</v>
      </c>
      <c r="H28" s="2" t="s">
        <v>315</v>
      </c>
    </row>
    <row r="29" spans="1:8" x14ac:dyDescent="0.15">
      <c r="A29" s="2" t="s">
        <v>320</v>
      </c>
      <c r="B29" s="2" t="s">
        <v>319</v>
      </c>
      <c r="C29" s="41" t="s">
        <v>320</v>
      </c>
      <c r="D29" s="2" t="s">
        <v>88</v>
      </c>
      <c r="E29" s="2" t="s">
        <v>189</v>
      </c>
      <c r="F29" s="2" t="s">
        <v>197</v>
      </c>
      <c r="G29" s="2">
        <v>3.4098397035594399E-6</v>
      </c>
      <c r="H29" s="2" t="s">
        <v>315</v>
      </c>
    </row>
    <row r="30" spans="1:8" x14ac:dyDescent="0.15">
      <c r="A30" s="2" t="s">
        <v>321</v>
      </c>
      <c r="B30" s="2" t="s">
        <v>319</v>
      </c>
      <c r="C30" s="41" t="s">
        <v>321</v>
      </c>
      <c r="D30" s="2" t="s">
        <v>88</v>
      </c>
      <c r="E30" s="2" t="s">
        <v>189</v>
      </c>
      <c r="F30" s="2" t="s">
        <v>197</v>
      </c>
      <c r="G30" s="2">
        <v>2.3442647961971142E-6</v>
      </c>
      <c r="H30" s="2" t="s">
        <v>315</v>
      </c>
    </row>
    <row r="31" spans="1:8" x14ac:dyDescent="0.15">
      <c r="A31" s="2" t="s">
        <v>267</v>
      </c>
      <c r="B31" s="2" t="s">
        <v>202</v>
      </c>
      <c r="C31" s="41" t="s">
        <v>267</v>
      </c>
      <c r="D31" s="2" t="s">
        <v>88</v>
      </c>
      <c r="E31" s="2" t="s">
        <v>189</v>
      </c>
      <c r="F31" s="2" t="s">
        <v>268</v>
      </c>
      <c r="G31" s="2">
        <v>2.0686005676624811E-7</v>
      </c>
      <c r="H31" s="2" t="s">
        <v>315</v>
      </c>
    </row>
    <row r="32" spans="1:8" x14ac:dyDescent="0.15">
      <c r="A32" s="2" t="s">
        <v>342</v>
      </c>
      <c r="B32" s="2" t="s">
        <v>202</v>
      </c>
      <c r="C32" s="2" t="s">
        <v>343</v>
      </c>
      <c r="D32" s="2" t="s">
        <v>88</v>
      </c>
      <c r="E32" s="2" t="s">
        <v>189</v>
      </c>
      <c r="F32" s="2" t="s">
        <v>204</v>
      </c>
      <c r="G32" s="2">
        <v>7.725180802103879E-6</v>
      </c>
      <c r="H32" s="2" t="s">
        <v>280</v>
      </c>
    </row>
    <row r="33" spans="1:8" x14ac:dyDescent="0.15">
      <c r="A33" s="2" t="s">
        <v>162</v>
      </c>
      <c r="B33" s="2" t="s">
        <v>202</v>
      </c>
      <c r="C33" s="41" t="s">
        <v>344</v>
      </c>
      <c r="D33" s="2" t="s">
        <v>88</v>
      </c>
      <c r="E33" s="2" t="s">
        <v>189</v>
      </c>
      <c r="F33" s="2" t="s">
        <v>204</v>
      </c>
      <c r="G33" s="2">
        <v>1.3806706114398421E-4</v>
      </c>
      <c r="H33" s="2" t="s">
        <v>280</v>
      </c>
    </row>
    <row r="34" spans="1:8" x14ac:dyDescent="0.15">
      <c r="A34" s="2" t="s">
        <v>345</v>
      </c>
      <c r="B34" s="2" t="s">
        <v>202</v>
      </c>
      <c r="C34" s="2" t="s">
        <v>346</v>
      </c>
      <c r="D34" s="2" t="s">
        <v>88</v>
      </c>
      <c r="E34" s="2" t="s">
        <v>189</v>
      </c>
      <c r="F34" s="2" t="s">
        <v>204</v>
      </c>
      <c r="G34" s="2">
        <v>7.725180802103879E-6</v>
      </c>
      <c r="H34" s="2" t="s">
        <v>280</v>
      </c>
    </row>
    <row r="35" spans="1:8" x14ac:dyDescent="0.15">
      <c r="A35" s="2" t="s">
        <v>347</v>
      </c>
      <c r="B35" s="2" t="s">
        <v>202</v>
      </c>
      <c r="C35" s="2" t="s">
        <v>344</v>
      </c>
      <c r="D35" s="2" t="s">
        <v>88</v>
      </c>
      <c r="E35" s="2" t="s">
        <v>189</v>
      </c>
      <c r="F35" s="2" t="s">
        <v>204</v>
      </c>
      <c r="G35" s="2">
        <v>3.1681459566074953E-8</v>
      </c>
      <c r="H35" s="2" t="s">
        <v>280</v>
      </c>
    </row>
    <row r="36" spans="1:8" x14ac:dyDescent="0.15">
      <c r="A36" s="2" t="s">
        <v>348</v>
      </c>
      <c r="B36" s="2" t="s">
        <v>202</v>
      </c>
      <c r="C36" s="2" t="s">
        <v>344</v>
      </c>
      <c r="D36" s="2" t="s">
        <v>88</v>
      </c>
      <c r="E36" s="2" t="s">
        <v>189</v>
      </c>
      <c r="F36" s="2" t="s">
        <v>204</v>
      </c>
      <c r="G36" s="2">
        <v>7.725180802103879E-6</v>
      </c>
      <c r="H36" s="2" t="s">
        <v>280</v>
      </c>
    </row>
    <row r="37" spans="1:8" x14ac:dyDescent="0.15">
      <c r="A37" s="2" t="s">
        <v>349</v>
      </c>
      <c r="B37" s="2" t="s">
        <v>202</v>
      </c>
      <c r="C37" s="2" t="s">
        <v>344</v>
      </c>
      <c r="D37" s="2" t="s">
        <v>88</v>
      </c>
      <c r="E37" s="2" t="s">
        <v>189</v>
      </c>
      <c r="F37" s="2" t="s">
        <v>204</v>
      </c>
      <c r="G37" s="2">
        <v>7.725180802103879E-6</v>
      </c>
      <c r="H37" s="2" t="s">
        <v>280</v>
      </c>
    </row>
    <row r="38" spans="1:8" x14ac:dyDescent="0.15">
      <c r="A38" s="2" t="s">
        <v>350</v>
      </c>
      <c r="B38" s="2" t="s">
        <v>202</v>
      </c>
      <c r="C38" s="2" t="s">
        <v>351</v>
      </c>
      <c r="D38" s="2" t="s">
        <v>88</v>
      </c>
      <c r="E38" s="2" t="s">
        <v>189</v>
      </c>
      <c r="F38" s="2" t="s">
        <v>204</v>
      </c>
      <c r="G38" s="2">
        <v>3.7310979618671928E-5</v>
      </c>
      <c r="H38" s="2" t="s">
        <v>280</v>
      </c>
    </row>
    <row r="39" spans="1:8" x14ac:dyDescent="0.15">
      <c r="A39" s="2" t="s">
        <v>220</v>
      </c>
      <c r="B39" s="2" t="s">
        <v>202</v>
      </c>
      <c r="C39" s="2" t="s">
        <v>203</v>
      </c>
      <c r="D39" s="2" t="s">
        <v>88</v>
      </c>
      <c r="E39" s="2" t="s">
        <v>189</v>
      </c>
      <c r="F39" s="2" t="s">
        <v>204</v>
      </c>
      <c r="G39" s="2">
        <v>0.1668310322156476</v>
      </c>
      <c r="H39" s="2" t="s">
        <v>280</v>
      </c>
    </row>
    <row r="40" spans="1:8" x14ac:dyDescent="0.15">
      <c r="A40" s="2" t="s">
        <v>352</v>
      </c>
      <c r="B40" s="2" t="s">
        <v>202</v>
      </c>
      <c r="C40" s="2" t="s">
        <v>344</v>
      </c>
      <c r="D40" s="2" t="s">
        <v>88</v>
      </c>
      <c r="E40" s="2" t="s">
        <v>189</v>
      </c>
      <c r="F40" s="2" t="s">
        <v>204</v>
      </c>
      <c r="G40" s="2">
        <v>4.602235371466141E-5</v>
      </c>
      <c r="H40" s="2" t="s">
        <v>280</v>
      </c>
    </row>
    <row r="41" spans="1:8" x14ac:dyDescent="0.15">
      <c r="A41" s="2" t="s">
        <v>353</v>
      </c>
      <c r="B41" s="2" t="s">
        <v>202</v>
      </c>
      <c r="C41" s="2" t="s">
        <v>344</v>
      </c>
      <c r="D41" s="2" t="s">
        <v>88</v>
      </c>
      <c r="E41" s="2" t="s">
        <v>189</v>
      </c>
      <c r="F41" s="2" t="s">
        <v>204</v>
      </c>
      <c r="G41" s="2">
        <v>1.1012491781722551E-2</v>
      </c>
      <c r="H41" s="2" t="s">
        <v>280</v>
      </c>
    </row>
    <row r="42" spans="1:8" x14ac:dyDescent="0.15">
      <c r="A42" s="2" t="s">
        <v>354</v>
      </c>
      <c r="B42" s="2" t="s">
        <v>202</v>
      </c>
      <c r="C42" s="2" t="s">
        <v>344</v>
      </c>
      <c r="D42" s="2" t="s">
        <v>88</v>
      </c>
      <c r="E42" s="2" t="s">
        <v>189</v>
      </c>
      <c r="F42" s="2" t="s">
        <v>204</v>
      </c>
      <c r="G42" s="2">
        <v>1.4710716633793556E-2</v>
      </c>
      <c r="H42" s="2" t="s">
        <v>280</v>
      </c>
    </row>
    <row r="43" spans="1:8" x14ac:dyDescent="0.15">
      <c r="A43" s="2" t="s">
        <v>355</v>
      </c>
      <c r="B43" s="2" t="s">
        <v>202</v>
      </c>
      <c r="C43" s="2" t="s">
        <v>344</v>
      </c>
      <c r="D43" s="2" t="s">
        <v>88</v>
      </c>
      <c r="E43" s="2" t="s">
        <v>189</v>
      </c>
      <c r="F43" s="2" t="s">
        <v>204</v>
      </c>
      <c r="G43" s="2">
        <v>6.3280736357659438E-4</v>
      </c>
      <c r="H43" s="2" t="s">
        <v>280</v>
      </c>
    </row>
    <row r="44" spans="1:8" x14ac:dyDescent="0.15">
      <c r="A44" s="2" t="s">
        <v>356</v>
      </c>
      <c r="B44" s="2" t="s">
        <v>202</v>
      </c>
      <c r="C44" s="2" t="s">
        <v>357</v>
      </c>
      <c r="D44" s="2" t="s">
        <v>88</v>
      </c>
      <c r="E44" s="2" t="s">
        <v>189</v>
      </c>
      <c r="F44" s="2" t="s">
        <v>204</v>
      </c>
      <c r="G44" s="2">
        <v>3.1188362919132145E-5</v>
      </c>
      <c r="H44" s="2" t="s">
        <v>280</v>
      </c>
    </row>
    <row r="45" spans="1:8" x14ac:dyDescent="0.15">
      <c r="A45" s="2" t="s">
        <v>347</v>
      </c>
      <c r="B45" s="2" t="s">
        <v>202</v>
      </c>
      <c r="C45" s="2" t="s">
        <v>344</v>
      </c>
      <c r="D45" s="2" t="s">
        <v>88</v>
      </c>
      <c r="E45" s="2" t="s">
        <v>189</v>
      </c>
      <c r="F45" s="2" t="s">
        <v>204</v>
      </c>
      <c r="G45" s="2">
        <v>3.3284023668639053E-4</v>
      </c>
      <c r="H45" s="2" t="s">
        <v>280</v>
      </c>
    </row>
    <row r="46" spans="1:8" x14ac:dyDescent="0.15">
      <c r="A46" s="2" t="s">
        <v>347</v>
      </c>
      <c r="B46" s="2" t="s">
        <v>202</v>
      </c>
      <c r="C46" s="2" t="s">
        <v>344</v>
      </c>
      <c r="D46" s="2" t="s">
        <v>88</v>
      </c>
      <c r="E46" s="2" t="s">
        <v>189</v>
      </c>
      <c r="F46" s="2" t="s">
        <v>204</v>
      </c>
      <c r="G46" s="2">
        <v>2.6298487836949372E-3</v>
      </c>
      <c r="H46" s="2" t="s">
        <v>280</v>
      </c>
    </row>
    <row r="47" spans="1:8" x14ac:dyDescent="0.15">
      <c r="A47" s="2" t="s">
        <v>322</v>
      </c>
      <c r="B47" s="2" t="s">
        <v>202</v>
      </c>
      <c r="C47" s="2" t="s">
        <v>323</v>
      </c>
      <c r="D47" s="2" t="s">
        <v>88</v>
      </c>
      <c r="E47" s="2" t="s">
        <v>189</v>
      </c>
      <c r="F47" s="2" t="s">
        <v>204</v>
      </c>
      <c r="G47" s="2">
        <v>1.2615055884286653E-2</v>
      </c>
      <c r="H47" s="2" t="s">
        <v>280</v>
      </c>
    </row>
    <row r="48" spans="1:8" x14ac:dyDescent="0.15">
      <c r="A48" s="2" t="s">
        <v>201</v>
      </c>
      <c r="B48" s="2" t="s">
        <v>202</v>
      </c>
      <c r="C48" s="2" t="s">
        <v>203</v>
      </c>
      <c r="D48" s="2" t="s">
        <v>88</v>
      </c>
      <c r="E48" s="2" t="s">
        <v>189</v>
      </c>
      <c r="F48" s="2" t="s">
        <v>204</v>
      </c>
      <c r="G48" s="2">
        <v>3.4117357001972382E-3</v>
      </c>
      <c r="H48" s="2" t="s">
        <v>358</v>
      </c>
    </row>
    <row r="49" spans="1:8" x14ac:dyDescent="0.15">
      <c r="A49" s="2" t="s">
        <v>206</v>
      </c>
      <c r="B49" s="2" t="s">
        <v>202</v>
      </c>
      <c r="C49" s="2" t="s">
        <v>206</v>
      </c>
      <c r="D49" s="2" t="s">
        <v>88</v>
      </c>
      <c r="E49" s="2" t="s">
        <v>189</v>
      </c>
      <c r="F49" s="2" t="s">
        <v>204</v>
      </c>
      <c r="G49" s="2">
        <v>3.0407626561472713E-7</v>
      </c>
      <c r="H49" s="2" t="s">
        <v>358</v>
      </c>
    </row>
    <row r="50" spans="1:8" x14ac:dyDescent="0.15">
      <c r="A50" s="2" t="s">
        <v>207</v>
      </c>
      <c r="B50" s="2" t="s">
        <v>202</v>
      </c>
      <c r="C50" s="2" t="s">
        <v>207</v>
      </c>
      <c r="D50" s="2" t="s">
        <v>88</v>
      </c>
      <c r="E50" s="2" t="s">
        <v>189</v>
      </c>
      <c r="F50" s="2" t="s">
        <v>204</v>
      </c>
      <c r="G50" s="2">
        <v>6.081525312294543E-9</v>
      </c>
      <c r="H50" s="2" t="s">
        <v>358</v>
      </c>
    </row>
    <row r="281" spans="1:3" x14ac:dyDescent="0.15">
      <c r="A281" s="41"/>
      <c r="C281" s="41"/>
    </row>
    <row r="282" spans="1:3" x14ac:dyDescent="0.15">
      <c r="A282" s="41"/>
      <c r="C282" s="41"/>
    </row>
    <row r="283" spans="1:3" x14ac:dyDescent="0.15">
      <c r="A283" s="41"/>
      <c r="C283" s="41"/>
    </row>
    <row r="285" spans="1:3" x14ac:dyDescent="0.15">
      <c r="A285" s="41"/>
      <c r="C285" s="41"/>
    </row>
    <row r="286" spans="1:3" x14ac:dyDescent="0.15">
      <c r="A286" s="41"/>
      <c r="C286" s="41"/>
    </row>
  </sheetData>
  <hyperlinks>
    <hyperlink ref="A1" location="'Readme | Introduction'!A1" display="back to ReadMe" xr:uid="{8362EFB7-04A1-2A40-B45B-1A5E6DF3E551}"/>
  </hyperlinks>
  <pageMargins left="0.75" right="0.75" top="1" bottom="1" header="0.5" footer="0.5"/>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1E96FC"/>
  </sheetPr>
  <dimension ref="A1:H286"/>
  <sheetViews>
    <sheetView showGridLines="0" workbookViewId="0">
      <pane ySplit="3" topLeftCell="A4" activePane="bottomLeft" state="frozen"/>
      <selection pane="bottomLeft"/>
    </sheetView>
  </sheetViews>
  <sheetFormatPr baseColWidth="10" defaultColWidth="8.83203125" defaultRowHeight="12" x14ac:dyDescent="0.15"/>
  <cols>
    <col min="1" max="1" width="107.5" style="2" bestFit="1" customWidth="1"/>
    <col min="2" max="2" width="17" style="2" bestFit="1" customWidth="1"/>
    <col min="3" max="3" width="107.5" style="2" bestFit="1" customWidth="1"/>
    <col min="4" max="4" width="14.1640625" style="2" bestFit="1" customWidth="1"/>
    <col min="5" max="5" width="10.6640625" style="2" bestFit="1" customWidth="1"/>
    <col min="6" max="6" width="12.83203125" style="2" bestFit="1" customWidth="1"/>
    <col min="7" max="7" width="12.1640625" style="2" bestFit="1" customWidth="1"/>
    <col min="8" max="8" width="49.83203125" style="2" bestFit="1" customWidth="1"/>
    <col min="9" max="16384" width="8.83203125" style="2"/>
  </cols>
  <sheetData>
    <row r="1" spans="1:8" x14ac:dyDescent="0.15">
      <c r="A1" s="70" t="s">
        <v>957</v>
      </c>
    </row>
    <row r="3" spans="1:8" s="9" customFormat="1" x14ac:dyDescent="0.15">
      <c r="A3" s="40" t="s">
        <v>179</v>
      </c>
      <c r="B3" s="40" t="s">
        <v>180</v>
      </c>
      <c r="C3" s="40" t="s">
        <v>181</v>
      </c>
      <c r="D3" s="40" t="s">
        <v>182</v>
      </c>
      <c r="E3" s="40" t="s">
        <v>183</v>
      </c>
      <c r="F3" s="40" t="s">
        <v>184</v>
      </c>
      <c r="G3" s="40" t="s">
        <v>185</v>
      </c>
      <c r="H3" s="40" t="s">
        <v>186</v>
      </c>
    </row>
    <row r="4" spans="1:8" x14ac:dyDescent="0.15">
      <c r="A4" s="2" t="s">
        <v>325</v>
      </c>
      <c r="B4" s="2" t="s">
        <v>82</v>
      </c>
      <c r="C4" s="2" t="s">
        <v>138</v>
      </c>
      <c r="D4" s="2" t="s">
        <v>88</v>
      </c>
      <c r="E4" s="2" t="s">
        <v>189</v>
      </c>
      <c r="F4" s="2" t="s">
        <v>221</v>
      </c>
      <c r="G4" s="2">
        <v>1.03</v>
      </c>
      <c r="H4" s="2" t="s">
        <v>280</v>
      </c>
    </row>
    <row r="5" spans="1:8" x14ac:dyDescent="0.15">
      <c r="A5" s="2" t="s">
        <v>326</v>
      </c>
      <c r="B5" s="2" t="s">
        <v>82</v>
      </c>
      <c r="C5" s="41" t="s">
        <v>132</v>
      </c>
      <c r="D5" s="2" t="s">
        <v>88</v>
      </c>
      <c r="E5" s="2" t="s">
        <v>189</v>
      </c>
      <c r="F5" s="2" t="s">
        <v>204</v>
      </c>
      <c r="G5" s="2">
        <v>3.3730158730158736E-3</v>
      </c>
      <c r="H5" s="2" t="s">
        <v>280</v>
      </c>
    </row>
    <row r="6" spans="1:8" x14ac:dyDescent="0.15">
      <c r="A6" s="2" t="s">
        <v>327</v>
      </c>
      <c r="B6" s="2" t="s">
        <v>82</v>
      </c>
      <c r="C6" s="41" t="s">
        <v>132</v>
      </c>
      <c r="D6" s="2" t="s">
        <v>88</v>
      </c>
      <c r="E6" s="2" t="s">
        <v>189</v>
      </c>
      <c r="F6" s="2" t="s">
        <v>204</v>
      </c>
      <c r="G6" s="2">
        <v>1.1111111111111111E-3</v>
      </c>
      <c r="H6" s="2" t="s">
        <v>280</v>
      </c>
    </row>
    <row r="7" spans="1:8" x14ac:dyDescent="0.15">
      <c r="A7" s="2" t="s">
        <v>328</v>
      </c>
      <c r="B7" s="2" t="s">
        <v>82</v>
      </c>
      <c r="C7" s="41" t="s">
        <v>132</v>
      </c>
      <c r="D7" s="2" t="s">
        <v>88</v>
      </c>
      <c r="E7" s="2" t="s">
        <v>189</v>
      </c>
      <c r="F7" s="2" t="s">
        <v>204</v>
      </c>
      <c r="G7" s="2">
        <v>5.541365096733708E-2</v>
      </c>
      <c r="H7" s="2" t="s">
        <v>280</v>
      </c>
    </row>
    <row r="8" spans="1:8" x14ac:dyDescent="0.15">
      <c r="A8" s="2" t="s">
        <v>329</v>
      </c>
      <c r="B8" s="2" t="s">
        <v>82</v>
      </c>
      <c r="C8" s="41" t="s">
        <v>330</v>
      </c>
      <c r="D8" s="2" t="s">
        <v>88</v>
      </c>
      <c r="E8" s="2" t="s">
        <v>189</v>
      </c>
      <c r="F8" s="2" t="s">
        <v>204</v>
      </c>
      <c r="G8" s="2">
        <v>2.1901709401709404E-2</v>
      </c>
      <c r="H8" s="2" t="s">
        <v>280</v>
      </c>
    </row>
    <row r="9" spans="1:8" x14ac:dyDescent="0.15">
      <c r="A9" s="2" t="s">
        <v>331</v>
      </c>
      <c r="B9" s="2" t="s">
        <v>82</v>
      </c>
      <c r="C9" s="2" t="s">
        <v>217</v>
      </c>
      <c r="D9" s="2" t="s">
        <v>88</v>
      </c>
      <c r="E9" s="2" t="s">
        <v>189</v>
      </c>
      <c r="F9" s="2" t="s">
        <v>204</v>
      </c>
      <c r="G9" s="2">
        <v>1.3313609467455622E-2</v>
      </c>
      <c r="H9" s="2" t="s">
        <v>280</v>
      </c>
    </row>
    <row r="10" spans="1:8" x14ac:dyDescent="0.15">
      <c r="A10" s="2" t="s">
        <v>299</v>
      </c>
      <c r="B10" s="2" t="s">
        <v>82</v>
      </c>
      <c r="C10" s="2" t="s">
        <v>217</v>
      </c>
      <c r="D10" s="2" t="s">
        <v>88</v>
      </c>
      <c r="E10" s="2" t="s">
        <v>189</v>
      </c>
      <c r="F10" s="2" t="s">
        <v>204</v>
      </c>
      <c r="G10" s="2">
        <v>0.17710387902695593</v>
      </c>
      <c r="H10" s="2" t="s">
        <v>280</v>
      </c>
    </row>
    <row r="11" spans="1:8" x14ac:dyDescent="0.15">
      <c r="A11" s="2" t="s">
        <v>332</v>
      </c>
      <c r="B11" s="2" t="s">
        <v>82</v>
      </c>
      <c r="C11" s="2" t="s">
        <v>217</v>
      </c>
      <c r="D11" s="2" t="s">
        <v>88</v>
      </c>
      <c r="E11" s="2" t="s">
        <v>189</v>
      </c>
      <c r="F11" s="2" t="s">
        <v>204</v>
      </c>
      <c r="G11" s="2">
        <v>6.2869822485207101E-4</v>
      </c>
      <c r="H11" s="2" t="s">
        <v>280</v>
      </c>
    </row>
    <row r="12" spans="1:8" x14ac:dyDescent="0.15">
      <c r="A12" s="2" t="s">
        <v>297</v>
      </c>
      <c r="B12" s="2" t="s">
        <v>82</v>
      </c>
      <c r="C12" s="2" t="s">
        <v>162</v>
      </c>
      <c r="D12" s="2" t="s">
        <v>88</v>
      </c>
      <c r="E12" s="2" t="s">
        <v>189</v>
      </c>
      <c r="F12" s="2" t="s">
        <v>204</v>
      </c>
      <c r="G12" s="2">
        <v>6.4513477975016429E-4</v>
      </c>
      <c r="H12" s="2" t="s">
        <v>280</v>
      </c>
    </row>
    <row r="13" spans="1:8" x14ac:dyDescent="0.15">
      <c r="A13" s="2" t="s">
        <v>333</v>
      </c>
      <c r="B13" s="2" t="s">
        <v>82</v>
      </c>
      <c r="C13" s="2" t="s">
        <v>217</v>
      </c>
      <c r="D13" s="2" t="s">
        <v>88</v>
      </c>
      <c r="E13" s="2" t="s">
        <v>189</v>
      </c>
      <c r="F13" s="2" t="s">
        <v>204</v>
      </c>
      <c r="G13" s="2">
        <v>0.604043392504931</v>
      </c>
      <c r="H13" s="2" t="s">
        <v>280</v>
      </c>
    </row>
    <row r="14" spans="1:8" x14ac:dyDescent="0.15">
      <c r="A14" s="2" t="s">
        <v>334</v>
      </c>
      <c r="B14" s="2" t="s">
        <v>82</v>
      </c>
      <c r="C14" s="41" t="s">
        <v>215</v>
      </c>
      <c r="D14" s="2" t="s">
        <v>88</v>
      </c>
      <c r="E14" s="2" t="s">
        <v>189</v>
      </c>
      <c r="F14" s="2" t="s">
        <v>204</v>
      </c>
      <c r="G14" s="2">
        <v>1.5080539119000657E-2</v>
      </c>
      <c r="H14" s="2" t="s">
        <v>280</v>
      </c>
    </row>
    <row r="15" spans="1:8" x14ac:dyDescent="0.15">
      <c r="A15" s="2" t="s">
        <v>335</v>
      </c>
      <c r="B15" s="2" t="s">
        <v>82</v>
      </c>
      <c r="C15" s="2" t="s">
        <v>217</v>
      </c>
      <c r="D15" s="2" t="s">
        <v>88</v>
      </c>
      <c r="E15" s="2" t="s">
        <v>189</v>
      </c>
      <c r="F15" s="2" t="s">
        <v>204</v>
      </c>
      <c r="G15" s="2">
        <v>3.1188362919132145E-5</v>
      </c>
      <c r="H15" s="2" t="s">
        <v>280</v>
      </c>
    </row>
    <row r="16" spans="1:8" x14ac:dyDescent="0.15">
      <c r="A16" s="2" t="s">
        <v>336</v>
      </c>
      <c r="B16" s="2" t="s">
        <v>82</v>
      </c>
      <c r="C16" s="2" t="s">
        <v>217</v>
      </c>
      <c r="D16" s="2" t="s">
        <v>88</v>
      </c>
      <c r="E16" s="2" t="s">
        <v>189</v>
      </c>
      <c r="F16" s="2" t="s">
        <v>204</v>
      </c>
      <c r="G16" s="2">
        <v>1.1505588428665352</v>
      </c>
      <c r="H16" s="2" t="s">
        <v>280</v>
      </c>
    </row>
    <row r="17" spans="1:8" x14ac:dyDescent="0.15">
      <c r="A17" s="2" t="s">
        <v>337</v>
      </c>
      <c r="B17" s="2" t="s">
        <v>82</v>
      </c>
      <c r="C17" s="2" t="s">
        <v>136</v>
      </c>
      <c r="D17" s="2" t="s">
        <v>88</v>
      </c>
      <c r="E17" s="2" t="s">
        <v>189</v>
      </c>
      <c r="F17" s="2" t="s">
        <v>204</v>
      </c>
      <c r="G17" s="2">
        <v>2.9092702169625246E-3</v>
      </c>
      <c r="H17" s="2" t="s">
        <v>280</v>
      </c>
    </row>
    <row r="18" spans="1:8" x14ac:dyDescent="0.15">
      <c r="A18" s="2" t="s">
        <v>295</v>
      </c>
      <c r="B18" s="2" t="s">
        <v>82</v>
      </c>
      <c r="C18" s="41" t="s">
        <v>296</v>
      </c>
      <c r="D18" s="2" t="s">
        <v>88</v>
      </c>
      <c r="E18" s="2" t="s">
        <v>189</v>
      </c>
      <c r="F18" s="2" t="s">
        <v>197</v>
      </c>
      <c r="G18" s="2">
        <f>170.940170940171*2.31803430690774E-09</f>
        <v>3.9624518066798988E-7</v>
      </c>
      <c r="H18" s="2" t="s">
        <v>280</v>
      </c>
    </row>
    <row r="19" spans="1:8" x14ac:dyDescent="0.15">
      <c r="A19" s="2" t="s">
        <v>305</v>
      </c>
      <c r="B19" s="2" t="s">
        <v>82</v>
      </c>
      <c r="C19" s="2" t="s">
        <v>193</v>
      </c>
      <c r="D19" s="2" t="s">
        <v>88</v>
      </c>
      <c r="E19" s="2" t="s">
        <v>189</v>
      </c>
      <c r="F19" s="2" t="s">
        <v>213</v>
      </c>
      <c r="G19" s="2">
        <v>17.746571249998329</v>
      </c>
      <c r="H19" s="2" t="s">
        <v>280</v>
      </c>
    </row>
    <row r="20" spans="1:8" x14ac:dyDescent="0.15">
      <c r="A20" s="2" t="s">
        <v>338</v>
      </c>
      <c r="B20" s="2" t="s">
        <v>82</v>
      </c>
      <c r="C20" s="2" t="s">
        <v>339</v>
      </c>
      <c r="D20" s="2" t="s">
        <v>88</v>
      </c>
      <c r="E20" s="2" t="s">
        <v>189</v>
      </c>
      <c r="F20" s="2" t="s">
        <v>204</v>
      </c>
      <c r="G20" s="2">
        <f>0.0608152531229454/48</f>
        <v>1.2669844400613624E-3</v>
      </c>
      <c r="H20" s="2" t="s">
        <v>280</v>
      </c>
    </row>
    <row r="21" spans="1:8" x14ac:dyDescent="0.15">
      <c r="A21" s="2" t="s">
        <v>272</v>
      </c>
      <c r="B21" s="2" t="s">
        <v>82</v>
      </c>
      <c r="C21" s="41" t="s">
        <v>273</v>
      </c>
      <c r="D21" s="2" t="s">
        <v>88</v>
      </c>
      <c r="E21" s="2" t="s">
        <v>189</v>
      </c>
      <c r="F21" s="2" t="s">
        <v>197</v>
      </c>
      <c r="G21" s="2">
        <f>$G$4*1.11175453249778E-06</f>
        <v>1.1451071684727134E-6</v>
      </c>
      <c r="H21" s="2" t="s">
        <v>274</v>
      </c>
    </row>
    <row r="22" spans="1:8" x14ac:dyDescent="0.15">
      <c r="A22" s="2" t="s">
        <v>275</v>
      </c>
      <c r="B22" s="2" t="s">
        <v>82</v>
      </c>
      <c r="C22" s="41" t="s">
        <v>196</v>
      </c>
      <c r="D22" s="2" t="s">
        <v>88</v>
      </c>
      <c r="E22" s="2" t="s">
        <v>189</v>
      </c>
      <c r="F22" s="41" t="s">
        <v>197</v>
      </c>
      <c r="G22" s="2">
        <f>$G$4*0.00000724833</f>
        <v>7.4657799000000001E-6</v>
      </c>
      <c r="H22" s="2" t="s">
        <v>274</v>
      </c>
    </row>
    <row r="23" spans="1:8" x14ac:dyDescent="0.15">
      <c r="A23" s="2" t="s">
        <v>276</v>
      </c>
      <c r="B23" s="2" t="s">
        <v>82</v>
      </c>
      <c r="C23" s="41" t="s">
        <v>277</v>
      </c>
      <c r="D23" s="2" t="s">
        <v>88</v>
      </c>
      <c r="E23" s="2" t="s">
        <v>189</v>
      </c>
      <c r="F23" s="41" t="s">
        <v>197</v>
      </c>
      <c r="G23" s="2">
        <f>$G$4*0.0000000455414</f>
        <v>4.6907641999999997E-8</v>
      </c>
      <c r="H23" s="2" t="s">
        <v>274</v>
      </c>
    </row>
    <row r="24" spans="1:8" x14ac:dyDescent="0.15">
      <c r="A24" s="2" t="s">
        <v>340</v>
      </c>
      <c r="B24" s="2" t="s">
        <v>82</v>
      </c>
      <c r="C24" s="41" t="s">
        <v>199</v>
      </c>
      <c r="D24" s="2" t="s">
        <v>88</v>
      </c>
      <c r="E24" s="2" t="s">
        <v>189</v>
      </c>
      <c r="F24" s="41" t="s">
        <v>200</v>
      </c>
      <c r="G24" s="2">
        <v>2.3298816568047302E-3</v>
      </c>
      <c r="H24" s="2" t="s">
        <v>280</v>
      </c>
    </row>
    <row r="25" spans="1:8" x14ac:dyDescent="0.15">
      <c r="A25" s="2" t="s">
        <v>341</v>
      </c>
      <c r="B25" s="2" t="s">
        <v>82</v>
      </c>
      <c r="C25" s="41" t="s">
        <v>312</v>
      </c>
      <c r="D25" s="2" t="s">
        <v>88</v>
      </c>
      <c r="E25" s="2" t="s">
        <v>189</v>
      </c>
      <c r="F25" s="41" t="s">
        <v>200</v>
      </c>
      <c r="G25" s="2">
        <v>1.72172912557528E-4</v>
      </c>
      <c r="H25" s="2" t="s">
        <v>280</v>
      </c>
    </row>
    <row r="26" spans="1:8" x14ac:dyDescent="0.15">
      <c r="A26" s="2" t="s">
        <v>313</v>
      </c>
      <c r="B26" s="2" t="s">
        <v>82</v>
      </c>
      <c r="C26" s="41" t="s">
        <v>314</v>
      </c>
      <c r="D26" s="2" t="s">
        <v>88</v>
      </c>
      <c r="E26" s="2" t="s">
        <v>189</v>
      </c>
      <c r="F26" s="2" t="s">
        <v>197</v>
      </c>
      <c r="G26" s="2">
        <v>3.2786920226533085E-7</v>
      </c>
      <c r="H26" s="2" t="s">
        <v>315</v>
      </c>
    </row>
    <row r="27" spans="1:8" x14ac:dyDescent="0.15">
      <c r="A27" s="2" t="s">
        <v>316</v>
      </c>
      <c r="B27" s="2" t="s">
        <v>82</v>
      </c>
      <c r="C27" s="41" t="s">
        <v>317</v>
      </c>
      <c r="D27" s="2" t="s">
        <v>88</v>
      </c>
      <c r="E27" s="2" t="s">
        <v>189</v>
      </c>
      <c r="F27" s="2" t="s">
        <v>197</v>
      </c>
      <c r="G27" s="2">
        <v>1.8032806124593192E-6</v>
      </c>
      <c r="H27" s="2" t="s">
        <v>315</v>
      </c>
    </row>
    <row r="28" spans="1:8" x14ac:dyDescent="0.15">
      <c r="A28" s="2" t="s">
        <v>318</v>
      </c>
      <c r="B28" s="2" t="s">
        <v>319</v>
      </c>
      <c r="C28" s="2" t="s">
        <v>318</v>
      </c>
      <c r="D28" s="2" t="s">
        <v>88</v>
      </c>
      <c r="E28" s="2" t="s">
        <v>189</v>
      </c>
      <c r="F28" s="2" t="s">
        <v>197</v>
      </c>
      <c r="G28" s="2">
        <v>8.5245992588985998E-7</v>
      </c>
      <c r="H28" s="2" t="s">
        <v>315</v>
      </c>
    </row>
    <row r="29" spans="1:8" x14ac:dyDescent="0.15">
      <c r="A29" s="2" t="s">
        <v>320</v>
      </c>
      <c r="B29" s="2" t="s">
        <v>319</v>
      </c>
      <c r="C29" s="41" t="s">
        <v>320</v>
      </c>
      <c r="D29" s="2" t="s">
        <v>88</v>
      </c>
      <c r="E29" s="2" t="s">
        <v>189</v>
      </c>
      <c r="F29" s="2" t="s">
        <v>197</v>
      </c>
      <c r="G29" s="2">
        <v>3.4098397035594399E-6</v>
      </c>
      <c r="H29" s="2" t="s">
        <v>315</v>
      </c>
    </row>
    <row r="30" spans="1:8" x14ac:dyDescent="0.15">
      <c r="A30" s="2" t="s">
        <v>321</v>
      </c>
      <c r="B30" s="2" t="s">
        <v>319</v>
      </c>
      <c r="C30" s="41" t="s">
        <v>321</v>
      </c>
      <c r="D30" s="2" t="s">
        <v>88</v>
      </c>
      <c r="E30" s="2" t="s">
        <v>189</v>
      </c>
      <c r="F30" s="2" t="s">
        <v>197</v>
      </c>
      <c r="G30" s="2">
        <v>2.3442647961971142E-6</v>
      </c>
      <c r="H30" s="2" t="s">
        <v>315</v>
      </c>
    </row>
    <row r="31" spans="1:8" x14ac:dyDescent="0.15">
      <c r="A31" s="2" t="s">
        <v>267</v>
      </c>
      <c r="B31" s="2" t="s">
        <v>202</v>
      </c>
      <c r="C31" s="41" t="s">
        <v>267</v>
      </c>
      <c r="D31" s="2" t="s">
        <v>88</v>
      </c>
      <c r="E31" s="2" t="s">
        <v>189</v>
      </c>
      <c r="F31" s="2" t="s">
        <v>268</v>
      </c>
      <c r="G31" s="2">
        <v>2.0686005676624811E-7</v>
      </c>
      <c r="H31" s="2" t="s">
        <v>315</v>
      </c>
    </row>
    <row r="32" spans="1:8" x14ac:dyDescent="0.15">
      <c r="A32" s="2" t="s">
        <v>342</v>
      </c>
      <c r="B32" s="2" t="s">
        <v>202</v>
      </c>
      <c r="C32" s="2" t="s">
        <v>343</v>
      </c>
      <c r="D32" s="2" t="s">
        <v>88</v>
      </c>
      <c r="E32" s="2" t="s">
        <v>189</v>
      </c>
      <c r="F32" s="2" t="s">
        <v>204</v>
      </c>
      <c r="G32" s="2">
        <v>7.725180802103879E-6</v>
      </c>
      <c r="H32" s="2" t="s">
        <v>280</v>
      </c>
    </row>
    <row r="33" spans="1:8" x14ac:dyDescent="0.15">
      <c r="A33" s="2" t="s">
        <v>162</v>
      </c>
      <c r="B33" s="2" t="s">
        <v>202</v>
      </c>
      <c r="C33" s="41" t="s">
        <v>344</v>
      </c>
      <c r="D33" s="2" t="s">
        <v>88</v>
      </c>
      <c r="E33" s="2" t="s">
        <v>189</v>
      </c>
      <c r="F33" s="2" t="s">
        <v>204</v>
      </c>
      <c r="G33" s="2">
        <v>1.3806706114398421E-4</v>
      </c>
      <c r="H33" s="2" t="s">
        <v>280</v>
      </c>
    </row>
    <row r="34" spans="1:8" x14ac:dyDescent="0.15">
      <c r="A34" s="2" t="s">
        <v>345</v>
      </c>
      <c r="B34" s="2" t="s">
        <v>202</v>
      </c>
      <c r="C34" s="2" t="s">
        <v>346</v>
      </c>
      <c r="D34" s="2" t="s">
        <v>88</v>
      </c>
      <c r="E34" s="2" t="s">
        <v>189</v>
      </c>
      <c r="F34" s="2" t="s">
        <v>204</v>
      </c>
      <c r="G34" s="2">
        <v>7.725180802103879E-6</v>
      </c>
      <c r="H34" s="2" t="s">
        <v>280</v>
      </c>
    </row>
    <row r="35" spans="1:8" x14ac:dyDescent="0.15">
      <c r="A35" s="2" t="s">
        <v>347</v>
      </c>
      <c r="B35" s="2" t="s">
        <v>202</v>
      </c>
      <c r="C35" s="2" t="s">
        <v>344</v>
      </c>
      <c r="D35" s="2" t="s">
        <v>88</v>
      </c>
      <c r="E35" s="2" t="s">
        <v>189</v>
      </c>
      <c r="F35" s="2" t="s">
        <v>204</v>
      </c>
      <c r="G35" s="2">
        <v>3.1681459566074953E-8</v>
      </c>
      <c r="H35" s="2" t="s">
        <v>280</v>
      </c>
    </row>
    <row r="36" spans="1:8" x14ac:dyDescent="0.15">
      <c r="A36" s="2" t="s">
        <v>348</v>
      </c>
      <c r="B36" s="2" t="s">
        <v>202</v>
      </c>
      <c r="C36" s="2" t="s">
        <v>344</v>
      </c>
      <c r="D36" s="2" t="s">
        <v>88</v>
      </c>
      <c r="E36" s="2" t="s">
        <v>189</v>
      </c>
      <c r="F36" s="2" t="s">
        <v>204</v>
      </c>
      <c r="G36" s="2">
        <v>7.725180802103879E-6</v>
      </c>
      <c r="H36" s="2" t="s">
        <v>280</v>
      </c>
    </row>
    <row r="37" spans="1:8" x14ac:dyDescent="0.15">
      <c r="A37" s="2" t="s">
        <v>349</v>
      </c>
      <c r="B37" s="2" t="s">
        <v>202</v>
      </c>
      <c r="C37" s="2" t="s">
        <v>344</v>
      </c>
      <c r="D37" s="2" t="s">
        <v>88</v>
      </c>
      <c r="E37" s="2" t="s">
        <v>189</v>
      </c>
      <c r="F37" s="2" t="s">
        <v>204</v>
      </c>
      <c r="G37" s="2">
        <v>7.725180802103879E-6</v>
      </c>
      <c r="H37" s="2" t="s">
        <v>280</v>
      </c>
    </row>
    <row r="38" spans="1:8" x14ac:dyDescent="0.15">
      <c r="A38" s="2" t="s">
        <v>350</v>
      </c>
      <c r="B38" s="2" t="s">
        <v>202</v>
      </c>
      <c r="C38" s="2" t="s">
        <v>351</v>
      </c>
      <c r="D38" s="2" t="s">
        <v>88</v>
      </c>
      <c r="E38" s="2" t="s">
        <v>189</v>
      </c>
      <c r="F38" s="2" t="s">
        <v>204</v>
      </c>
      <c r="G38" s="2">
        <v>3.7310979618671928E-5</v>
      </c>
      <c r="H38" s="2" t="s">
        <v>280</v>
      </c>
    </row>
    <row r="39" spans="1:8" x14ac:dyDescent="0.15">
      <c r="A39" s="2" t="s">
        <v>220</v>
      </c>
      <c r="B39" s="2" t="s">
        <v>202</v>
      </c>
      <c r="C39" s="2" t="s">
        <v>203</v>
      </c>
      <c r="D39" s="2" t="s">
        <v>88</v>
      </c>
      <c r="E39" s="2" t="s">
        <v>189</v>
      </c>
      <c r="F39" s="2" t="s">
        <v>204</v>
      </c>
      <c r="G39" s="2">
        <v>0.1668310322156476</v>
      </c>
      <c r="H39" s="2" t="s">
        <v>280</v>
      </c>
    </row>
    <row r="40" spans="1:8" x14ac:dyDescent="0.15">
      <c r="A40" s="2" t="s">
        <v>352</v>
      </c>
      <c r="B40" s="2" t="s">
        <v>202</v>
      </c>
      <c r="C40" s="2" t="s">
        <v>344</v>
      </c>
      <c r="D40" s="2" t="s">
        <v>88</v>
      </c>
      <c r="E40" s="2" t="s">
        <v>189</v>
      </c>
      <c r="F40" s="2" t="s">
        <v>204</v>
      </c>
      <c r="G40" s="2">
        <v>4.602235371466141E-5</v>
      </c>
      <c r="H40" s="2" t="s">
        <v>280</v>
      </c>
    </row>
    <row r="41" spans="1:8" x14ac:dyDescent="0.15">
      <c r="A41" s="2" t="s">
        <v>353</v>
      </c>
      <c r="B41" s="2" t="s">
        <v>202</v>
      </c>
      <c r="C41" s="2" t="s">
        <v>344</v>
      </c>
      <c r="D41" s="2" t="s">
        <v>88</v>
      </c>
      <c r="E41" s="2" t="s">
        <v>189</v>
      </c>
      <c r="F41" s="2" t="s">
        <v>204</v>
      </c>
      <c r="G41" s="2">
        <v>1.1012491781722551E-2</v>
      </c>
      <c r="H41" s="2" t="s">
        <v>280</v>
      </c>
    </row>
    <row r="42" spans="1:8" x14ac:dyDescent="0.15">
      <c r="A42" s="2" t="s">
        <v>354</v>
      </c>
      <c r="B42" s="2" t="s">
        <v>202</v>
      </c>
      <c r="C42" s="2" t="s">
        <v>344</v>
      </c>
      <c r="D42" s="2" t="s">
        <v>88</v>
      </c>
      <c r="E42" s="2" t="s">
        <v>189</v>
      </c>
      <c r="F42" s="2" t="s">
        <v>204</v>
      </c>
      <c r="G42" s="2">
        <v>1.4710716633793556E-2</v>
      </c>
      <c r="H42" s="2" t="s">
        <v>280</v>
      </c>
    </row>
    <row r="43" spans="1:8" x14ac:dyDescent="0.15">
      <c r="A43" s="2" t="s">
        <v>355</v>
      </c>
      <c r="B43" s="2" t="s">
        <v>202</v>
      </c>
      <c r="C43" s="2" t="s">
        <v>344</v>
      </c>
      <c r="D43" s="2" t="s">
        <v>88</v>
      </c>
      <c r="E43" s="2" t="s">
        <v>189</v>
      </c>
      <c r="F43" s="2" t="s">
        <v>204</v>
      </c>
      <c r="G43" s="2">
        <v>6.3280736357659438E-4</v>
      </c>
      <c r="H43" s="2" t="s">
        <v>280</v>
      </c>
    </row>
    <row r="44" spans="1:8" x14ac:dyDescent="0.15">
      <c r="A44" s="2" t="s">
        <v>356</v>
      </c>
      <c r="B44" s="2" t="s">
        <v>202</v>
      </c>
      <c r="C44" s="2" t="s">
        <v>357</v>
      </c>
      <c r="D44" s="2" t="s">
        <v>88</v>
      </c>
      <c r="E44" s="2" t="s">
        <v>189</v>
      </c>
      <c r="F44" s="2" t="s">
        <v>204</v>
      </c>
      <c r="G44" s="2">
        <v>3.1188362919132145E-5</v>
      </c>
      <c r="H44" s="2" t="s">
        <v>280</v>
      </c>
    </row>
    <row r="45" spans="1:8" x14ac:dyDescent="0.15">
      <c r="A45" s="2" t="s">
        <v>347</v>
      </c>
      <c r="B45" s="2" t="s">
        <v>202</v>
      </c>
      <c r="C45" s="2" t="s">
        <v>344</v>
      </c>
      <c r="D45" s="2" t="s">
        <v>88</v>
      </c>
      <c r="E45" s="2" t="s">
        <v>189</v>
      </c>
      <c r="F45" s="2" t="s">
        <v>204</v>
      </c>
      <c r="G45" s="2">
        <v>3.3284023668639053E-4</v>
      </c>
      <c r="H45" s="2" t="s">
        <v>280</v>
      </c>
    </row>
    <row r="46" spans="1:8" x14ac:dyDescent="0.15">
      <c r="A46" s="2" t="s">
        <v>347</v>
      </c>
      <c r="B46" s="2" t="s">
        <v>202</v>
      </c>
      <c r="C46" s="2" t="s">
        <v>344</v>
      </c>
      <c r="D46" s="2" t="s">
        <v>88</v>
      </c>
      <c r="E46" s="2" t="s">
        <v>189</v>
      </c>
      <c r="F46" s="2" t="s">
        <v>204</v>
      </c>
      <c r="G46" s="2">
        <v>2.6298487836949372E-3</v>
      </c>
      <c r="H46" s="2" t="s">
        <v>280</v>
      </c>
    </row>
    <row r="47" spans="1:8" x14ac:dyDescent="0.15">
      <c r="A47" s="2" t="s">
        <v>322</v>
      </c>
      <c r="B47" s="2" t="s">
        <v>202</v>
      </c>
      <c r="C47" s="2" t="s">
        <v>323</v>
      </c>
      <c r="D47" s="2" t="s">
        <v>88</v>
      </c>
      <c r="E47" s="2" t="s">
        <v>189</v>
      </c>
      <c r="F47" s="2" t="s">
        <v>204</v>
      </c>
      <c r="G47" s="2">
        <v>1.2615055884286653E-2</v>
      </c>
      <c r="H47" s="2" t="s">
        <v>280</v>
      </c>
    </row>
    <row r="48" spans="1:8" x14ac:dyDescent="0.15">
      <c r="A48" s="2" t="s">
        <v>201</v>
      </c>
      <c r="B48" s="2" t="s">
        <v>202</v>
      </c>
      <c r="C48" s="2" t="s">
        <v>203</v>
      </c>
      <c r="D48" s="2" t="s">
        <v>88</v>
      </c>
      <c r="E48" s="2" t="s">
        <v>189</v>
      </c>
      <c r="F48" s="2" t="s">
        <v>204</v>
      </c>
      <c r="G48" s="2">
        <v>3.4117357001972382E-3</v>
      </c>
      <c r="H48" s="2" t="s">
        <v>358</v>
      </c>
    </row>
    <row r="49" spans="1:8" x14ac:dyDescent="0.15">
      <c r="A49" s="2" t="s">
        <v>206</v>
      </c>
      <c r="B49" s="2" t="s">
        <v>202</v>
      </c>
      <c r="C49" s="2" t="s">
        <v>206</v>
      </c>
      <c r="D49" s="2" t="s">
        <v>88</v>
      </c>
      <c r="E49" s="2" t="s">
        <v>189</v>
      </c>
      <c r="F49" s="2" t="s">
        <v>204</v>
      </c>
      <c r="G49" s="2">
        <v>3.0407626561472713E-7</v>
      </c>
      <c r="H49" s="2" t="s">
        <v>358</v>
      </c>
    </row>
    <row r="50" spans="1:8" x14ac:dyDescent="0.15">
      <c r="A50" s="2" t="s">
        <v>207</v>
      </c>
      <c r="B50" s="2" t="s">
        <v>202</v>
      </c>
      <c r="C50" s="2" t="s">
        <v>207</v>
      </c>
      <c r="D50" s="2" t="s">
        <v>88</v>
      </c>
      <c r="E50" s="2" t="s">
        <v>189</v>
      </c>
      <c r="F50" s="2" t="s">
        <v>204</v>
      </c>
      <c r="G50" s="2">
        <v>6.081525312294543E-9</v>
      </c>
      <c r="H50" s="2" t="s">
        <v>358</v>
      </c>
    </row>
    <row r="281" spans="1:3" x14ac:dyDescent="0.15">
      <c r="A281" s="41"/>
      <c r="C281" s="41"/>
    </row>
    <row r="282" spans="1:3" x14ac:dyDescent="0.15">
      <c r="A282" s="41"/>
      <c r="C282" s="41"/>
    </row>
    <row r="283" spans="1:3" x14ac:dyDescent="0.15">
      <c r="A283" s="41"/>
      <c r="C283" s="41"/>
    </row>
    <row r="285" spans="1:3" x14ac:dyDescent="0.15">
      <c r="A285" s="41"/>
      <c r="C285" s="41"/>
    </row>
    <row r="286" spans="1:3" x14ac:dyDescent="0.15">
      <c r="A286" s="41"/>
      <c r="C286" s="41"/>
    </row>
  </sheetData>
  <hyperlinks>
    <hyperlink ref="A1" location="'Readme | Introduction'!A1" display="back to ReadMe" xr:uid="{047EF4BF-E3D7-F243-BD91-2E502C5978AD}"/>
  </hyperlinks>
  <pageMargins left="0.75" right="0.75" top="1" bottom="1" header="0.5" footer="0.5"/>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1E96FC"/>
  </sheetPr>
  <dimension ref="A1:H286"/>
  <sheetViews>
    <sheetView showGridLines="0" workbookViewId="0">
      <pane ySplit="3" topLeftCell="A4" activePane="bottomLeft" state="frozen"/>
      <selection pane="bottomLeft"/>
    </sheetView>
  </sheetViews>
  <sheetFormatPr baseColWidth="10" defaultColWidth="8.83203125" defaultRowHeight="12" x14ac:dyDescent="0.15"/>
  <cols>
    <col min="1" max="1" width="107.5" style="2" bestFit="1" customWidth="1"/>
    <col min="2" max="2" width="17" style="2" bestFit="1" customWidth="1"/>
    <col min="3" max="3" width="107.5" style="2" bestFit="1" customWidth="1"/>
    <col min="4" max="4" width="14.1640625" style="2" bestFit="1" customWidth="1"/>
    <col min="5" max="5" width="10.6640625" style="2" bestFit="1" customWidth="1"/>
    <col min="6" max="6" width="12.83203125" style="2" bestFit="1" customWidth="1"/>
    <col min="7" max="7" width="12.1640625" style="2" bestFit="1" customWidth="1"/>
    <col min="8" max="8" width="49.83203125" style="2" bestFit="1" customWidth="1"/>
    <col min="9" max="16384" width="8.83203125" style="2"/>
  </cols>
  <sheetData>
    <row r="1" spans="1:8" x14ac:dyDescent="0.15">
      <c r="A1" s="70" t="s">
        <v>957</v>
      </c>
    </row>
    <row r="3" spans="1:8" s="9" customFormat="1" x14ac:dyDescent="0.15">
      <c r="A3" s="40" t="s">
        <v>179</v>
      </c>
      <c r="B3" s="40" t="s">
        <v>180</v>
      </c>
      <c r="C3" s="40" t="s">
        <v>181</v>
      </c>
      <c r="D3" s="40" t="s">
        <v>182</v>
      </c>
      <c r="E3" s="40" t="s">
        <v>183</v>
      </c>
      <c r="F3" s="40" t="s">
        <v>184</v>
      </c>
      <c r="G3" s="40" t="s">
        <v>185</v>
      </c>
      <c r="H3" s="40" t="s">
        <v>186</v>
      </c>
    </row>
    <row r="4" spans="1:8" x14ac:dyDescent="0.15">
      <c r="A4" s="2" t="s">
        <v>325</v>
      </c>
      <c r="B4" s="2" t="s">
        <v>82</v>
      </c>
      <c r="C4" s="2" t="s">
        <v>138</v>
      </c>
      <c r="D4" s="2" t="s">
        <v>88</v>
      </c>
      <c r="E4" s="2" t="s">
        <v>189</v>
      </c>
      <c r="F4" s="2" t="s">
        <v>221</v>
      </c>
      <c r="G4" s="2">
        <v>1.03</v>
      </c>
      <c r="H4" s="2" t="s">
        <v>280</v>
      </c>
    </row>
    <row r="5" spans="1:8" x14ac:dyDescent="0.15">
      <c r="A5" s="2" t="s">
        <v>326</v>
      </c>
      <c r="B5" s="2" t="s">
        <v>82</v>
      </c>
      <c r="C5" s="41" t="s">
        <v>132</v>
      </c>
      <c r="D5" s="2" t="s">
        <v>88</v>
      </c>
      <c r="E5" s="2" t="s">
        <v>189</v>
      </c>
      <c r="F5" s="2" t="s">
        <v>204</v>
      </c>
      <c r="G5" s="2">
        <v>3.3730158730158736E-3</v>
      </c>
      <c r="H5" s="2" t="s">
        <v>280</v>
      </c>
    </row>
    <row r="6" spans="1:8" x14ac:dyDescent="0.15">
      <c r="A6" s="2" t="s">
        <v>327</v>
      </c>
      <c r="B6" s="2" t="s">
        <v>82</v>
      </c>
      <c r="C6" s="41" t="s">
        <v>132</v>
      </c>
      <c r="D6" s="2" t="s">
        <v>88</v>
      </c>
      <c r="E6" s="2" t="s">
        <v>189</v>
      </c>
      <c r="F6" s="2" t="s">
        <v>204</v>
      </c>
      <c r="G6" s="2">
        <v>1.1111111111111111E-3</v>
      </c>
      <c r="H6" s="2" t="s">
        <v>280</v>
      </c>
    </row>
    <row r="7" spans="1:8" x14ac:dyDescent="0.15">
      <c r="A7" s="2" t="s">
        <v>328</v>
      </c>
      <c r="B7" s="2" t="s">
        <v>82</v>
      </c>
      <c r="C7" s="41" t="s">
        <v>132</v>
      </c>
      <c r="D7" s="2" t="s">
        <v>88</v>
      </c>
      <c r="E7" s="2" t="s">
        <v>189</v>
      </c>
      <c r="F7" s="2" t="s">
        <v>204</v>
      </c>
      <c r="G7" s="2">
        <v>5.541365096733708E-2</v>
      </c>
      <c r="H7" s="2" t="s">
        <v>280</v>
      </c>
    </row>
    <row r="8" spans="1:8" x14ac:dyDescent="0.15">
      <c r="A8" s="2" t="s">
        <v>329</v>
      </c>
      <c r="B8" s="2" t="s">
        <v>82</v>
      </c>
      <c r="C8" s="41" t="s">
        <v>330</v>
      </c>
      <c r="D8" s="2" t="s">
        <v>88</v>
      </c>
      <c r="E8" s="2" t="s">
        <v>189</v>
      </c>
      <c r="F8" s="2" t="s">
        <v>204</v>
      </c>
      <c r="G8" s="2">
        <v>2.1901709401709404E-2</v>
      </c>
      <c r="H8" s="2" t="s">
        <v>280</v>
      </c>
    </row>
    <row r="9" spans="1:8" x14ac:dyDescent="0.15">
      <c r="A9" s="2" t="s">
        <v>331</v>
      </c>
      <c r="B9" s="2" t="s">
        <v>82</v>
      </c>
      <c r="C9" s="2" t="s">
        <v>217</v>
      </c>
      <c r="D9" s="2" t="s">
        <v>88</v>
      </c>
      <c r="E9" s="2" t="s">
        <v>189</v>
      </c>
      <c r="F9" s="2" t="s">
        <v>204</v>
      </c>
      <c r="G9" s="2">
        <v>1.3313609467455622E-2</v>
      </c>
      <c r="H9" s="2" t="s">
        <v>280</v>
      </c>
    </row>
    <row r="10" spans="1:8" x14ac:dyDescent="0.15">
      <c r="A10" s="2" t="s">
        <v>299</v>
      </c>
      <c r="B10" s="2" t="s">
        <v>82</v>
      </c>
      <c r="C10" s="2" t="s">
        <v>217</v>
      </c>
      <c r="D10" s="2" t="s">
        <v>88</v>
      </c>
      <c r="E10" s="2" t="s">
        <v>189</v>
      </c>
      <c r="F10" s="2" t="s">
        <v>204</v>
      </c>
      <c r="G10" s="2">
        <v>0.17710387902695593</v>
      </c>
      <c r="H10" s="2" t="s">
        <v>280</v>
      </c>
    </row>
    <row r="11" spans="1:8" x14ac:dyDescent="0.15">
      <c r="A11" s="2" t="s">
        <v>332</v>
      </c>
      <c r="B11" s="2" t="s">
        <v>82</v>
      </c>
      <c r="C11" s="2" t="s">
        <v>217</v>
      </c>
      <c r="D11" s="2" t="s">
        <v>88</v>
      </c>
      <c r="E11" s="2" t="s">
        <v>189</v>
      </c>
      <c r="F11" s="2" t="s">
        <v>204</v>
      </c>
      <c r="G11" s="2">
        <v>6.2869822485207101E-4</v>
      </c>
      <c r="H11" s="2" t="s">
        <v>280</v>
      </c>
    </row>
    <row r="12" spans="1:8" x14ac:dyDescent="0.15">
      <c r="A12" s="2" t="s">
        <v>297</v>
      </c>
      <c r="B12" s="2" t="s">
        <v>82</v>
      </c>
      <c r="C12" s="2" t="s">
        <v>162</v>
      </c>
      <c r="D12" s="2" t="s">
        <v>88</v>
      </c>
      <c r="E12" s="2" t="s">
        <v>189</v>
      </c>
      <c r="F12" s="2" t="s">
        <v>204</v>
      </c>
      <c r="G12" s="2">
        <v>6.4513477975016429E-4</v>
      </c>
      <c r="H12" s="2" t="s">
        <v>280</v>
      </c>
    </row>
    <row r="13" spans="1:8" x14ac:dyDescent="0.15">
      <c r="A13" s="2" t="s">
        <v>333</v>
      </c>
      <c r="B13" s="2" t="s">
        <v>82</v>
      </c>
      <c r="C13" s="2" t="s">
        <v>217</v>
      </c>
      <c r="D13" s="2" t="s">
        <v>88</v>
      </c>
      <c r="E13" s="2" t="s">
        <v>189</v>
      </c>
      <c r="F13" s="2" t="s">
        <v>204</v>
      </c>
      <c r="G13" s="2">
        <v>0.604043392504931</v>
      </c>
      <c r="H13" s="2" t="s">
        <v>280</v>
      </c>
    </row>
    <row r="14" spans="1:8" x14ac:dyDescent="0.15">
      <c r="A14" s="2" t="s">
        <v>334</v>
      </c>
      <c r="B14" s="2" t="s">
        <v>82</v>
      </c>
      <c r="C14" s="41" t="s">
        <v>215</v>
      </c>
      <c r="D14" s="2" t="s">
        <v>88</v>
      </c>
      <c r="E14" s="2" t="s">
        <v>189</v>
      </c>
      <c r="F14" s="2" t="s">
        <v>204</v>
      </c>
      <c r="G14" s="2">
        <v>1.5080539119000657E-2</v>
      </c>
      <c r="H14" s="2" t="s">
        <v>280</v>
      </c>
    </row>
    <row r="15" spans="1:8" x14ac:dyDescent="0.15">
      <c r="A15" s="2" t="s">
        <v>335</v>
      </c>
      <c r="B15" s="2" t="s">
        <v>82</v>
      </c>
      <c r="C15" s="2" t="s">
        <v>217</v>
      </c>
      <c r="D15" s="2" t="s">
        <v>88</v>
      </c>
      <c r="E15" s="2" t="s">
        <v>189</v>
      </c>
      <c r="F15" s="2" t="s">
        <v>204</v>
      </c>
      <c r="G15" s="2">
        <v>3.1188362919132145E-5</v>
      </c>
      <c r="H15" s="2" t="s">
        <v>280</v>
      </c>
    </row>
    <row r="16" spans="1:8" x14ac:dyDescent="0.15">
      <c r="A16" s="2" t="s">
        <v>336</v>
      </c>
      <c r="B16" s="2" t="s">
        <v>82</v>
      </c>
      <c r="C16" s="2" t="s">
        <v>217</v>
      </c>
      <c r="D16" s="2" t="s">
        <v>88</v>
      </c>
      <c r="E16" s="2" t="s">
        <v>189</v>
      </c>
      <c r="F16" s="2" t="s">
        <v>204</v>
      </c>
      <c r="G16" s="2">
        <v>1.1505588428665352</v>
      </c>
      <c r="H16" s="2" t="s">
        <v>280</v>
      </c>
    </row>
    <row r="17" spans="1:8" x14ac:dyDescent="0.15">
      <c r="A17" s="2" t="s">
        <v>337</v>
      </c>
      <c r="B17" s="2" t="s">
        <v>82</v>
      </c>
      <c r="C17" s="2" t="s">
        <v>136</v>
      </c>
      <c r="D17" s="2" t="s">
        <v>88</v>
      </c>
      <c r="E17" s="2" t="s">
        <v>189</v>
      </c>
      <c r="F17" s="2" t="s">
        <v>204</v>
      </c>
      <c r="G17" s="2">
        <v>2.9092702169625246E-3</v>
      </c>
      <c r="H17" s="2" t="s">
        <v>280</v>
      </c>
    </row>
    <row r="18" spans="1:8" x14ac:dyDescent="0.15">
      <c r="A18" s="2" t="s">
        <v>295</v>
      </c>
      <c r="B18" s="2" t="s">
        <v>82</v>
      </c>
      <c r="C18" s="41" t="s">
        <v>296</v>
      </c>
      <c r="D18" s="2" t="s">
        <v>88</v>
      </c>
      <c r="E18" s="2" t="s">
        <v>189</v>
      </c>
      <c r="F18" s="2" t="s">
        <v>197</v>
      </c>
      <c r="G18" s="2">
        <f>170.940170940171*2.31803430690774E-09</f>
        <v>3.9624518066798988E-7</v>
      </c>
      <c r="H18" s="2" t="s">
        <v>280</v>
      </c>
    </row>
    <row r="19" spans="1:8" x14ac:dyDescent="0.15">
      <c r="A19" s="2" t="s">
        <v>305</v>
      </c>
      <c r="B19" s="2" t="s">
        <v>82</v>
      </c>
      <c r="C19" s="2" t="s">
        <v>193</v>
      </c>
      <c r="D19" s="2" t="s">
        <v>88</v>
      </c>
      <c r="E19" s="2" t="s">
        <v>189</v>
      </c>
      <c r="F19" s="2" t="s">
        <v>213</v>
      </c>
      <c r="G19" s="2">
        <v>17.746571249998329</v>
      </c>
      <c r="H19" s="2" t="s">
        <v>280</v>
      </c>
    </row>
    <row r="20" spans="1:8" x14ac:dyDescent="0.15">
      <c r="A20" s="2" t="s">
        <v>338</v>
      </c>
      <c r="B20" s="2" t="s">
        <v>82</v>
      </c>
      <c r="C20" s="2" t="s">
        <v>339</v>
      </c>
      <c r="D20" s="2" t="s">
        <v>88</v>
      </c>
      <c r="E20" s="2" t="s">
        <v>189</v>
      </c>
      <c r="F20" s="2" t="s">
        <v>204</v>
      </c>
      <c r="G20" s="2">
        <f>0.0608152531229454/48</f>
        <v>1.2669844400613624E-3</v>
      </c>
      <c r="H20" s="2" t="s">
        <v>280</v>
      </c>
    </row>
    <row r="21" spans="1:8" x14ac:dyDescent="0.15">
      <c r="A21" s="2" t="s">
        <v>272</v>
      </c>
      <c r="B21" s="2" t="s">
        <v>82</v>
      </c>
      <c r="C21" s="41" t="s">
        <v>273</v>
      </c>
      <c r="D21" s="2" t="s">
        <v>88</v>
      </c>
      <c r="E21" s="2" t="s">
        <v>189</v>
      </c>
      <c r="F21" s="2" t="s">
        <v>197</v>
      </c>
      <c r="G21" s="2">
        <f>$G$4*0.00000571374</f>
        <v>5.8851522000000002E-6</v>
      </c>
      <c r="H21" s="2" t="s">
        <v>274</v>
      </c>
    </row>
    <row r="22" spans="1:8" x14ac:dyDescent="0.15">
      <c r="A22" s="2" t="s">
        <v>275</v>
      </c>
      <c r="B22" s="2" t="s">
        <v>82</v>
      </c>
      <c r="C22" s="41" t="s">
        <v>196</v>
      </c>
      <c r="D22" s="2" t="s">
        <v>88</v>
      </c>
      <c r="E22" s="2" t="s">
        <v>189</v>
      </c>
      <c r="F22" s="41" t="s">
        <v>197</v>
      </c>
      <c r="G22" s="2">
        <f>$G$4*0.00000724833</f>
        <v>7.4657799000000001E-6</v>
      </c>
      <c r="H22" s="2" t="s">
        <v>274</v>
      </c>
    </row>
    <row r="23" spans="1:8" x14ac:dyDescent="0.15">
      <c r="A23" s="2" t="s">
        <v>276</v>
      </c>
      <c r="B23" s="2" t="s">
        <v>82</v>
      </c>
      <c r="C23" s="41" t="s">
        <v>277</v>
      </c>
      <c r="D23" s="2" t="s">
        <v>88</v>
      </c>
      <c r="E23" s="2" t="s">
        <v>189</v>
      </c>
      <c r="F23" s="41" t="s">
        <v>197</v>
      </c>
      <c r="G23" s="2">
        <f>$G$4*0.0000000455414</f>
        <v>4.6907641999999997E-8</v>
      </c>
      <c r="H23" s="2" t="s">
        <v>274</v>
      </c>
    </row>
    <row r="24" spans="1:8" x14ac:dyDescent="0.15">
      <c r="A24" s="2" t="s">
        <v>340</v>
      </c>
      <c r="B24" s="2" t="s">
        <v>82</v>
      </c>
      <c r="C24" s="41" t="s">
        <v>199</v>
      </c>
      <c r="D24" s="2" t="s">
        <v>88</v>
      </c>
      <c r="E24" s="2" t="s">
        <v>189</v>
      </c>
      <c r="F24" s="41" t="s">
        <v>200</v>
      </c>
      <c r="G24" s="2">
        <v>2.3298816568047302E-3</v>
      </c>
      <c r="H24" s="2" t="s">
        <v>280</v>
      </c>
    </row>
    <row r="25" spans="1:8" x14ac:dyDescent="0.15">
      <c r="A25" s="2" t="s">
        <v>341</v>
      </c>
      <c r="B25" s="2" t="s">
        <v>82</v>
      </c>
      <c r="C25" s="41" t="s">
        <v>312</v>
      </c>
      <c r="D25" s="2" t="s">
        <v>88</v>
      </c>
      <c r="E25" s="2" t="s">
        <v>189</v>
      </c>
      <c r="F25" s="41" t="s">
        <v>200</v>
      </c>
      <c r="G25" s="2">
        <v>1.72172912557528E-4</v>
      </c>
      <c r="H25" s="2" t="s">
        <v>280</v>
      </c>
    </row>
    <row r="26" spans="1:8" x14ac:dyDescent="0.15">
      <c r="A26" s="2" t="s">
        <v>313</v>
      </c>
      <c r="B26" s="2" t="s">
        <v>82</v>
      </c>
      <c r="C26" s="41" t="s">
        <v>314</v>
      </c>
      <c r="D26" s="2" t="s">
        <v>88</v>
      </c>
      <c r="E26" s="2" t="s">
        <v>189</v>
      </c>
      <c r="F26" s="2" t="s">
        <v>197</v>
      </c>
      <c r="G26" s="2">
        <v>3.2786920226533085E-7</v>
      </c>
      <c r="H26" s="2" t="s">
        <v>315</v>
      </c>
    </row>
    <row r="27" spans="1:8" x14ac:dyDescent="0.15">
      <c r="A27" s="2" t="s">
        <v>316</v>
      </c>
      <c r="B27" s="2" t="s">
        <v>82</v>
      </c>
      <c r="C27" s="41" t="s">
        <v>317</v>
      </c>
      <c r="D27" s="2" t="s">
        <v>88</v>
      </c>
      <c r="E27" s="2" t="s">
        <v>189</v>
      </c>
      <c r="F27" s="2" t="s">
        <v>197</v>
      </c>
      <c r="G27" s="2">
        <v>1.8032806124593192E-6</v>
      </c>
      <c r="H27" s="2" t="s">
        <v>315</v>
      </c>
    </row>
    <row r="28" spans="1:8" x14ac:dyDescent="0.15">
      <c r="A28" s="2" t="s">
        <v>318</v>
      </c>
      <c r="B28" s="2" t="s">
        <v>319</v>
      </c>
      <c r="C28" s="2" t="s">
        <v>318</v>
      </c>
      <c r="D28" s="2" t="s">
        <v>88</v>
      </c>
      <c r="E28" s="2" t="s">
        <v>189</v>
      </c>
      <c r="F28" s="2" t="s">
        <v>197</v>
      </c>
      <c r="G28" s="2">
        <v>8.5245992588985998E-7</v>
      </c>
      <c r="H28" s="2" t="s">
        <v>315</v>
      </c>
    </row>
    <row r="29" spans="1:8" x14ac:dyDescent="0.15">
      <c r="A29" s="2" t="s">
        <v>320</v>
      </c>
      <c r="B29" s="2" t="s">
        <v>319</v>
      </c>
      <c r="C29" s="41" t="s">
        <v>320</v>
      </c>
      <c r="D29" s="2" t="s">
        <v>88</v>
      </c>
      <c r="E29" s="2" t="s">
        <v>189</v>
      </c>
      <c r="F29" s="2" t="s">
        <v>197</v>
      </c>
      <c r="G29" s="2">
        <v>3.4098397035594399E-6</v>
      </c>
      <c r="H29" s="2" t="s">
        <v>315</v>
      </c>
    </row>
    <row r="30" spans="1:8" x14ac:dyDescent="0.15">
      <c r="A30" s="2" t="s">
        <v>321</v>
      </c>
      <c r="B30" s="2" t="s">
        <v>319</v>
      </c>
      <c r="C30" s="41" t="s">
        <v>321</v>
      </c>
      <c r="D30" s="2" t="s">
        <v>88</v>
      </c>
      <c r="E30" s="2" t="s">
        <v>189</v>
      </c>
      <c r="F30" s="2" t="s">
        <v>197</v>
      </c>
      <c r="G30" s="2">
        <v>2.3442647961971142E-6</v>
      </c>
      <c r="H30" s="2" t="s">
        <v>315</v>
      </c>
    </row>
    <row r="31" spans="1:8" x14ac:dyDescent="0.15">
      <c r="A31" s="2" t="s">
        <v>267</v>
      </c>
      <c r="B31" s="2" t="s">
        <v>202</v>
      </c>
      <c r="C31" s="41" t="s">
        <v>267</v>
      </c>
      <c r="D31" s="2" t="s">
        <v>88</v>
      </c>
      <c r="E31" s="2" t="s">
        <v>189</v>
      </c>
      <c r="F31" s="2" t="s">
        <v>268</v>
      </c>
      <c r="G31" s="2">
        <v>2.0686005676624811E-7</v>
      </c>
      <c r="H31" s="2" t="s">
        <v>315</v>
      </c>
    </row>
    <row r="32" spans="1:8" x14ac:dyDescent="0.15">
      <c r="A32" s="2" t="s">
        <v>342</v>
      </c>
      <c r="B32" s="2" t="s">
        <v>202</v>
      </c>
      <c r="C32" s="2" t="s">
        <v>343</v>
      </c>
      <c r="D32" s="2" t="s">
        <v>88</v>
      </c>
      <c r="E32" s="2" t="s">
        <v>189</v>
      </c>
      <c r="F32" s="2" t="s">
        <v>204</v>
      </c>
      <c r="G32" s="2">
        <v>7.725180802103879E-6</v>
      </c>
      <c r="H32" s="2" t="s">
        <v>280</v>
      </c>
    </row>
    <row r="33" spans="1:8" x14ac:dyDescent="0.15">
      <c r="A33" s="2" t="s">
        <v>162</v>
      </c>
      <c r="B33" s="2" t="s">
        <v>202</v>
      </c>
      <c r="C33" s="41" t="s">
        <v>344</v>
      </c>
      <c r="D33" s="2" t="s">
        <v>88</v>
      </c>
      <c r="E33" s="2" t="s">
        <v>189</v>
      </c>
      <c r="F33" s="2" t="s">
        <v>204</v>
      </c>
      <c r="G33" s="2">
        <v>1.3806706114398421E-4</v>
      </c>
      <c r="H33" s="2" t="s">
        <v>280</v>
      </c>
    </row>
    <row r="34" spans="1:8" x14ac:dyDescent="0.15">
      <c r="A34" s="2" t="s">
        <v>345</v>
      </c>
      <c r="B34" s="2" t="s">
        <v>202</v>
      </c>
      <c r="C34" s="2" t="s">
        <v>346</v>
      </c>
      <c r="D34" s="2" t="s">
        <v>88</v>
      </c>
      <c r="E34" s="2" t="s">
        <v>189</v>
      </c>
      <c r="F34" s="2" t="s">
        <v>204</v>
      </c>
      <c r="G34" s="2">
        <v>7.725180802103879E-6</v>
      </c>
      <c r="H34" s="2" t="s">
        <v>280</v>
      </c>
    </row>
    <row r="35" spans="1:8" x14ac:dyDescent="0.15">
      <c r="A35" s="2" t="s">
        <v>347</v>
      </c>
      <c r="B35" s="2" t="s">
        <v>202</v>
      </c>
      <c r="C35" s="2" t="s">
        <v>344</v>
      </c>
      <c r="D35" s="2" t="s">
        <v>88</v>
      </c>
      <c r="E35" s="2" t="s">
        <v>189</v>
      </c>
      <c r="F35" s="2" t="s">
        <v>204</v>
      </c>
      <c r="G35" s="2">
        <v>3.1681459566074953E-8</v>
      </c>
      <c r="H35" s="2" t="s">
        <v>280</v>
      </c>
    </row>
    <row r="36" spans="1:8" x14ac:dyDescent="0.15">
      <c r="A36" s="2" t="s">
        <v>348</v>
      </c>
      <c r="B36" s="2" t="s">
        <v>202</v>
      </c>
      <c r="C36" s="2" t="s">
        <v>344</v>
      </c>
      <c r="D36" s="2" t="s">
        <v>88</v>
      </c>
      <c r="E36" s="2" t="s">
        <v>189</v>
      </c>
      <c r="F36" s="2" t="s">
        <v>204</v>
      </c>
      <c r="G36" s="2">
        <v>7.725180802103879E-6</v>
      </c>
      <c r="H36" s="2" t="s">
        <v>280</v>
      </c>
    </row>
    <row r="37" spans="1:8" x14ac:dyDescent="0.15">
      <c r="A37" s="2" t="s">
        <v>349</v>
      </c>
      <c r="B37" s="2" t="s">
        <v>202</v>
      </c>
      <c r="C37" s="2" t="s">
        <v>344</v>
      </c>
      <c r="D37" s="2" t="s">
        <v>88</v>
      </c>
      <c r="E37" s="2" t="s">
        <v>189</v>
      </c>
      <c r="F37" s="2" t="s">
        <v>204</v>
      </c>
      <c r="G37" s="2">
        <v>7.725180802103879E-6</v>
      </c>
      <c r="H37" s="2" t="s">
        <v>280</v>
      </c>
    </row>
    <row r="38" spans="1:8" x14ac:dyDescent="0.15">
      <c r="A38" s="2" t="s">
        <v>350</v>
      </c>
      <c r="B38" s="2" t="s">
        <v>202</v>
      </c>
      <c r="C38" s="2" t="s">
        <v>351</v>
      </c>
      <c r="D38" s="2" t="s">
        <v>88</v>
      </c>
      <c r="E38" s="2" t="s">
        <v>189</v>
      </c>
      <c r="F38" s="2" t="s">
        <v>204</v>
      </c>
      <c r="G38" s="2">
        <v>3.7310979618671928E-5</v>
      </c>
      <c r="H38" s="2" t="s">
        <v>280</v>
      </c>
    </row>
    <row r="39" spans="1:8" x14ac:dyDescent="0.15">
      <c r="A39" s="2" t="s">
        <v>220</v>
      </c>
      <c r="B39" s="2" t="s">
        <v>202</v>
      </c>
      <c r="C39" s="2" t="s">
        <v>203</v>
      </c>
      <c r="D39" s="2" t="s">
        <v>88</v>
      </c>
      <c r="E39" s="2" t="s">
        <v>189</v>
      </c>
      <c r="F39" s="2" t="s">
        <v>204</v>
      </c>
      <c r="G39" s="2">
        <v>0.1668310322156476</v>
      </c>
      <c r="H39" s="2" t="s">
        <v>280</v>
      </c>
    </row>
    <row r="40" spans="1:8" x14ac:dyDescent="0.15">
      <c r="A40" s="2" t="s">
        <v>352</v>
      </c>
      <c r="B40" s="2" t="s">
        <v>202</v>
      </c>
      <c r="C40" s="2" t="s">
        <v>344</v>
      </c>
      <c r="D40" s="2" t="s">
        <v>88</v>
      </c>
      <c r="E40" s="2" t="s">
        <v>189</v>
      </c>
      <c r="F40" s="2" t="s">
        <v>204</v>
      </c>
      <c r="G40" s="2">
        <v>4.602235371466141E-5</v>
      </c>
      <c r="H40" s="2" t="s">
        <v>280</v>
      </c>
    </row>
    <row r="41" spans="1:8" x14ac:dyDescent="0.15">
      <c r="A41" s="2" t="s">
        <v>353</v>
      </c>
      <c r="B41" s="2" t="s">
        <v>202</v>
      </c>
      <c r="C41" s="2" t="s">
        <v>344</v>
      </c>
      <c r="D41" s="2" t="s">
        <v>88</v>
      </c>
      <c r="E41" s="2" t="s">
        <v>189</v>
      </c>
      <c r="F41" s="2" t="s">
        <v>204</v>
      </c>
      <c r="G41" s="2">
        <v>1.1012491781722551E-2</v>
      </c>
      <c r="H41" s="2" t="s">
        <v>280</v>
      </c>
    </row>
    <row r="42" spans="1:8" x14ac:dyDescent="0.15">
      <c r="A42" s="2" t="s">
        <v>354</v>
      </c>
      <c r="B42" s="2" t="s">
        <v>202</v>
      </c>
      <c r="C42" s="2" t="s">
        <v>344</v>
      </c>
      <c r="D42" s="2" t="s">
        <v>88</v>
      </c>
      <c r="E42" s="2" t="s">
        <v>189</v>
      </c>
      <c r="F42" s="2" t="s">
        <v>204</v>
      </c>
      <c r="G42" s="2">
        <v>1.4710716633793556E-2</v>
      </c>
      <c r="H42" s="2" t="s">
        <v>280</v>
      </c>
    </row>
    <row r="43" spans="1:8" x14ac:dyDescent="0.15">
      <c r="A43" s="2" t="s">
        <v>355</v>
      </c>
      <c r="B43" s="2" t="s">
        <v>202</v>
      </c>
      <c r="C43" s="2" t="s">
        <v>344</v>
      </c>
      <c r="D43" s="2" t="s">
        <v>88</v>
      </c>
      <c r="E43" s="2" t="s">
        <v>189</v>
      </c>
      <c r="F43" s="2" t="s">
        <v>204</v>
      </c>
      <c r="G43" s="2">
        <v>6.3280736357659438E-4</v>
      </c>
      <c r="H43" s="2" t="s">
        <v>280</v>
      </c>
    </row>
    <row r="44" spans="1:8" x14ac:dyDescent="0.15">
      <c r="A44" s="2" t="s">
        <v>356</v>
      </c>
      <c r="B44" s="2" t="s">
        <v>202</v>
      </c>
      <c r="C44" s="2" t="s">
        <v>357</v>
      </c>
      <c r="D44" s="2" t="s">
        <v>88</v>
      </c>
      <c r="E44" s="2" t="s">
        <v>189</v>
      </c>
      <c r="F44" s="2" t="s">
        <v>204</v>
      </c>
      <c r="G44" s="2">
        <v>3.1188362919132145E-5</v>
      </c>
      <c r="H44" s="2" t="s">
        <v>280</v>
      </c>
    </row>
    <row r="45" spans="1:8" x14ac:dyDescent="0.15">
      <c r="A45" s="2" t="s">
        <v>347</v>
      </c>
      <c r="B45" s="2" t="s">
        <v>202</v>
      </c>
      <c r="C45" s="2" t="s">
        <v>344</v>
      </c>
      <c r="D45" s="2" t="s">
        <v>88</v>
      </c>
      <c r="E45" s="2" t="s">
        <v>189</v>
      </c>
      <c r="F45" s="2" t="s">
        <v>204</v>
      </c>
      <c r="G45" s="2">
        <v>3.3284023668639053E-4</v>
      </c>
      <c r="H45" s="2" t="s">
        <v>280</v>
      </c>
    </row>
    <row r="46" spans="1:8" x14ac:dyDescent="0.15">
      <c r="A46" s="2" t="s">
        <v>347</v>
      </c>
      <c r="B46" s="2" t="s">
        <v>202</v>
      </c>
      <c r="C46" s="2" t="s">
        <v>344</v>
      </c>
      <c r="D46" s="2" t="s">
        <v>88</v>
      </c>
      <c r="E46" s="2" t="s">
        <v>189</v>
      </c>
      <c r="F46" s="2" t="s">
        <v>204</v>
      </c>
      <c r="G46" s="2">
        <v>2.6298487836949372E-3</v>
      </c>
      <c r="H46" s="2" t="s">
        <v>280</v>
      </c>
    </row>
    <row r="47" spans="1:8" x14ac:dyDescent="0.15">
      <c r="A47" s="2" t="s">
        <v>322</v>
      </c>
      <c r="B47" s="2" t="s">
        <v>202</v>
      </c>
      <c r="C47" s="2" t="s">
        <v>323</v>
      </c>
      <c r="D47" s="2" t="s">
        <v>88</v>
      </c>
      <c r="E47" s="2" t="s">
        <v>189</v>
      </c>
      <c r="F47" s="2" t="s">
        <v>204</v>
      </c>
      <c r="G47" s="2">
        <v>1.2615055884286653E-2</v>
      </c>
      <c r="H47" s="2" t="s">
        <v>280</v>
      </c>
    </row>
    <row r="48" spans="1:8" x14ac:dyDescent="0.15">
      <c r="A48" s="2" t="s">
        <v>201</v>
      </c>
      <c r="B48" s="2" t="s">
        <v>202</v>
      </c>
      <c r="C48" s="2" t="s">
        <v>203</v>
      </c>
      <c r="D48" s="2" t="s">
        <v>88</v>
      </c>
      <c r="E48" s="2" t="s">
        <v>189</v>
      </c>
      <c r="F48" s="2" t="s">
        <v>204</v>
      </c>
      <c r="G48" s="2">
        <v>3.4117357001972382E-3</v>
      </c>
      <c r="H48" s="2" t="s">
        <v>358</v>
      </c>
    </row>
    <row r="49" spans="1:8" x14ac:dyDescent="0.15">
      <c r="A49" s="2" t="s">
        <v>206</v>
      </c>
      <c r="B49" s="2" t="s">
        <v>202</v>
      </c>
      <c r="C49" s="2" t="s">
        <v>206</v>
      </c>
      <c r="D49" s="2" t="s">
        <v>88</v>
      </c>
      <c r="E49" s="2" t="s">
        <v>189</v>
      </c>
      <c r="F49" s="2" t="s">
        <v>204</v>
      </c>
      <c r="G49" s="2">
        <v>3.0407626561472713E-7</v>
      </c>
      <c r="H49" s="2" t="s">
        <v>358</v>
      </c>
    </row>
    <row r="50" spans="1:8" x14ac:dyDescent="0.15">
      <c r="A50" s="2" t="s">
        <v>207</v>
      </c>
      <c r="B50" s="2" t="s">
        <v>202</v>
      </c>
      <c r="C50" s="2" t="s">
        <v>207</v>
      </c>
      <c r="D50" s="2" t="s">
        <v>88</v>
      </c>
      <c r="E50" s="2" t="s">
        <v>189</v>
      </c>
      <c r="F50" s="2" t="s">
        <v>204</v>
      </c>
      <c r="G50" s="2">
        <v>6.081525312294543E-9</v>
      </c>
      <c r="H50" s="2" t="s">
        <v>358</v>
      </c>
    </row>
    <row r="281" spans="1:3" x14ac:dyDescent="0.15">
      <c r="A281" s="41"/>
      <c r="C281" s="41"/>
    </row>
    <row r="282" spans="1:3" x14ac:dyDescent="0.15">
      <c r="A282" s="41"/>
      <c r="C282" s="41"/>
    </row>
    <row r="283" spans="1:3" x14ac:dyDescent="0.15">
      <c r="A283" s="41"/>
      <c r="C283" s="41"/>
    </row>
    <row r="285" spans="1:3" x14ac:dyDescent="0.15">
      <c r="A285" s="41"/>
      <c r="C285" s="41"/>
    </row>
    <row r="286" spans="1:3" x14ac:dyDescent="0.15">
      <c r="A286" s="41"/>
      <c r="C286" s="41"/>
    </row>
  </sheetData>
  <hyperlinks>
    <hyperlink ref="A1" location="'Readme | Introduction'!A1" display="back to ReadMe" xr:uid="{37ED83C9-5B92-6241-9199-A9418BFCD3EC}"/>
  </hyperlinks>
  <pageMargins left="0.75" right="0.75" top="1" bottom="1" header="0.5" footer="0.5"/>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1E96FC"/>
  </sheetPr>
  <dimension ref="A1:H286"/>
  <sheetViews>
    <sheetView showGridLines="0" workbookViewId="0">
      <pane ySplit="3" topLeftCell="A4" activePane="bottomLeft" state="frozen"/>
      <selection pane="bottomLeft"/>
    </sheetView>
  </sheetViews>
  <sheetFormatPr baseColWidth="10" defaultColWidth="8.83203125" defaultRowHeight="12" x14ac:dyDescent="0.15"/>
  <cols>
    <col min="1" max="1" width="107.5" style="2" bestFit="1" customWidth="1"/>
    <col min="2" max="2" width="17" style="2" bestFit="1" customWidth="1"/>
    <col min="3" max="3" width="107.5" style="2" bestFit="1" customWidth="1"/>
    <col min="4" max="4" width="14.1640625" style="2" bestFit="1" customWidth="1"/>
    <col min="5" max="5" width="10.6640625" style="2" bestFit="1" customWidth="1"/>
    <col min="6" max="6" width="12.83203125" style="2" bestFit="1" customWidth="1"/>
    <col min="7" max="7" width="12.1640625" style="2" bestFit="1" customWidth="1"/>
    <col min="8" max="8" width="49.83203125" style="2" bestFit="1" customWidth="1"/>
    <col min="9" max="16384" width="8.83203125" style="2"/>
  </cols>
  <sheetData>
    <row r="1" spans="1:8" x14ac:dyDescent="0.15">
      <c r="A1" s="70" t="s">
        <v>957</v>
      </c>
    </row>
    <row r="3" spans="1:8" s="9" customFormat="1" x14ac:dyDescent="0.15">
      <c r="A3" s="40" t="s">
        <v>179</v>
      </c>
      <c r="B3" s="40" t="s">
        <v>180</v>
      </c>
      <c r="C3" s="40" t="s">
        <v>181</v>
      </c>
      <c r="D3" s="40" t="s">
        <v>182</v>
      </c>
      <c r="E3" s="40" t="s">
        <v>183</v>
      </c>
      <c r="F3" s="40" t="s">
        <v>184</v>
      </c>
      <c r="G3" s="40" t="s">
        <v>185</v>
      </c>
      <c r="H3" s="40" t="s">
        <v>186</v>
      </c>
    </row>
    <row r="4" spans="1:8" x14ac:dyDescent="0.15">
      <c r="A4" s="2" t="s">
        <v>325</v>
      </c>
      <c r="B4" s="2" t="s">
        <v>82</v>
      </c>
      <c r="C4" s="2" t="s">
        <v>138</v>
      </c>
      <c r="D4" s="2" t="s">
        <v>88</v>
      </c>
      <c r="E4" s="2" t="s">
        <v>189</v>
      </c>
      <c r="F4" s="2" t="s">
        <v>221</v>
      </c>
      <c r="G4" s="2">
        <v>1.03</v>
      </c>
      <c r="H4" s="2" t="s">
        <v>280</v>
      </c>
    </row>
    <row r="5" spans="1:8" x14ac:dyDescent="0.15">
      <c r="A5" s="2" t="s">
        <v>326</v>
      </c>
      <c r="B5" s="2" t="s">
        <v>82</v>
      </c>
      <c r="C5" s="41" t="s">
        <v>132</v>
      </c>
      <c r="D5" s="2" t="s">
        <v>88</v>
      </c>
      <c r="E5" s="2" t="s">
        <v>189</v>
      </c>
      <c r="F5" s="2" t="s">
        <v>204</v>
      </c>
      <c r="G5" s="2">
        <v>3.3730158730158736E-3</v>
      </c>
      <c r="H5" s="2" t="s">
        <v>280</v>
      </c>
    </row>
    <row r="6" spans="1:8" x14ac:dyDescent="0.15">
      <c r="A6" s="2" t="s">
        <v>327</v>
      </c>
      <c r="B6" s="2" t="s">
        <v>82</v>
      </c>
      <c r="C6" s="41" t="s">
        <v>132</v>
      </c>
      <c r="D6" s="2" t="s">
        <v>88</v>
      </c>
      <c r="E6" s="2" t="s">
        <v>189</v>
      </c>
      <c r="F6" s="2" t="s">
        <v>204</v>
      </c>
      <c r="G6" s="2">
        <v>1.1111111111111111E-3</v>
      </c>
      <c r="H6" s="2" t="s">
        <v>280</v>
      </c>
    </row>
    <row r="7" spans="1:8" x14ac:dyDescent="0.15">
      <c r="A7" s="2" t="s">
        <v>328</v>
      </c>
      <c r="B7" s="2" t="s">
        <v>82</v>
      </c>
      <c r="C7" s="41" t="s">
        <v>132</v>
      </c>
      <c r="D7" s="2" t="s">
        <v>88</v>
      </c>
      <c r="E7" s="2" t="s">
        <v>189</v>
      </c>
      <c r="F7" s="2" t="s">
        <v>204</v>
      </c>
      <c r="G7" s="2">
        <v>5.541365096733708E-2</v>
      </c>
      <c r="H7" s="2" t="s">
        <v>280</v>
      </c>
    </row>
    <row r="8" spans="1:8" x14ac:dyDescent="0.15">
      <c r="A8" s="2" t="s">
        <v>329</v>
      </c>
      <c r="B8" s="2" t="s">
        <v>82</v>
      </c>
      <c r="C8" s="41" t="s">
        <v>330</v>
      </c>
      <c r="D8" s="2" t="s">
        <v>88</v>
      </c>
      <c r="E8" s="2" t="s">
        <v>189</v>
      </c>
      <c r="F8" s="2" t="s">
        <v>204</v>
      </c>
      <c r="G8" s="2">
        <v>2.1901709401709404E-2</v>
      </c>
      <c r="H8" s="2" t="s">
        <v>280</v>
      </c>
    </row>
    <row r="9" spans="1:8" x14ac:dyDescent="0.15">
      <c r="A9" s="2" t="s">
        <v>331</v>
      </c>
      <c r="B9" s="2" t="s">
        <v>82</v>
      </c>
      <c r="C9" s="2" t="s">
        <v>217</v>
      </c>
      <c r="D9" s="2" t="s">
        <v>88</v>
      </c>
      <c r="E9" s="2" t="s">
        <v>189</v>
      </c>
      <c r="F9" s="2" t="s">
        <v>204</v>
      </c>
      <c r="G9" s="2">
        <v>1.3313609467455622E-2</v>
      </c>
      <c r="H9" s="2" t="s">
        <v>280</v>
      </c>
    </row>
    <row r="10" spans="1:8" x14ac:dyDescent="0.15">
      <c r="A10" s="2" t="s">
        <v>299</v>
      </c>
      <c r="B10" s="2" t="s">
        <v>82</v>
      </c>
      <c r="C10" s="2" t="s">
        <v>217</v>
      </c>
      <c r="D10" s="2" t="s">
        <v>88</v>
      </c>
      <c r="E10" s="2" t="s">
        <v>189</v>
      </c>
      <c r="F10" s="2" t="s">
        <v>204</v>
      </c>
      <c r="G10" s="2">
        <v>0.17710387902695593</v>
      </c>
      <c r="H10" s="2" t="s">
        <v>280</v>
      </c>
    </row>
    <row r="11" spans="1:8" x14ac:dyDescent="0.15">
      <c r="A11" s="2" t="s">
        <v>332</v>
      </c>
      <c r="B11" s="2" t="s">
        <v>82</v>
      </c>
      <c r="C11" s="2" t="s">
        <v>217</v>
      </c>
      <c r="D11" s="2" t="s">
        <v>88</v>
      </c>
      <c r="E11" s="2" t="s">
        <v>189</v>
      </c>
      <c r="F11" s="2" t="s">
        <v>204</v>
      </c>
      <c r="G11" s="2">
        <v>6.2869822485207101E-4</v>
      </c>
      <c r="H11" s="2" t="s">
        <v>280</v>
      </c>
    </row>
    <row r="12" spans="1:8" x14ac:dyDescent="0.15">
      <c r="A12" s="2" t="s">
        <v>297</v>
      </c>
      <c r="B12" s="2" t="s">
        <v>82</v>
      </c>
      <c r="C12" s="2" t="s">
        <v>162</v>
      </c>
      <c r="D12" s="2" t="s">
        <v>88</v>
      </c>
      <c r="E12" s="2" t="s">
        <v>189</v>
      </c>
      <c r="F12" s="2" t="s">
        <v>204</v>
      </c>
      <c r="G12" s="2">
        <v>6.4513477975016429E-4</v>
      </c>
      <c r="H12" s="2" t="s">
        <v>280</v>
      </c>
    </row>
    <row r="13" spans="1:8" x14ac:dyDescent="0.15">
      <c r="A13" s="2" t="s">
        <v>333</v>
      </c>
      <c r="B13" s="2" t="s">
        <v>82</v>
      </c>
      <c r="C13" s="2" t="s">
        <v>217</v>
      </c>
      <c r="D13" s="2" t="s">
        <v>88</v>
      </c>
      <c r="E13" s="2" t="s">
        <v>189</v>
      </c>
      <c r="F13" s="2" t="s">
        <v>204</v>
      </c>
      <c r="G13" s="2">
        <v>0.604043392504931</v>
      </c>
      <c r="H13" s="2" t="s">
        <v>280</v>
      </c>
    </row>
    <row r="14" spans="1:8" x14ac:dyDescent="0.15">
      <c r="A14" s="2" t="s">
        <v>334</v>
      </c>
      <c r="B14" s="2" t="s">
        <v>82</v>
      </c>
      <c r="C14" s="41" t="s">
        <v>215</v>
      </c>
      <c r="D14" s="2" t="s">
        <v>88</v>
      </c>
      <c r="E14" s="2" t="s">
        <v>189</v>
      </c>
      <c r="F14" s="2" t="s">
        <v>204</v>
      </c>
      <c r="G14" s="2">
        <v>1.5080539119000657E-2</v>
      </c>
      <c r="H14" s="2" t="s">
        <v>280</v>
      </c>
    </row>
    <row r="15" spans="1:8" x14ac:dyDescent="0.15">
      <c r="A15" s="2" t="s">
        <v>335</v>
      </c>
      <c r="B15" s="2" t="s">
        <v>82</v>
      </c>
      <c r="C15" s="2" t="s">
        <v>217</v>
      </c>
      <c r="D15" s="2" t="s">
        <v>88</v>
      </c>
      <c r="E15" s="2" t="s">
        <v>189</v>
      </c>
      <c r="F15" s="2" t="s">
        <v>204</v>
      </c>
      <c r="G15" s="2">
        <v>3.1188362919132145E-5</v>
      </c>
      <c r="H15" s="2" t="s">
        <v>280</v>
      </c>
    </row>
    <row r="16" spans="1:8" x14ac:dyDescent="0.15">
      <c r="A16" s="2" t="s">
        <v>336</v>
      </c>
      <c r="B16" s="2" t="s">
        <v>82</v>
      </c>
      <c r="C16" s="2" t="s">
        <v>217</v>
      </c>
      <c r="D16" s="2" t="s">
        <v>88</v>
      </c>
      <c r="E16" s="2" t="s">
        <v>189</v>
      </c>
      <c r="F16" s="2" t="s">
        <v>204</v>
      </c>
      <c r="G16" s="2">
        <v>1.1505588428665352</v>
      </c>
      <c r="H16" s="2" t="s">
        <v>280</v>
      </c>
    </row>
    <row r="17" spans="1:8" x14ac:dyDescent="0.15">
      <c r="A17" s="2" t="s">
        <v>337</v>
      </c>
      <c r="B17" s="2" t="s">
        <v>82</v>
      </c>
      <c r="C17" s="2" t="s">
        <v>136</v>
      </c>
      <c r="D17" s="2" t="s">
        <v>88</v>
      </c>
      <c r="E17" s="2" t="s">
        <v>189</v>
      </c>
      <c r="F17" s="2" t="s">
        <v>204</v>
      </c>
      <c r="G17" s="2">
        <v>2.9092702169625246E-3</v>
      </c>
      <c r="H17" s="2" t="s">
        <v>280</v>
      </c>
    </row>
    <row r="18" spans="1:8" x14ac:dyDescent="0.15">
      <c r="A18" s="2" t="s">
        <v>295</v>
      </c>
      <c r="B18" s="2" t="s">
        <v>82</v>
      </c>
      <c r="C18" s="41" t="s">
        <v>296</v>
      </c>
      <c r="D18" s="2" t="s">
        <v>88</v>
      </c>
      <c r="E18" s="2" t="s">
        <v>189</v>
      </c>
      <c r="F18" s="2" t="s">
        <v>197</v>
      </c>
      <c r="G18" s="2">
        <f>170.940170940171*2.31803430690774E-09</f>
        <v>3.9624518066798988E-7</v>
      </c>
      <c r="H18" s="2" t="s">
        <v>280</v>
      </c>
    </row>
    <row r="19" spans="1:8" x14ac:dyDescent="0.15">
      <c r="A19" s="2" t="s">
        <v>305</v>
      </c>
      <c r="B19" s="2" t="s">
        <v>82</v>
      </c>
      <c r="C19" s="2" t="s">
        <v>193</v>
      </c>
      <c r="D19" s="2" t="s">
        <v>88</v>
      </c>
      <c r="E19" s="2" t="s">
        <v>189</v>
      </c>
      <c r="F19" s="2" t="s">
        <v>213</v>
      </c>
      <c r="G19" s="2">
        <v>17.746571249998329</v>
      </c>
      <c r="H19" s="2" t="s">
        <v>280</v>
      </c>
    </row>
    <row r="20" spans="1:8" x14ac:dyDescent="0.15">
      <c r="A20" s="2" t="s">
        <v>338</v>
      </c>
      <c r="B20" s="2" t="s">
        <v>82</v>
      </c>
      <c r="C20" s="2" t="s">
        <v>339</v>
      </c>
      <c r="D20" s="2" t="s">
        <v>88</v>
      </c>
      <c r="E20" s="2" t="s">
        <v>189</v>
      </c>
      <c r="F20" s="2" t="s">
        <v>204</v>
      </c>
      <c r="G20" s="2">
        <f>0.0608152531229454/48</f>
        <v>1.2669844400613624E-3</v>
      </c>
      <c r="H20" s="2" t="s">
        <v>280</v>
      </c>
    </row>
    <row r="21" spans="1:8" x14ac:dyDescent="0.15">
      <c r="A21" s="2" t="s">
        <v>272</v>
      </c>
      <c r="B21" s="2" t="s">
        <v>82</v>
      </c>
      <c r="C21" s="41" t="s">
        <v>273</v>
      </c>
      <c r="D21" s="2" t="s">
        <v>88</v>
      </c>
      <c r="E21" s="2" t="s">
        <v>189</v>
      </c>
      <c r="F21" s="2" t="s">
        <v>197</v>
      </c>
      <c r="G21" s="2">
        <f>$G$4*0.00000109431</f>
        <v>1.1271393E-6</v>
      </c>
      <c r="H21" s="2" t="s">
        <v>274</v>
      </c>
    </row>
    <row r="22" spans="1:8" x14ac:dyDescent="0.15">
      <c r="A22" s="2" t="s">
        <v>275</v>
      </c>
      <c r="B22" s="2" t="s">
        <v>82</v>
      </c>
      <c r="C22" s="41" t="s">
        <v>196</v>
      </c>
      <c r="D22" s="2" t="s">
        <v>88</v>
      </c>
      <c r="E22" s="2" t="s">
        <v>189</v>
      </c>
      <c r="F22" s="41" t="s">
        <v>197</v>
      </c>
      <c r="G22" s="2">
        <f>$G$4*0.00000724833</f>
        <v>7.4657799000000001E-6</v>
      </c>
      <c r="H22" s="2" t="s">
        <v>274</v>
      </c>
    </row>
    <row r="23" spans="1:8" x14ac:dyDescent="0.15">
      <c r="A23" s="2" t="s">
        <v>276</v>
      </c>
      <c r="B23" s="2" t="s">
        <v>82</v>
      </c>
      <c r="C23" s="41" t="s">
        <v>277</v>
      </c>
      <c r="D23" s="2" t="s">
        <v>88</v>
      </c>
      <c r="E23" s="2" t="s">
        <v>189</v>
      </c>
      <c r="F23" s="41" t="s">
        <v>197</v>
      </c>
      <c r="G23" s="2">
        <f>$G$4*0.0000000455414</f>
        <v>4.6907641999999997E-8</v>
      </c>
      <c r="H23" s="2" t="s">
        <v>274</v>
      </c>
    </row>
    <row r="24" spans="1:8" x14ac:dyDescent="0.15">
      <c r="A24" s="2" t="s">
        <v>340</v>
      </c>
      <c r="B24" s="2" t="s">
        <v>82</v>
      </c>
      <c r="C24" s="41" t="s">
        <v>199</v>
      </c>
      <c r="D24" s="2" t="s">
        <v>88</v>
      </c>
      <c r="E24" s="2" t="s">
        <v>189</v>
      </c>
      <c r="F24" s="41" t="s">
        <v>200</v>
      </c>
      <c r="G24" s="2">
        <v>2.3298816568047302E-3</v>
      </c>
      <c r="H24" s="2" t="s">
        <v>280</v>
      </c>
    </row>
    <row r="25" spans="1:8" x14ac:dyDescent="0.15">
      <c r="A25" s="2" t="s">
        <v>341</v>
      </c>
      <c r="B25" s="2" t="s">
        <v>82</v>
      </c>
      <c r="C25" s="41" t="s">
        <v>312</v>
      </c>
      <c r="D25" s="2" t="s">
        <v>88</v>
      </c>
      <c r="E25" s="2" t="s">
        <v>189</v>
      </c>
      <c r="F25" s="41" t="s">
        <v>200</v>
      </c>
      <c r="G25" s="2">
        <v>1.72172912557528E-4</v>
      </c>
      <c r="H25" s="2" t="s">
        <v>280</v>
      </c>
    </row>
    <row r="26" spans="1:8" x14ac:dyDescent="0.15">
      <c r="A26" s="2" t="s">
        <v>313</v>
      </c>
      <c r="B26" s="2" t="s">
        <v>82</v>
      </c>
      <c r="C26" s="41" t="s">
        <v>314</v>
      </c>
      <c r="D26" s="2" t="s">
        <v>88</v>
      </c>
      <c r="E26" s="2" t="s">
        <v>189</v>
      </c>
      <c r="F26" s="2" t="s">
        <v>197</v>
      </c>
      <c r="G26" s="2">
        <v>3.2786920226533085E-7</v>
      </c>
      <c r="H26" s="2" t="s">
        <v>315</v>
      </c>
    </row>
    <row r="27" spans="1:8" x14ac:dyDescent="0.15">
      <c r="A27" s="2" t="s">
        <v>316</v>
      </c>
      <c r="B27" s="2" t="s">
        <v>82</v>
      </c>
      <c r="C27" s="41" t="s">
        <v>317</v>
      </c>
      <c r="D27" s="2" t="s">
        <v>88</v>
      </c>
      <c r="E27" s="2" t="s">
        <v>189</v>
      </c>
      <c r="F27" s="2" t="s">
        <v>197</v>
      </c>
      <c r="G27" s="2">
        <v>1.8032806124593192E-6</v>
      </c>
      <c r="H27" s="2" t="s">
        <v>315</v>
      </c>
    </row>
    <row r="28" spans="1:8" x14ac:dyDescent="0.15">
      <c r="A28" s="2" t="s">
        <v>318</v>
      </c>
      <c r="B28" s="2" t="s">
        <v>319</v>
      </c>
      <c r="C28" s="2" t="s">
        <v>318</v>
      </c>
      <c r="D28" s="2" t="s">
        <v>88</v>
      </c>
      <c r="E28" s="2" t="s">
        <v>189</v>
      </c>
      <c r="F28" s="2" t="s">
        <v>197</v>
      </c>
      <c r="G28" s="2">
        <v>8.5245992588985998E-7</v>
      </c>
      <c r="H28" s="2" t="s">
        <v>315</v>
      </c>
    </row>
    <row r="29" spans="1:8" x14ac:dyDescent="0.15">
      <c r="A29" s="2" t="s">
        <v>320</v>
      </c>
      <c r="B29" s="2" t="s">
        <v>319</v>
      </c>
      <c r="C29" s="41" t="s">
        <v>320</v>
      </c>
      <c r="D29" s="2" t="s">
        <v>88</v>
      </c>
      <c r="E29" s="2" t="s">
        <v>189</v>
      </c>
      <c r="F29" s="2" t="s">
        <v>197</v>
      </c>
      <c r="G29" s="2">
        <v>3.4098397035594399E-6</v>
      </c>
      <c r="H29" s="2" t="s">
        <v>315</v>
      </c>
    </row>
    <row r="30" spans="1:8" x14ac:dyDescent="0.15">
      <c r="A30" s="2" t="s">
        <v>321</v>
      </c>
      <c r="B30" s="2" t="s">
        <v>319</v>
      </c>
      <c r="C30" s="41" t="s">
        <v>321</v>
      </c>
      <c r="D30" s="2" t="s">
        <v>88</v>
      </c>
      <c r="E30" s="2" t="s">
        <v>189</v>
      </c>
      <c r="F30" s="2" t="s">
        <v>197</v>
      </c>
      <c r="G30" s="2">
        <v>2.3442647961971142E-6</v>
      </c>
      <c r="H30" s="2" t="s">
        <v>315</v>
      </c>
    </row>
    <row r="31" spans="1:8" x14ac:dyDescent="0.15">
      <c r="A31" s="2" t="s">
        <v>267</v>
      </c>
      <c r="B31" s="2" t="s">
        <v>202</v>
      </c>
      <c r="C31" s="41" t="s">
        <v>267</v>
      </c>
      <c r="D31" s="2" t="s">
        <v>88</v>
      </c>
      <c r="E31" s="2" t="s">
        <v>189</v>
      </c>
      <c r="F31" s="2" t="s">
        <v>268</v>
      </c>
      <c r="G31" s="2">
        <v>2.0686005676624811E-7</v>
      </c>
      <c r="H31" s="2" t="s">
        <v>315</v>
      </c>
    </row>
    <row r="32" spans="1:8" x14ac:dyDescent="0.15">
      <c r="A32" s="2" t="s">
        <v>342</v>
      </c>
      <c r="B32" s="2" t="s">
        <v>202</v>
      </c>
      <c r="C32" s="2" t="s">
        <v>343</v>
      </c>
      <c r="D32" s="2" t="s">
        <v>88</v>
      </c>
      <c r="E32" s="2" t="s">
        <v>189</v>
      </c>
      <c r="F32" s="2" t="s">
        <v>204</v>
      </c>
      <c r="G32" s="2">
        <v>7.725180802103879E-6</v>
      </c>
      <c r="H32" s="2" t="s">
        <v>280</v>
      </c>
    </row>
    <row r="33" spans="1:8" x14ac:dyDescent="0.15">
      <c r="A33" s="2" t="s">
        <v>162</v>
      </c>
      <c r="B33" s="2" t="s">
        <v>202</v>
      </c>
      <c r="C33" s="41" t="s">
        <v>344</v>
      </c>
      <c r="D33" s="2" t="s">
        <v>88</v>
      </c>
      <c r="E33" s="2" t="s">
        <v>189</v>
      </c>
      <c r="F33" s="2" t="s">
        <v>204</v>
      </c>
      <c r="G33" s="2">
        <v>1.3806706114398421E-4</v>
      </c>
      <c r="H33" s="2" t="s">
        <v>280</v>
      </c>
    </row>
    <row r="34" spans="1:8" x14ac:dyDescent="0.15">
      <c r="A34" s="2" t="s">
        <v>345</v>
      </c>
      <c r="B34" s="2" t="s">
        <v>202</v>
      </c>
      <c r="C34" s="2" t="s">
        <v>346</v>
      </c>
      <c r="D34" s="2" t="s">
        <v>88</v>
      </c>
      <c r="E34" s="2" t="s">
        <v>189</v>
      </c>
      <c r="F34" s="2" t="s">
        <v>204</v>
      </c>
      <c r="G34" s="2">
        <v>7.725180802103879E-6</v>
      </c>
      <c r="H34" s="2" t="s">
        <v>280</v>
      </c>
    </row>
    <row r="35" spans="1:8" x14ac:dyDescent="0.15">
      <c r="A35" s="2" t="s">
        <v>347</v>
      </c>
      <c r="B35" s="2" t="s">
        <v>202</v>
      </c>
      <c r="C35" s="2" t="s">
        <v>344</v>
      </c>
      <c r="D35" s="2" t="s">
        <v>88</v>
      </c>
      <c r="E35" s="2" t="s">
        <v>189</v>
      </c>
      <c r="F35" s="2" t="s">
        <v>204</v>
      </c>
      <c r="G35" s="2">
        <v>3.1681459566074953E-8</v>
      </c>
      <c r="H35" s="2" t="s">
        <v>280</v>
      </c>
    </row>
    <row r="36" spans="1:8" x14ac:dyDescent="0.15">
      <c r="A36" s="2" t="s">
        <v>348</v>
      </c>
      <c r="B36" s="2" t="s">
        <v>202</v>
      </c>
      <c r="C36" s="2" t="s">
        <v>344</v>
      </c>
      <c r="D36" s="2" t="s">
        <v>88</v>
      </c>
      <c r="E36" s="2" t="s">
        <v>189</v>
      </c>
      <c r="F36" s="2" t="s">
        <v>204</v>
      </c>
      <c r="G36" s="2">
        <v>7.725180802103879E-6</v>
      </c>
      <c r="H36" s="2" t="s">
        <v>280</v>
      </c>
    </row>
    <row r="37" spans="1:8" x14ac:dyDescent="0.15">
      <c r="A37" s="2" t="s">
        <v>349</v>
      </c>
      <c r="B37" s="2" t="s">
        <v>202</v>
      </c>
      <c r="C37" s="2" t="s">
        <v>344</v>
      </c>
      <c r="D37" s="2" t="s">
        <v>88</v>
      </c>
      <c r="E37" s="2" t="s">
        <v>189</v>
      </c>
      <c r="F37" s="2" t="s">
        <v>204</v>
      </c>
      <c r="G37" s="2">
        <v>7.725180802103879E-6</v>
      </c>
      <c r="H37" s="2" t="s">
        <v>280</v>
      </c>
    </row>
    <row r="38" spans="1:8" x14ac:dyDescent="0.15">
      <c r="A38" s="2" t="s">
        <v>350</v>
      </c>
      <c r="B38" s="2" t="s">
        <v>202</v>
      </c>
      <c r="C38" s="2" t="s">
        <v>351</v>
      </c>
      <c r="D38" s="2" t="s">
        <v>88</v>
      </c>
      <c r="E38" s="2" t="s">
        <v>189</v>
      </c>
      <c r="F38" s="2" t="s">
        <v>204</v>
      </c>
      <c r="G38" s="2">
        <v>3.7310979618671928E-5</v>
      </c>
      <c r="H38" s="2" t="s">
        <v>280</v>
      </c>
    </row>
    <row r="39" spans="1:8" x14ac:dyDescent="0.15">
      <c r="A39" s="2" t="s">
        <v>220</v>
      </c>
      <c r="B39" s="2" t="s">
        <v>202</v>
      </c>
      <c r="C39" s="2" t="s">
        <v>203</v>
      </c>
      <c r="D39" s="2" t="s">
        <v>88</v>
      </c>
      <c r="E39" s="2" t="s">
        <v>189</v>
      </c>
      <c r="F39" s="2" t="s">
        <v>204</v>
      </c>
      <c r="G39" s="2">
        <v>0.1668310322156476</v>
      </c>
      <c r="H39" s="2" t="s">
        <v>280</v>
      </c>
    </row>
    <row r="40" spans="1:8" x14ac:dyDescent="0.15">
      <c r="A40" s="2" t="s">
        <v>352</v>
      </c>
      <c r="B40" s="2" t="s">
        <v>202</v>
      </c>
      <c r="C40" s="2" t="s">
        <v>344</v>
      </c>
      <c r="D40" s="2" t="s">
        <v>88</v>
      </c>
      <c r="E40" s="2" t="s">
        <v>189</v>
      </c>
      <c r="F40" s="2" t="s">
        <v>204</v>
      </c>
      <c r="G40" s="2">
        <v>4.602235371466141E-5</v>
      </c>
      <c r="H40" s="2" t="s">
        <v>280</v>
      </c>
    </row>
    <row r="41" spans="1:8" x14ac:dyDescent="0.15">
      <c r="A41" s="2" t="s">
        <v>353</v>
      </c>
      <c r="B41" s="2" t="s">
        <v>202</v>
      </c>
      <c r="C41" s="2" t="s">
        <v>344</v>
      </c>
      <c r="D41" s="2" t="s">
        <v>88</v>
      </c>
      <c r="E41" s="2" t="s">
        <v>189</v>
      </c>
      <c r="F41" s="2" t="s">
        <v>204</v>
      </c>
      <c r="G41" s="2">
        <v>1.1012491781722551E-2</v>
      </c>
      <c r="H41" s="2" t="s">
        <v>280</v>
      </c>
    </row>
    <row r="42" spans="1:8" x14ac:dyDescent="0.15">
      <c r="A42" s="2" t="s">
        <v>354</v>
      </c>
      <c r="B42" s="2" t="s">
        <v>202</v>
      </c>
      <c r="C42" s="2" t="s">
        <v>344</v>
      </c>
      <c r="D42" s="2" t="s">
        <v>88</v>
      </c>
      <c r="E42" s="2" t="s">
        <v>189</v>
      </c>
      <c r="F42" s="2" t="s">
        <v>204</v>
      </c>
      <c r="G42" s="2">
        <v>1.4710716633793556E-2</v>
      </c>
      <c r="H42" s="2" t="s">
        <v>280</v>
      </c>
    </row>
    <row r="43" spans="1:8" x14ac:dyDescent="0.15">
      <c r="A43" s="2" t="s">
        <v>355</v>
      </c>
      <c r="B43" s="2" t="s">
        <v>202</v>
      </c>
      <c r="C43" s="2" t="s">
        <v>344</v>
      </c>
      <c r="D43" s="2" t="s">
        <v>88</v>
      </c>
      <c r="E43" s="2" t="s">
        <v>189</v>
      </c>
      <c r="F43" s="2" t="s">
        <v>204</v>
      </c>
      <c r="G43" s="2">
        <v>6.3280736357659438E-4</v>
      </c>
      <c r="H43" s="2" t="s">
        <v>280</v>
      </c>
    </row>
    <row r="44" spans="1:8" x14ac:dyDescent="0.15">
      <c r="A44" s="2" t="s">
        <v>356</v>
      </c>
      <c r="B44" s="2" t="s">
        <v>202</v>
      </c>
      <c r="C44" s="2" t="s">
        <v>357</v>
      </c>
      <c r="D44" s="2" t="s">
        <v>88</v>
      </c>
      <c r="E44" s="2" t="s">
        <v>189</v>
      </c>
      <c r="F44" s="2" t="s">
        <v>204</v>
      </c>
      <c r="G44" s="2">
        <v>3.1188362919132145E-5</v>
      </c>
      <c r="H44" s="2" t="s">
        <v>280</v>
      </c>
    </row>
    <row r="45" spans="1:8" x14ac:dyDescent="0.15">
      <c r="A45" s="2" t="s">
        <v>347</v>
      </c>
      <c r="B45" s="2" t="s">
        <v>202</v>
      </c>
      <c r="C45" s="2" t="s">
        <v>344</v>
      </c>
      <c r="D45" s="2" t="s">
        <v>88</v>
      </c>
      <c r="E45" s="2" t="s">
        <v>189</v>
      </c>
      <c r="F45" s="2" t="s">
        <v>204</v>
      </c>
      <c r="G45" s="2">
        <v>3.3284023668639053E-4</v>
      </c>
      <c r="H45" s="2" t="s">
        <v>280</v>
      </c>
    </row>
    <row r="46" spans="1:8" x14ac:dyDescent="0.15">
      <c r="A46" s="2" t="s">
        <v>347</v>
      </c>
      <c r="B46" s="2" t="s">
        <v>202</v>
      </c>
      <c r="C46" s="2" t="s">
        <v>344</v>
      </c>
      <c r="D46" s="2" t="s">
        <v>88</v>
      </c>
      <c r="E46" s="2" t="s">
        <v>189</v>
      </c>
      <c r="F46" s="2" t="s">
        <v>204</v>
      </c>
      <c r="G46" s="2">
        <v>2.6298487836949372E-3</v>
      </c>
      <c r="H46" s="2" t="s">
        <v>280</v>
      </c>
    </row>
    <row r="47" spans="1:8" x14ac:dyDescent="0.15">
      <c r="A47" s="2" t="s">
        <v>322</v>
      </c>
      <c r="B47" s="2" t="s">
        <v>202</v>
      </c>
      <c r="C47" s="2" t="s">
        <v>323</v>
      </c>
      <c r="D47" s="2" t="s">
        <v>88</v>
      </c>
      <c r="E47" s="2" t="s">
        <v>189</v>
      </c>
      <c r="F47" s="2" t="s">
        <v>204</v>
      </c>
      <c r="G47" s="2">
        <v>1.2615055884286653E-2</v>
      </c>
      <c r="H47" s="2" t="s">
        <v>280</v>
      </c>
    </row>
    <row r="48" spans="1:8" x14ac:dyDescent="0.15">
      <c r="A48" s="2" t="s">
        <v>201</v>
      </c>
      <c r="B48" s="2" t="s">
        <v>202</v>
      </c>
      <c r="C48" s="2" t="s">
        <v>203</v>
      </c>
      <c r="D48" s="2" t="s">
        <v>88</v>
      </c>
      <c r="E48" s="2" t="s">
        <v>189</v>
      </c>
      <c r="F48" s="2" t="s">
        <v>204</v>
      </c>
      <c r="G48" s="2">
        <v>3.4117357001972382E-3</v>
      </c>
      <c r="H48" s="2" t="s">
        <v>358</v>
      </c>
    </row>
    <row r="49" spans="1:8" x14ac:dyDescent="0.15">
      <c r="A49" s="2" t="s">
        <v>206</v>
      </c>
      <c r="B49" s="2" t="s">
        <v>202</v>
      </c>
      <c r="C49" s="2" t="s">
        <v>206</v>
      </c>
      <c r="D49" s="2" t="s">
        <v>88</v>
      </c>
      <c r="E49" s="2" t="s">
        <v>189</v>
      </c>
      <c r="F49" s="2" t="s">
        <v>204</v>
      </c>
      <c r="G49" s="2">
        <v>3.0407626561472713E-7</v>
      </c>
      <c r="H49" s="2" t="s">
        <v>358</v>
      </c>
    </row>
    <row r="50" spans="1:8" x14ac:dyDescent="0.15">
      <c r="A50" s="2" t="s">
        <v>207</v>
      </c>
      <c r="B50" s="2" t="s">
        <v>202</v>
      </c>
      <c r="C50" s="2" t="s">
        <v>207</v>
      </c>
      <c r="D50" s="2" t="s">
        <v>88</v>
      </c>
      <c r="E50" s="2" t="s">
        <v>189</v>
      </c>
      <c r="F50" s="2" t="s">
        <v>204</v>
      </c>
      <c r="G50" s="2">
        <v>6.081525312294543E-9</v>
      </c>
      <c r="H50" s="2" t="s">
        <v>358</v>
      </c>
    </row>
    <row r="281" spans="1:3" x14ac:dyDescent="0.15">
      <c r="A281" s="41"/>
      <c r="C281" s="41"/>
    </row>
    <row r="282" spans="1:3" x14ac:dyDescent="0.15">
      <c r="A282" s="41"/>
      <c r="C282" s="41"/>
    </row>
    <row r="283" spans="1:3" x14ac:dyDescent="0.15">
      <c r="A283" s="41"/>
      <c r="C283" s="41"/>
    </row>
    <row r="285" spans="1:3" x14ac:dyDescent="0.15">
      <c r="A285" s="41"/>
      <c r="C285" s="41"/>
    </row>
    <row r="286" spans="1:3" x14ac:dyDescent="0.15">
      <c r="A286" s="41"/>
      <c r="C286" s="41"/>
    </row>
  </sheetData>
  <hyperlinks>
    <hyperlink ref="A1" location="'Readme | Introduction'!A1" display="back to ReadMe" xr:uid="{509403F5-406B-784F-B4B2-4E940FFEF891}"/>
  </hyperlinks>
  <pageMargins left="0.75" right="0.75" top="1" bottom="1" header="0.5" footer="0.5"/>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1E96FC"/>
  </sheetPr>
  <dimension ref="A1:H249"/>
  <sheetViews>
    <sheetView showGridLines="0" workbookViewId="0"/>
  </sheetViews>
  <sheetFormatPr baseColWidth="10" defaultColWidth="8.83203125" defaultRowHeight="12" x14ac:dyDescent="0.15"/>
  <cols>
    <col min="1" max="1" width="107.5" style="2" bestFit="1" customWidth="1"/>
    <col min="2" max="2" width="17" style="2" bestFit="1" customWidth="1"/>
    <col min="3" max="3" width="107.5" style="2" bestFit="1" customWidth="1"/>
    <col min="4" max="4" width="14.1640625" style="2" bestFit="1" customWidth="1"/>
    <col min="5" max="5" width="10.6640625" style="2" bestFit="1" customWidth="1"/>
    <col min="6" max="6" width="12.83203125" style="2" bestFit="1" customWidth="1"/>
    <col min="7" max="7" width="12.1640625" style="2" bestFit="1" customWidth="1"/>
    <col min="8" max="8" width="36.6640625" style="2" bestFit="1" customWidth="1"/>
    <col min="9" max="16384" width="8.83203125" style="2"/>
  </cols>
  <sheetData>
    <row r="1" spans="1:8" x14ac:dyDescent="0.15">
      <c r="A1" s="70" t="s">
        <v>957</v>
      </c>
    </row>
    <row r="3" spans="1:8" s="9" customFormat="1" x14ac:dyDescent="0.15">
      <c r="A3" s="40" t="s">
        <v>179</v>
      </c>
      <c r="B3" s="40" t="s">
        <v>180</v>
      </c>
      <c r="C3" s="40" t="s">
        <v>181</v>
      </c>
      <c r="D3" s="40" t="s">
        <v>182</v>
      </c>
      <c r="E3" s="40" t="s">
        <v>183</v>
      </c>
      <c r="F3" s="40" t="s">
        <v>184</v>
      </c>
      <c r="G3" s="40" t="s">
        <v>185</v>
      </c>
      <c r="H3" s="40" t="s">
        <v>186</v>
      </c>
    </row>
    <row r="4" spans="1:8" x14ac:dyDescent="0.15">
      <c r="A4" s="2" t="s">
        <v>359</v>
      </c>
      <c r="B4" s="2" t="s">
        <v>82</v>
      </c>
      <c r="C4" s="41" t="s">
        <v>360</v>
      </c>
      <c r="D4" s="2" t="s">
        <v>88</v>
      </c>
      <c r="E4" s="2" t="s">
        <v>189</v>
      </c>
      <c r="F4" s="2" t="s">
        <v>204</v>
      </c>
      <c r="G4" s="2">
        <v>5.9759947992371283E-2</v>
      </c>
      <c r="H4" s="2" t="s">
        <v>280</v>
      </c>
    </row>
    <row r="5" spans="1:8" x14ac:dyDescent="0.15">
      <c r="A5" s="2" t="s">
        <v>287</v>
      </c>
      <c r="B5" s="2" t="s">
        <v>82</v>
      </c>
      <c r="C5" s="41" t="s">
        <v>286</v>
      </c>
      <c r="D5" s="2" t="s">
        <v>88</v>
      </c>
      <c r="E5" s="2" t="s">
        <v>189</v>
      </c>
      <c r="F5" s="2" t="s">
        <v>204</v>
      </c>
      <c r="G5" s="2">
        <v>4.3426498988969834E-3</v>
      </c>
      <c r="H5" s="2" t="s">
        <v>280</v>
      </c>
    </row>
    <row r="6" spans="1:8" x14ac:dyDescent="0.15">
      <c r="A6" s="2" t="s">
        <v>361</v>
      </c>
      <c r="B6" s="2" t="s">
        <v>82</v>
      </c>
      <c r="C6" s="41" t="s">
        <v>223</v>
      </c>
      <c r="D6" s="2" t="s">
        <v>88</v>
      </c>
      <c r="E6" s="2" t="s">
        <v>189</v>
      </c>
      <c r="F6" s="2" t="s">
        <v>204</v>
      </c>
      <c r="G6" s="2">
        <v>0.74751070094602656</v>
      </c>
      <c r="H6" s="2" t="s">
        <v>280</v>
      </c>
    </row>
    <row r="7" spans="1:8" x14ac:dyDescent="0.15">
      <c r="A7" s="2" t="s">
        <v>362</v>
      </c>
      <c r="B7" s="2" t="s">
        <v>82</v>
      </c>
      <c r="C7" s="2" t="s">
        <v>216</v>
      </c>
      <c r="D7" s="2" t="s">
        <v>88</v>
      </c>
      <c r="E7" s="2" t="s">
        <v>189</v>
      </c>
      <c r="F7" s="2" t="s">
        <v>204</v>
      </c>
      <c r="G7" s="2">
        <v>2.8031651285475995E-2</v>
      </c>
      <c r="H7" s="2" t="s">
        <v>280</v>
      </c>
    </row>
    <row r="8" spans="1:8" x14ac:dyDescent="0.15">
      <c r="A8" s="2" t="s">
        <v>363</v>
      </c>
      <c r="B8" s="2" t="s">
        <v>82</v>
      </c>
      <c r="C8" s="2" t="s">
        <v>217</v>
      </c>
      <c r="D8" s="2" t="s">
        <v>88</v>
      </c>
      <c r="E8" s="2" t="s">
        <v>189</v>
      </c>
      <c r="F8" s="2" t="s">
        <v>204</v>
      </c>
      <c r="G8" s="2">
        <v>0.17035504987722916</v>
      </c>
      <c r="H8" s="2" t="s">
        <v>280</v>
      </c>
    </row>
    <row r="9" spans="1:8" x14ac:dyDescent="0.15">
      <c r="A9" s="2" t="s">
        <v>364</v>
      </c>
      <c r="B9" s="2" t="s">
        <v>82</v>
      </c>
      <c r="C9" s="2" t="s">
        <v>193</v>
      </c>
      <c r="D9" s="2" t="s">
        <v>88</v>
      </c>
      <c r="E9" s="2" t="s">
        <v>189</v>
      </c>
      <c r="F9" s="2" t="s">
        <v>213</v>
      </c>
      <c r="G9" s="2">
        <v>0.25</v>
      </c>
      <c r="H9" s="2" t="s">
        <v>280</v>
      </c>
    </row>
    <row r="10" spans="1:8" x14ac:dyDescent="0.15">
      <c r="A10" s="2" t="s">
        <v>338</v>
      </c>
      <c r="B10" s="2" t="s">
        <v>82</v>
      </c>
      <c r="C10" s="2" t="s">
        <v>339</v>
      </c>
      <c r="D10" s="2" t="s">
        <v>88</v>
      </c>
      <c r="E10" s="2" t="s">
        <v>189</v>
      </c>
      <c r="F10" s="2" t="s">
        <v>204</v>
      </c>
      <c r="G10" s="2">
        <f>0.828/48</f>
        <v>1.7249999999999998E-2</v>
      </c>
      <c r="H10" s="2" t="s">
        <v>280</v>
      </c>
    </row>
    <row r="11" spans="1:8" x14ac:dyDescent="0.15">
      <c r="A11" s="2" t="s">
        <v>201</v>
      </c>
      <c r="B11" s="2" t="s">
        <v>202</v>
      </c>
      <c r="C11" s="2" t="s">
        <v>203</v>
      </c>
      <c r="D11" s="2" t="s">
        <v>88</v>
      </c>
      <c r="E11" s="2" t="s">
        <v>189</v>
      </c>
      <c r="F11" s="2" t="s">
        <v>204</v>
      </c>
      <c r="G11" s="2">
        <v>4.64508E-2</v>
      </c>
      <c r="H11" s="2" t="s">
        <v>365</v>
      </c>
    </row>
    <row r="12" spans="1:8" x14ac:dyDescent="0.15">
      <c r="A12" s="2" t="s">
        <v>206</v>
      </c>
      <c r="B12" s="2" t="s">
        <v>202</v>
      </c>
      <c r="C12" s="2" t="s">
        <v>206</v>
      </c>
      <c r="D12" s="2" t="s">
        <v>88</v>
      </c>
      <c r="E12" s="2" t="s">
        <v>189</v>
      </c>
      <c r="F12" s="2" t="s">
        <v>204</v>
      </c>
      <c r="G12" s="2">
        <v>4.1399999999999993E-6</v>
      </c>
      <c r="H12" s="2" t="s">
        <v>365</v>
      </c>
    </row>
    <row r="13" spans="1:8" x14ac:dyDescent="0.15">
      <c r="A13" s="2" t="s">
        <v>207</v>
      </c>
      <c r="B13" s="2" t="s">
        <v>202</v>
      </c>
      <c r="C13" s="2" t="s">
        <v>207</v>
      </c>
      <c r="D13" s="2" t="s">
        <v>88</v>
      </c>
      <c r="E13" s="2" t="s">
        <v>189</v>
      </c>
      <c r="F13" s="2" t="s">
        <v>204</v>
      </c>
      <c r="G13" s="2">
        <v>8.28E-8</v>
      </c>
      <c r="H13" s="2" t="s">
        <v>365</v>
      </c>
    </row>
    <row r="244" spans="1:3" x14ac:dyDescent="0.15">
      <c r="A244" s="41"/>
      <c r="C244" s="41"/>
    </row>
    <row r="245" spans="1:3" x14ac:dyDescent="0.15">
      <c r="A245" s="41"/>
      <c r="C245" s="41"/>
    </row>
    <row r="246" spans="1:3" x14ac:dyDescent="0.15">
      <c r="A246" s="41"/>
      <c r="C246" s="41"/>
    </row>
    <row r="248" spans="1:3" x14ac:dyDescent="0.15">
      <c r="A248" s="41"/>
      <c r="C248" s="41"/>
    </row>
    <row r="249" spans="1:3" x14ac:dyDescent="0.15">
      <c r="A249" s="41"/>
      <c r="C249" s="41"/>
    </row>
  </sheetData>
  <hyperlinks>
    <hyperlink ref="A1" location="'Readme | Introduction'!A1" display="back to ReadMe" xr:uid="{6A6E5112-60A3-8642-B39D-4C4E88EADB1D}"/>
  </hyperlink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1E96FC"/>
  </sheetPr>
  <dimension ref="A1:H264"/>
  <sheetViews>
    <sheetView showGridLines="0" workbookViewId="0"/>
  </sheetViews>
  <sheetFormatPr baseColWidth="10" defaultColWidth="8.83203125" defaultRowHeight="12" x14ac:dyDescent="0.15"/>
  <cols>
    <col min="1" max="1" width="107.5" style="2" bestFit="1" customWidth="1"/>
    <col min="2" max="2" width="17" style="2" bestFit="1" customWidth="1"/>
    <col min="3" max="3" width="107.5" style="2" bestFit="1" customWidth="1"/>
    <col min="4" max="4" width="14.1640625" style="2" bestFit="1" customWidth="1"/>
    <col min="5" max="5" width="10.6640625" style="2" bestFit="1" customWidth="1"/>
    <col min="6" max="6" width="12.83203125" style="2" bestFit="1" customWidth="1"/>
    <col min="7" max="7" width="12.1640625" style="2" bestFit="1" customWidth="1"/>
    <col min="8" max="8" width="36.6640625" style="2" bestFit="1" customWidth="1"/>
    <col min="9" max="16384" width="8.83203125" style="2"/>
  </cols>
  <sheetData>
    <row r="1" spans="1:8" x14ac:dyDescent="0.15">
      <c r="A1" s="70" t="s">
        <v>957</v>
      </c>
    </row>
    <row r="3" spans="1:8" s="9" customFormat="1" x14ac:dyDescent="0.15">
      <c r="A3" s="40" t="s">
        <v>179</v>
      </c>
      <c r="B3" s="40" t="s">
        <v>180</v>
      </c>
      <c r="C3" s="40" t="s">
        <v>181</v>
      </c>
      <c r="D3" s="40" t="s">
        <v>182</v>
      </c>
      <c r="E3" s="40" t="s">
        <v>183</v>
      </c>
      <c r="F3" s="40" t="s">
        <v>184</v>
      </c>
      <c r="G3" s="40" t="s">
        <v>185</v>
      </c>
      <c r="H3" s="40" t="s">
        <v>186</v>
      </c>
    </row>
    <row r="4" spans="1:8" x14ac:dyDescent="0.15">
      <c r="A4" s="2" t="s">
        <v>366</v>
      </c>
      <c r="B4" s="2" t="s">
        <v>82</v>
      </c>
      <c r="C4" s="2" t="s">
        <v>156</v>
      </c>
      <c r="D4" s="2" t="s">
        <v>88</v>
      </c>
      <c r="E4" s="2" t="s">
        <v>189</v>
      </c>
      <c r="F4" s="2" t="s">
        <v>204</v>
      </c>
      <c r="G4" s="2">
        <v>1</v>
      </c>
      <c r="H4" s="2" t="s">
        <v>280</v>
      </c>
    </row>
    <row r="5" spans="1:8" x14ac:dyDescent="0.15">
      <c r="A5" s="2" t="s">
        <v>334</v>
      </c>
      <c r="B5" s="2" t="s">
        <v>82</v>
      </c>
      <c r="C5" s="41" t="s">
        <v>215</v>
      </c>
      <c r="D5" s="2" t="s">
        <v>88</v>
      </c>
      <c r="E5" s="2" t="s">
        <v>189</v>
      </c>
      <c r="F5" s="2" t="s">
        <v>204</v>
      </c>
      <c r="G5" s="2">
        <v>0.5</v>
      </c>
      <c r="H5" s="2" t="s">
        <v>280</v>
      </c>
    </row>
    <row r="6" spans="1:8" x14ac:dyDescent="0.15">
      <c r="A6" s="2" t="s">
        <v>367</v>
      </c>
      <c r="B6" s="2" t="s">
        <v>82</v>
      </c>
      <c r="C6" s="2" t="s">
        <v>339</v>
      </c>
      <c r="D6" s="2" t="s">
        <v>88</v>
      </c>
      <c r="E6" s="2" t="s">
        <v>189</v>
      </c>
      <c r="F6" s="2" t="s">
        <v>204</v>
      </c>
      <c r="G6" s="2">
        <f>179.35952/48</f>
        <v>3.7366566666666667</v>
      </c>
      <c r="H6" s="2" t="s">
        <v>280</v>
      </c>
    </row>
    <row r="7" spans="1:8" x14ac:dyDescent="0.15">
      <c r="A7" s="2" t="s">
        <v>364</v>
      </c>
      <c r="B7" s="2" t="s">
        <v>82</v>
      </c>
      <c r="C7" s="2" t="s">
        <v>193</v>
      </c>
      <c r="D7" s="2" t="s">
        <v>88</v>
      </c>
      <c r="E7" s="2" t="s">
        <v>189</v>
      </c>
      <c r="F7" s="2" t="s">
        <v>213</v>
      </c>
      <c r="G7" s="2">
        <v>25</v>
      </c>
      <c r="H7" s="2" t="s">
        <v>280</v>
      </c>
    </row>
    <row r="8" spans="1:8" x14ac:dyDescent="0.15">
      <c r="A8" s="2" t="s">
        <v>368</v>
      </c>
      <c r="B8" s="2" t="s">
        <v>82</v>
      </c>
      <c r="C8" s="2" t="s">
        <v>217</v>
      </c>
      <c r="D8" s="2" t="s">
        <v>88</v>
      </c>
      <c r="E8" s="2" t="s">
        <v>189</v>
      </c>
      <c r="F8" s="2" t="s">
        <v>204</v>
      </c>
      <c r="G8" s="2">
        <v>8.1382618277999988E-2</v>
      </c>
      <c r="H8" s="2" t="s">
        <v>280</v>
      </c>
    </row>
    <row r="9" spans="1:8" x14ac:dyDescent="0.15">
      <c r="A9" s="2" t="s">
        <v>369</v>
      </c>
      <c r="B9" s="2" t="s">
        <v>82</v>
      </c>
      <c r="C9" s="2" t="s">
        <v>353</v>
      </c>
      <c r="D9" s="2" t="s">
        <v>88</v>
      </c>
      <c r="E9" s="2" t="s">
        <v>189</v>
      </c>
      <c r="F9" s="2" t="s">
        <v>204</v>
      </c>
      <c r="G9" s="2">
        <v>8.4242619825000004E-2</v>
      </c>
      <c r="H9" s="2" t="s">
        <v>280</v>
      </c>
    </row>
    <row r="10" spans="1:8" x14ac:dyDescent="0.15">
      <c r="A10" s="2" t="s">
        <v>336</v>
      </c>
      <c r="B10" s="2" t="s">
        <v>82</v>
      </c>
      <c r="C10" s="2" t="s">
        <v>217</v>
      </c>
      <c r="D10" s="2" t="s">
        <v>88</v>
      </c>
      <c r="E10" s="2" t="s">
        <v>189</v>
      </c>
      <c r="F10" s="2" t="s">
        <v>204</v>
      </c>
      <c r="G10" s="2">
        <v>6.2077607835750008</v>
      </c>
      <c r="H10" s="2" t="s">
        <v>280</v>
      </c>
    </row>
    <row r="11" spans="1:8" x14ac:dyDescent="0.15">
      <c r="A11" s="2" t="s">
        <v>370</v>
      </c>
      <c r="B11" s="2" t="s">
        <v>202</v>
      </c>
      <c r="C11" s="2" t="s">
        <v>344</v>
      </c>
      <c r="D11" s="2" t="s">
        <v>88</v>
      </c>
      <c r="E11" s="2" t="s">
        <v>189</v>
      </c>
      <c r="F11" s="2" t="s">
        <v>204</v>
      </c>
      <c r="G11" s="2">
        <v>3.8508580737995325E-2</v>
      </c>
      <c r="H11" s="2" t="s">
        <v>280</v>
      </c>
    </row>
    <row r="12" spans="1:8" x14ac:dyDescent="0.15">
      <c r="A12" s="2" t="s">
        <v>371</v>
      </c>
      <c r="B12" s="2" t="s">
        <v>202</v>
      </c>
      <c r="C12" s="2" t="s">
        <v>372</v>
      </c>
      <c r="D12" s="2" t="s">
        <v>88</v>
      </c>
      <c r="E12" s="2" t="s">
        <v>189</v>
      </c>
      <c r="F12" s="2" t="s">
        <v>204</v>
      </c>
      <c r="G12" s="2">
        <v>6.8481934648545118E-7</v>
      </c>
      <c r="H12" s="2" t="s">
        <v>280</v>
      </c>
    </row>
    <row r="13" spans="1:8" x14ac:dyDescent="0.15">
      <c r="A13" s="2" t="s">
        <v>373</v>
      </c>
      <c r="B13" s="2" t="s">
        <v>202</v>
      </c>
      <c r="C13" s="2" t="s">
        <v>374</v>
      </c>
      <c r="D13" s="2" t="s">
        <v>88</v>
      </c>
      <c r="E13" s="2" t="s">
        <v>189</v>
      </c>
      <c r="F13" s="2" t="s">
        <v>204</v>
      </c>
      <c r="G13" s="2">
        <v>2.8511724559095766E-4</v>
      </c>
      <c r="H13" s="2" t="s">
        <v>280</v>
      </c>
    </row>
    <row r="14" spans="1:8" x14ac:dyDescent="0.15">
      <c r="A14" s="2" t="s">
        <v>375</v>
      </c>
      <c r="B14" s="2" t="s">
        <v>202</v>
      </c>
      <c r="C14" s="2" t="s">
        <v>376</v>
      </c>
      <c r="D14" s="2" t="s">
        <v>88</v>
      </c>
      <c r="E14" s="2" t="s">
        <v>189</v>
      </c>
      <c r="F14" s="2" t="s">
        <v>204</v>
      </c>
      <c r="G14" s="2">
        <v>4.3036565372220024E-6</v>
      </c>
      <c r="H14" s="2" t="s">
        <v>280</v>
      </c>
    </row>
    <row r="15" spans="1:8" x14ac:dyDescent="0.15">
      <c r="A15" s="2" t="s">
        <v>377</v>
      </c>
      <c r="B15" s="2" t="s">
        <v>202</v>
      </c>
      <c r="C15" s="2" t="s">
        <v>344</v>
      </c>
      <c r="D15" s="2" t="s">
        <v>88</v>
      </c>
      <c r="E15" s="2" t="s">
        <v>189</v>
      </c>
      <c r="F15" s="2" t="s">
        <v>204</v>
      </c>
      <c r="G15" s="2">
        <v>2.6951111107285639E-2</v>
      </c>
      <c r="H15" s="2" t="s">
        <v>280</v>
      </c>
    </row>
    <row r="16" spans="1:8" x14ac:dyDescent="0.15">
      <c r="A16" s="2" t="s">
        <v>378</v>
      </c>
      <c r="B16" s="2" t="s">
        <v>202</v>
      </c>
      <c r="C16" s="2" t="s">
        <v>379</v>
      </c>
      <c r="D16" s="2" t="s">
        <v>88</v>
      </c>
      <c r="E16" s="2" t="s">
        <v>189</v>
      </c>
      <c r="F16" s="2" t="s">
        <v>204</v>
      </c>
      <c r="G16" s="2">
        <v>1.8290540283193512E-6</v>
      </c>
      <c r="H16" s="2" t="s">
        <v>280</v>
      </c>
    </row>
    <row r="17" spans="1:8" x14ac:dyDescent="0.15">
      <c r="A17" s="2" t="s">
        <v>380</v>
      </c>
      <c r="B17" s="2" t="s">
        <v>202</v>
      </c>
      <c r="C17" s="2" t="s">
        <v>344</v>
      </c>
      <c r="D17" s="2" t="s">
        <v>88</v>
      </c>
      <c r="E17" s="2" t="s">
        <v>189</v>
      </c>
      <c r="F17" s="2" t="s">
        <v>204</v>
      </c>
      <c r="G17" s="2">
        <v>5.917527738680254E-6</v>
      </c>
      <c r="H17" s="2" t="s">
        <v>280</v>
      </c>
    </row>
    <row r="18" spans="1:8" x14ac:dyDescent="0.15">
      <c r="A18" s="2" t="s">
        <v>381</v>
      </c>
      <c r="B18" s="2" t="s">
        <v>202</v>
      </c>
      <c r="C18" s="2" t="s">
        <v>382</v>
      </c>
      <c r="D18" s="2" t="s">
        <v>88</v>
      </c>
      <c r="E18" s="2" t="s">
        <v>189</v>
      </c>
      <c r="F18" s="2" t="s">
        <v>204</v>
      </c>
      <c r="G18" s="2">
        <v>9.4681538922855194E-7</v>
      </c>
      <c r="H18" s="2" t="s">
        <v>280</v>
      </c>
    </row>
    <row r="19" spans="1:8" x14ac:dyDescent="0.15">
      <c r="A19" s="2" t="s">
        <v>383</v>
      </c>
      <c r="B19" s="2" t="s">
        <v>202</v>
      </c>
      <c r="C19" s="2" t="s">
        <v>384</v>
      </c>
      <c r="D19" s="2" t="s">
        <v>88</v>
      </c>
      <c r="E19" s="2" t="s">
        <v>189</v>
      </c>
      <c r="F19" s="2" t="s">
        <v>204</v>
      </c>
      <c r="G19" s="2">
        <v>7.8684265155928776E-7</v>
      </c>
      <c r="H19" s="2" t="s">
        <v>280</v>
      </c>
    </row>
    <row r="20" spans="1:8" x14ac:dyDescent="0.15">
      <c r="A20" s="2" t="s">
        <v>385</v>
      </c>
      <c r="B20" s="2" t="s">
        <v>202</v>
      </c>
      <c r="C20" s="2" t="s">
        <v>344</v>
      </c>
      <c r="D20" s="2" t="s">
        <v>88</v>
      </c>
      <c r="E20" s="2" t="s">
        <v>189</v>
      </c>
      <c r="F20" s="2" t="s">
        <v>204</v>
      </c>
      <c r="G20" s="2">
        <v>3.7121115731719021E-5</v>
      </c>
      <c r="H20" s="2" t="s">
        <v>280</v>
      </c>
    </row>
    <row r="21" spans="1:8" x14ac:dyDescent="0.15">
      <c r="A21" s="2" t="s">
        <v>345</v>
      </c>
      <c r="B21" s="2" t="s">
        <v>202</v>
      </c>
      <c r="C21" s="2" t="s">
        <v>346</v>
      </c>
      <c r="D21" s="2" t="s">
        <v>88</v>
      </c>
      <c r="E21" s="2" t="s">
        <v>189</v>
      </c>
      <c r="F21" s="2" t="s">
        <v>204</v>
      </c>
      <c r="G21" s="2">
        <v>2.0368621831144683E-7</v>
      </c>
      <c r="H21" s="2" t="s">
        <v>280</v>
      </c>
    </row>
    <row r="22" spans="1:8" x14ac:dyDescent="0.15">
      <c r="A22" s="2" t="s">
        <v>386</v>
      </c>
      <c r="B22" s="2" t="s">
        <v>202</v>
      </c>
      <c r="C22" s="2" t="s">
        <v>387</v>
      </c>
      <c r="D22" s="2" t="s">
        <v>88</v>
      </c>
      <c r="E22" s="2" t="s">
        <v>189</v>
      </c>
      <c r="F22" s="2" t="s">
        <v>204</v>
      </c>
      <c r="G22" s="2">
        <v>1.8601481124333045E-9</v>
      </c>
      <c r="H22" s="2" t="s">
        <v>280</v>
      </c>
    </row>
    <row r="23" spans="1:8" x14ac:dyDescent="0.15">
      <c r="A23" s="2" t="s">
        <v>388</v>
      </c>
      <c r="B23" s="2" t="s">
        <v>202</v>
      </c>
      <c r="C23" s="2" t="s">
        <v>389</v>
      </c>
      <c r="D23" s="2" t="s">
        <v>88</v>
      </c>
      <c r="E23" s="2" t="s">
        <v>189</v>
      </c>
      <c r="F23" s="2" t="s">
        <v>204</v>
      </c>
      <c r="G23" s="2">
        <v>7.9800354023388756E-7</v>
      </c>
      <c r="H23" s="2" t="s">
        <v>280</v>
      </c>
    </row>
    <row r="24" spans="1:8" x14ac:dyDescent="0.15">
      <c r="A24" s="2" t="s">
        <v>390</v>
      </c>
      <c r="B24" s="2" t="s">
        <v>202</v>
      </c>
      <c r="C24" s="2" t="s">
        <v>376</v>
      </c>
      <c r="D24" s="2" t="s">
        <v>88</v>
      </c>
      <c r="E24" s="2" t="s">
        <v>189</v>
      </c>
      <c r="F24" s="2" t="s">
        <v>204</v>
      </c>
      <c r="G24" s="2">
        <v>4.650370281083261E-7</v>
      </c>
      <c r="H24" s="2" t="s">
        <v>280</v>
      </c>
    </row>
    <row r="25" spans="1:8" x14ac:dyDescent="0.15">
      <c r="A25" s="2" t="s">
        <v>391</v>
      </c>
      <c r="B25" s="2" t="s">
        <v>202</v>
      </c>
      <c r="C25" s="2" t="s">
        <v>392</v>
      </c>
      <c r="D25" s="2" t="s">
        <v>88</v>
      </c>
      <c r="E25" s="2" t="s">
        <v>189</v>
      </c>
      <c r="F25" s="2" t="s">
        <v>204</v>
      </c>
      <c r="G25" s="2">
        <v>1.8601481124333043E-4</v>
      </c>
      <c r="H25" s="2" t="s">
        <v>280</v>
      </c>
    </row>
    <row r="26" spans="1:8" x14ac:dyDescent="0.15">
      <c r="A26" s="2" t="s">
        <v>201</v>
      </c>
      <c r="B26" s="2" t="s">
        <v>202</v>
      </c>
      <c r="C26" s="2" t="s">
        <v>203</v>
      </c>
      <c r="D26" s="2" t="s">
        <v>88</v>
      </c>
      <c r="E26" s="2" t="s">
        <v>189</v>
      </c>
      <c r="F26" s="2" t="s">
        <v>204</v>
      </c>
      <c r="G26" s="2">
        <v>10.062069072</v>
      </c>
      <c r="H26" s="2" t="s">
        <v>393</v>
      </c>
    </row>
    <row r="27" spans="1:8" x14ac:dyDescent="0.15">
      <c r="A27" s="2" t="s">
        <v>206</v>
      </c>
      <c r="B27" s="2" t="s">
        <v>202</v>
      </c>
      <c r="C27" s="2" t="s">
        <v>206</v>
      </c>
      <c r="D27" s="2" t="s">
        <v>88</v>
      </c>
      <c r="E27" s="2" t="s">
        <v>189</v>
      </c>
      <c r="F27" s="2" t="s">
        <v>204</v>
      </c>
      <c r="G27" s="2">
        <v>8.9679760000000005E-4</v>
      </c>
      <c r="H27" s="2" t="s">
        <v>393</v>
      </c>
    </row>
    <row r="28" spans="1:8" x14ac:dyDescent="0.15">
      <c r="A28" s="2" t="s">
        <v>207</v>
      </c>
      <c r="B28" s="2" t="s">
        <v>202</v>
      </c>
      <c r="C28" s="2" t="s">
        <v>207</v>
      </c>
      <c r="D28" s="2" t="s">
        <v>88</v>
      </c>
      <c r="E28" s="2" t="s">
        <v>189</v>
      </c>
      <c r="F28" s="2" t="s">
        <v>204</v>
      </c>
      <c r="G28" s="2">
        <v>1.7935952000000001E-5</v>
      </c>
      <c r="H28" s="2" t="s">
        <v>393</v>
      </c>
    </row>
    <row r="259" spans="1:3" x14ac:dyDescent="0.15">
      <c r="A259" s="41"/>
      <c r="C259" s="41"/>
    </row>
    <row r="260" spans="1:3" x14ac:dyDescent="0.15">
      <c r="A260" s="41"/>
      <c r="C260" s="41"/>
    </row>
    <row r="261" spans="1:3" x14ac:dyDescent="0.15">
      <c r="A261" s="41"/>
      <c r="C261" s="41"/>
    </row>
    <row r="263" spans="1:3" x14ac:dyDescent="0.15">
      <c r="A263" s="41"/>
      <c r="C263" s="41"/>
    </row>
    <row r="264" spans="1:3" x14ac:dyDescent="0.15">
      <c r="A264" s="41"/>
      <c r="C264" s="41"/>
    </row>
  </sheetData>
  <hyperlinks>
    <hyperlink ref="A1" location="'Readme | Introduction'!A1" display="back to ReadMe" xr:uid="{9C7EF927-9A62-6E4E-827E-D6684F9C395A}"/>
  </hyperlinks>
  <pageMargins left="0.75" right="0.75" top="1" bottom="1" header="0.5" footer="0.5"/>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1E96FC"/>
  </sheetPr>
  <dimension ref="A1:H266"/>
  <sheetViews>
    <sheetView showGridLines="0" workbookViewId="0"/>
  </sheetViews>
  <sheetFormatPr baseColWidth="10" defaultColWidth="8.83203125" defaultRowHeight="12" x14ac:dyDescent="0.15"/>
  <cols>
    <col min="1" max="1" width="107.5" style="2" bestFit="1" customWidth="1"/>
    <col min="2" max="2" width="17" style="2" bestFit="1" customWidth="1"/>
    <col min="3" max="3" width="107.5" style="2" bestFit="1" customWidth="1"/>
    <col min="4" max="4" width="14.1640625" style="2" bestFit="1" customWidth="1"/>
    <col min="5" max="5" width="10.6640625" style="2" bestFit="1" customWidth="1"/>
    <col min="6" max="6" width="12.83203125" style="2" bestFit="1" customWidth="1"/>
    <col min="7" max="7" width="12.1640625" style="2" bestFit="1" customWidth="1"/>
    <col min="8" max="8" width="49.83203125" style="2" bestFit="1" customWidth="1"/>
    <col min="9" max="16384" width="8.83203125" style="2"/>
  </cols>
  <sheetData>
    <row r="1" spans="1:8" x14ac:dyDescent="0.15">
      <c r="A1" s="70" t="s">
        <v>957</v>
      </c>
    </row>
    <row r="3" spans="1:8" s="9" customFormat="1" x14ac:dyDescent="0.15">
      <c r="A3" s="40" t="s">
        <v>179</v>
      </c>
      <c r="B3" s="40" t="s">
        <v>180</v>
      </c>
      <c r="C3" s="40" t="s">
        <v>181</v>
      </c>
      <c r="D3" s="40" t="s">
        <v>182</v>
      </c>
      <c r="E3" s="40" t="s">
        <v>183</v>
      </c>
      <c r="F3" s="40" t="s">
        <v>184</v>
      </c>
      <c r="G3" s="40" t="s">
        <v>185</v>
      </c>
      <c r="H3" s="40" t="s">
        <v>186</v>
      </c>
    </row>
    <row r="4" spans="1:8" x14ac:dyDescent="0.15">
      <c r="A4" s="2" t="s">
        <v>394</v>
      </c>
      <c r="B4" s="2" t="s">
        <v>82</v>
      </c>
      <c r="C4" s="41" t="s">
        <v>144</v>
      </c>
      <c r="D4" s="2" t="s">
        <v>88</v>
      </c>
      <c r="E4" s="2" t="s">
        <v>189</v>
      </c>
      <c r="F4" s="2" t="s">
        <v>204</v>
      </c>
      <c r="G4" s="2">
        <v>0.59523809523809501</v>
      </c>
      <c r="H4" s="2" t="s">
        <v>280</v>
      </c>
    </row>
    <row r="5" spans="1:8" x14ac:dyDescent="0.15">
      <c r="A5" s="2" t="s">
        <v>395</v>
      </c>
      <c r="B5" s="2" t="s">
        <v>82</v>
      </c>
      <c r="C5" s="28" t="s">
        <v>250</v>
      </c>
      <c r="D5" s="2" t="s">
        <v>88</v>
      </c>
      <c r="E5" s="2" t="s">
        <v>189</v>
      </c>
      <c r="F5" s="2" t="s">
        <v>204</v>
      </c>
      <c r="G5" s="2">
        <v>9.9852071005917167E-3</v>
      </c>
      <c r="H5" s="2" t="s">
        <v>280</v>
      </c>
    </row>
    <row r="6" spans="1:8" x14ac:dyDescent="0.15">
      <c r="A6" s="2" t="s">
        <v>333</v>
      </c>
      <c r="B6" s="2" t="s">
        <v>82</v>
      </c>
      <c r="C6" s="2" t="s">
        <v>217</v>
      </c>
      <c r="D6" s="2" t="s">
        <v>88</v>
      </c>
      <c r="E6" s="2" t="s">
        <v>189</v>
      </c>
      <c r="F6" s="2" t="s">
        <v>204</v>
      </c>
      <c r="G6" s="2">
        <v>1.499835634451019E-2</v>
      </c>
      <c r="H6" s="2" t="s">
        <v>280</v>
      </c>
    </row>
    <row r="7" spans="1:8" x14ac:dyDescent="0.15">
      <c r="A7" s="2" t="s">
        <v>332</v>
      </c>
      <c r="B7" s="2" t="s">
        <v>82</v>
      </c>
      <c r="C7" s="2" t="s">
        <v>217</v>
      </c>
      <c r="D7" s="2" t="s">
        <v>88</v>
      </c>
      <c r="E7" s="2" t="s">
        <v>189</v>
      </c>
      <c r="F7" s="2" t="s">
        <v>204</v>
      </c>
      <c r="G7" s="2">
        <v>2.6997041420118344E-3</v>
      </c>
      <c r="H7" s="2" t="s">
        <v>280</v>
      </c>
    </row>
    <row r="8" spans="1:8" x14ac:dyDescent="0.15">
      <c r="A8" s="2" t="s">
        <v>396</v>
      </c>
      <c r="B8" s="2" t="s">
        <v>82</v>
      </c>
      <c r="C8" s="2" t="s">
        <v>217</v>
      </c>
      <c r="D8" s="2" t="s">
        <v>88</v>
      </c>
      <c r="E8" s="2" t="s">
        <v>189</v>
      </c>
      <c r="F8" s="2" t="s">
        <v>204</v>
      </c>
      <c r="G8" s="2">
        <v>3.8995726495726496E-2</v>
      </c>
      <c r="H8" s="2" t="s">
        <v>280</v>
      </c>
    </row>
    <row r="9" spans="1:8" x14ac:dyDescent="0.15">
      <c r="A9" s="2" t="s">
        <v>397</v>
      </c>
      <c r="B9" s="2" t="s">
        <v>82</v>
      </c>
      <c r="C9" s="2" t="s">
        <v>217</v>
      </c>
      <c r="D9" s="2" t="s">
        <v>88</v>
      </c>
      <c r="E9" s="2" t="s">
        <v>189</v>
      </c>
      <c r="F9" s="2" t="s">
        <v>204</v>
      </c>
      <c r="G9" s="2">
        <v>0.29996712689020383</v>
      </c>
      <c r="H9" s="2" t="s">
        <v>280</v>
      </c>
    </row>
    <row r="10" spans="1:8" x14ac:dyDescent="0.15">
      <c r="A10" s="2" t="s">
        <v>398</v>
      </c>
      <c r="B10" s="2" t="s">
        <v>82</v>
      </c>
      <c r="C10" s="2" t="s">
        <v>217</v>
      </c>
      <c r="D10" s="2" t="s">
        <v>88</v>
      </c>
      <c r="E10" s="2" t="s">
        <v>189</v>
      </c>
      <c r="F10" s="2" t="s">
        <v>204</v>
      </c>
      <c r="G10" s="2">
        <v>0.23997370151216305</v>
      </c>
      <c r="H10" s="2" t="s">
        <v>280</v>
      </c>
    </row>
    <row r="11" spans="1:8" x14ac:dyDescent="0.15">
      <c r="A11" s="2" t="s">
        <v>399</v>
      </c>
      <c r="B11" s="2" t="s">
        <v>82</v>
      </c>
      <c r="C11" s="2" t="s">
        <v>217</v>
      </c>
      <c r="D11" s="2" t="s">
        <v>88</v>
      </c>
      <c r="E11" s="2" t="s">
        <v>189</v>
      </c>
      <c r="F11" s="2" t="s">
        <v>204</v>
      </c>
      <c r="G11" s="2">
        <v>2.0011505588428667E-3</v>
      </c>
      <c r="H11" s="2" t="s">
        <v>280</v>
      </c>
    </row>
    <row r="12" spans="1:8" x14ac:dyDescent="0.15">
      <c r="A12" s="2" t="s">
        <v>400</v>
      </c>
      <c r="B12" s="2" t="s">
        <v>82</v>
      </c>
      <c r="C12" s="28" t="s">
        <v>235</v>
      </c>
      <c r="D12" s="2" t="s">
        <v>88</v>
      </c>
      <c r="E12" s="2" t="s">
        <v>189</v>
      </c>
      <c r="F12" s="2" t="s">
        <v>204</v>
      </c>
      <c r="G12" s="2">
        <v>7.4375410913872456E-3</v>
      </c>
      <c r="H12" s="2" t="s">
        <v>280</v>
      </c>
    </row>
    <row r="13" spans="1:8" x14ac:dyDescent="0.15">
      <c r="A13" s="2" t="s">
        <v>401</v>
      </c>
      <c r="B13" s="2" t="s">
        <v>82</v>
      </c>
      <c r="C13" s="41" t="s">
        <v>244</v>
      </c>
      <c r="D13" s="2" t="s">
        <v>88</v>
      </c>
      <c r="E13" s="2" t="s">
        <v>189</v>
      </c>
      <c r="F13" s="2" t="s">
        <v>204</v>
      </c>
      <c r="G13" s="2">
        <v>1.510490916333472E-3</v>
      </c>
      <c r="H13" s="2" t="s">
        <v>280</v>
      </c>
    </row>
    <row r="14" spans="1:8" x14ac:dyDescent="0.15">
      <c r="A14" s="2" t="s">
        <v>402</v>
      </c>
      <c r="B14" s="2" t="s">
        <v>82</v>
      </c>
      <c r="C14" s="41" t="s">
        <v>244</v>
      </c>
      <c r="D14" s="2" t="s">
        <v>88</v>
      </c>
      <c r="E14" s="2" t="s">
        <v>189</v>
      </c>
      <c r="F14" s="2" t="s">
        <v>204</v>
      </c>
      <c r="G14" s="2">
        <v>8.948032007720718E-3</v>
      </c>
      <c r="H14" s="2" t="s">
        <v>280</v>
      </c>
    </row>
    <row r="15" spans="1:8" x14ac:dyDescent="0.15">
      <c r="A15" s="2" t="s">
        <v>305</v>
      </c>
      <c r="B15" s="2" t="s">
        <v>82</v>
      </c>
      <c r="C15" s="2" t="s">
        <v>193</v>
      </c>
      <c r="D15" s="2" t="s">
        <v>88</v>
      </c>
      <c r="E15" s="2" t="s">
        <v>189</v>
      </c>
      <c r="F15" s="2" t="s">
        <v>213</v>
      </c>
      <c r="G15" s="2">
        <v>4.7619047619047619</v>
      </c>
      <c r="H15" s="2" t="s">
        <v>280</v>
      </c>
    </row>
    <row r="16" spans="1:8" x14ac:dyDescent="0.15">
      <c r="A16" s="2" t="s">
        <v>338</v>
      </c>
      <c r="B16" s="2" t="s">
        <v>82</v>
      </c>
      <c r="C16" s="2" t="s">
        <v>339</v>
      </c>
      <c r="D16" s="2" t="s">
        <v>88</v>
      </c>
      <c r="E16" s="2" t="s">
        <v>189</v>
      </c>
      <c r="F16" s="2" t="s">
        <v>204</v>
      </c>
      <c r="G16" s="2">
        <f>3.99819197896121/48</f>
        <v>8.3295666228358545E-2</v>
      </c>
      <c r="H16" s="2" t="s">
        <v>280</v>
      </c>
    </row>
    <row r="17" spans="1:8" x14ac:dyDescent="0.15">
      <c r="A17" s="2" t="s">
        <v>403</v>
      </c>
      <c r="B17" s="2" t="s">
        <v>82</v>
      </c>
      <c r="C17" s="28" t="s">
        <v>199</v>
      </c>
      <c r="D17" s="2" t="s">
        <v>88</v>
      </c>
      <c r="E17" s="2" t="s">
        <v>189</v>
      </c>
      <c r="F17" s="41" t="s">
        <v>200</v>
      </c>
      <c r="G17" s="2">
        <v>1.1012491781722601E-4</v>
      </c>
      <c r="H17" s="2" t="s">
        <v>280</v>
      </c>
    </row>
    <row r="18" spans="1:8" x14ac:dyDescent="0.15">
      <c r="A18" s="2" t="s">
        <v>272</v>
      </c>
      <c r="B18" s="2" t="s">
        <v>82</v>
      </c>
      <c r="C18" s="41" t="s">
        <v>273</v>
      </c>
      <c r="D18" s="2" t="s">
        <v>88</v>
      </c>
      <c r="E18" s="2" t="s">
        <v>189</v>
      </c>
      <c r="F18" s="2" t="s">
        <v>197</v>
      </c>
      <c r="G18" s="42">
        <f>$G$4*0.0000007</f>
        <v>4.1666666666666651E-7</v>
      </c>
      <c r="H18" s="2" t="s">
        <v>274</v>
      </c>
    </row>
    <row r="19" spans="1:8" x14ac:dyDescent="0.15">
      <c r="A19" s="2" t="s">
        <v>275</v>
      </c>
      <c r="B19" s="2" t="s">
        <v>82</v>
      </c>
      <c r="C19" s="41" t="s">
        <v>196</v>
      </c>
      <c r="D19" s="2" t="s">
        <v>88</v>
      </c>
      <c r="E19" s="2" t="s">
        <v>189</v>
      </c>
      <c r="F19" s="41" t="s">
        <v>197</v>
      </c>
      <c r="G19" s="42">
        <f>$G$4*0.000000122293</f>
        <v>7.2793452380952347E-8</v>
      </c>
      <c r="H19" s="2" t="s">
        <v>274</v>
      </c>
    </row>
    <row r="20" spans="1:8" x14ac:dyDescent="0.15">
      <c r="A20" s="2" t="s">
        <v>276</v>
      </c>
      <c r="B20" s="2" t="s">
        <v>82</v>
      </c>
      <c r="C20" s="41" t="s">
        <v>277</v>
      </c>
      <c r="D20" s="2" t="s">
        <v>88</v>
      </c>
      <c r="E20" s="2" t="s">
        <v>189</v>
      </c>
      <c r="F20" s="41" t="s">
        <v>197</v>
      </c>
      <c r="G20" s="42">
        <f>$G$4*0.000000164061</f>
        <v>9.7655357142857104E-8</v>
      </c>
      <c r="H20" s="2" t="s">
        <v>274</v>
      </c>
    </row>
    <row r="21" spans="1:8" x14ac:dyDescent="0.15">
      <c r="A21" s="2" t="s">
        <v>404</v>
      </c>
      <c r="B21" s="2" t="s">
        <v>82</v>
      </c>
      <c r="C21" s="2" t="s">
        <v>296</v>
      </c>
      <c r="D21" s="2" t="s">
        <v>88</v>
      </c>
      <c r="E21" s="2" t="s">
        <v>189</v>
      </c>
      <c r="F21" s="2" t="s">
        <v>197</v>
      </c>
      <c r="G21" s="2">
        <f>55.5555555555556*2.31803430690774E-09</f>
        <v>1.2877968371709678E-7</v>
      </c>
      <c r="H21" s="2" t="s">
        <v>280</v>
      </c>
    </row>
    <row r="22" spans="1:8" x14ac:dyDescent="0.15">
      <c r="A22" s="2" t="s">
        <v>313</v>
      </c>
      <c r="B22" s="2" t="s">
        <v>82</v>
      </c>
      <c r="C22" s="41" t="s">
        <v>314</v>
      </c>
      <c r="D22" s="2" t="s">
        <v>88</v>
      </c>
      <c r="E22" s="2" t="s">
        <v>189</v>
      </c>
      <c r="F22" s="2" t="s">
        <v>197</v>
      </c>
      <c r="G22" s="2">
        <v>1.2569416796599355E-7</v>
      </c>
      <c r="H22" s="2" t="s">
        <v>315</v>
      </c>
    </row>
    <row r="23" spans="1:8" x14ac:dyDescent="0.15">
      <c r="A23" s="2" t="s">
        <v>316</v>
      </c>
      <c r="B23" s="2" t="s">
        <v>82</v>
      </c>
      <c r="C23" s="41" t="s">
        <v>317</v>
      </c>
      <c r="D23" s="2" t="s">
        <v>88</v>
      </c>
      <c r="E23" s="2" t="s">
        <v>189</v>
      </c>
      <c r="F23" s="2" t="s">
        <v>197</v>
      </c>
      <c r="G23" s="2">
        <v>6.9131792381296471E-7</v>
      </c>
      <c r="H23" s="2" t="s">
        <v>315</v>
      </c>
    </row>
    <row r="24" spans="1:8" x14ac:dyDescent="0.15">
      <c r="A24" s="2" t="s">
        <v>318</v>
      </c>
      <c r="B24" s="2" t="s">
        <v>319</v>
      </c>
      <c r="C24" s="2" t="s">
        <v>318</v>
      </c>
      <c r="D24" s="2" t="s">
        <v>88</v>
      </c>
      <c r="E24" s="2" t="s">
        <v>189</v>
      </c>
      <c r="F24" s="2" t="s">
        <v>197</v>
      </c>
      <c r="G24" s="2">
        <v>7.2201068575814916E-7</v>
      </c>
      <c r="H24" s="2" t="s">
        <v>315</v>
      </c>
    </row>
    <row r="25" spans="1:8" x14ac:dyDescent="0.15">
      <c r="A25" s="2" t="s">
        <v>320</v>
      </c>
      <c r="B25" s="2" t="s">
        <v>319</v>
      </c>
      <c r="C25" s="41" t="s">
        <v>320</v>
      </c>
      <c r="D25" s="2" t="s">
        <v>88</v>
      </c>
      <c r="E25" s="2" t="s">
        <v>189</v>
      </c>
      <c r="F25" s="2" t="s">
        <v>197</v>
      </c>
      <c r="G25" s="2">
        <v>1.0640157474330618E-6</v>
      </c>
      <c r="H25" s="2" t="s">
        <v>315</v>
      </c>
    </row>
    <row r="26" spans="1:8" x14ac:dyDescent="0.15">
      <c r="A26" s="2" t="s">
        <v>321</v>
      </c>
      <c r="B26" s="2" t="s">
        <v>319</v>
      </c>
      <c r="C26" s="41" t="s">
        <v>321</v>
      </c>
      <c r="D26" s="2" t="s">
        <v>88</v>
      </c>
      <c r="E26" s="2" t="s">
        <v>189</v>
      </c>
      <c r="F26" s="2" t="s">
        <v>197</v>
      </c>
      <c r="G26" s="2">
        <v>7.6001124816647296E-7</v>
      </c>
      <c r="H26" s="2" t="s">
        <v>315</v>
      </c>
    </row>
    <row r="27" spans="1:8" x14ac:dyDescent="0.15">
      <c r="A27" s="2" t="s">
        <v>267</v>
      </c>
      <c r="B27" s="2" t="s">
        <v>202</v>
      </c>
      <c r="C27" s="41" t="s">
        <v>267</v>
      </c>
      <c r="D27" s="2" t="s">
        <v>88</v>
      </c>
      <c r="E27" s="2" t="s">
        <v>189</v>
      </c>
      <c r="F27" s="2" t="s">
        <v>268</v>
      </c>
      <c r="G27" s="2">
        <v>1.1157500364954052E-7</v>
      </c>
      <c r="H27" s="2" t="s">
        <v>315</v>
      </c>
    </row>
    <row r="28" spans="1:8" x14ac:dyDescent="0.15">
      <c r="A28" s="2" t="s">
        <v>201</v>
      </c>
      <c r="B28" s="2" t="s">
        <v>202</v>
      </c>
      <c r="C28" s="2" t="s">
        <v>203</v>
      </c>
      <c r="D28" s="2" t="s">
        <v>88</v>
      </c>
      <c r="E28" s="2" t="s">
        <v>189</v>
      </c>
      <c r="F28" s="2" t="s">
        <v>204</v>
      </c>
      <c r="G28" s="2">
        <v>0.22429857001972389</v>
      </c>
      <c r="H28" s="2" t="s">
        <v>405</v>
      </c>
    </row>
    <row r="29" spans="1:8" x14ac:dyDescent="0.15">
      <c r="A29" s="2" t="s">
        <v>206</v>
      </c>
      <c r="B29" s="2" t="s">
        <v>202</v>
      </c>
      <c r="C29" s="2" t="s">
        <v>206</v>
      </c>
      <c r="D29" s="2" t="s">
        <v>88</v>
      </c>
      <c r="E29" s="2" t="s">
        <v>189</v>
      </c>
      <c r="F29" s="2" t="s">
        <v>204</v>
      </c>
      <c r="G29" s="2">
        <v>1.9990959894806049E-5</v>
      </c>
      <c r="H29" s="2" t="s">
        <v>405</v>
      </c>
    </row>
    <row r="30" spans="1:8" x14ac:dyDescent="0.15">
      <c r="A30" s="2" t="s">
        <v>207</v>
      </c>
      <c r="B30" s="2" t="s">
        <v>202</v>
      </c>
      <c r="C30" s="2" t="s">
        <v>207</v>
      </c>
      <c r="D30" s="2" t="s">
        <v>88</v>
      </c>
      <c r="E30" s="2" t="s">
        <v>189</v>
      </c>
      <c r="F30" s="2" t="s">
        <v>204</v>
      </c>
      <c r="G30" s="2">
        <v>3.9981919789612104E-7</v>
      </c>
      <c r="H30" s="2" t="s">
        <v>405</v>
      </c>
    </row>
    <row r="261" spans="1:3" x14ac:dyDescent="0.15">
      <c r="A261" s="41"/>
      <c r="C261" s="41"/>
    </row>
    <row r="262" spans="1:3" x14ac:dyDescent="0.15">
      <c r="A262" s="41"/>
      <c r="C262" s="41"/>
    </row>
    <row r="263" spans="1:3" x14ac:dyDescent="0.15">
      <c r="A263" s="41"/>
      <c r="C263" s="41"/>
    </row>
    <row r="265" spans="1:3" x14ac:dyDescent="0.15">
      <c r="A265" s="41"/>
      <c r="C265" s="41"/>
    </row>
    <row r="266" spans="1:3" x14ac:dyDescent="0.15">
      <c r="A266" s="41"/>
      <c r="C266" s="41"/>
    </row>
  </sheetData>
  <hyperlinks>
    <hyperlink ref="A1" location="'Readme | Introduction'!A1" display="back to ReadMe" xr:uid="{BAAEBD0B-5EE9-5941-BA5E-B5CEBF6616F9}"/>
  </hyperlinks>
  <pageMargins left="0.75" right="0.75" top="1" bottom="1" header="0.5" footer="0.5"/>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1E96FC"/>
  </sheetPr>
  <dimension ref="A1:H266"/>
  <sheetViews>
    <sheetView showGridLines="0" workbookViewId="0"/>
  </sheetViews>
  <sheetFormatPr baseColWidth="10" defaultColWidth="8.83203125" defaultRowHeight="12" x14ac:dyDescent="0.15"/>
  <cols>
    <col min="1" max="1" width="107.5" style="2" bestFit="1" customWidth="1"/>
    <col min="2" max="2" width="17" style="2" bestFit="1" customWidth="1"/>
    <col min="3" max="3" width="107.5" style="2" bestFit="1" customWidth="1"/>
    <col min="4" max="4" width="14.1640625" style="2" bestFit="1" customWidth="1"/>
    <col min="5" max="5" width="10.6640625" style="2" bestFit="1" customWidth="1"/>
    <col min="6" max="6" width="12.83203125" style="2" bestFit="1" customWidth="1"/>
    <col min="7" max="7" width="12.1640625" style="2" bestFit="1" customWidth="1"/>
    <col min="8" max="8" width="49.83203125" style="2" bestFit="1" customWidth="1"/>
    <col min="9" max="16384" width="8.83203125" style="2"/>
  </cols>
  <sheetData>
    <row r="1" spans="1:8" x14ac:dyDescent="0.15">
      <c r="A1" s="70" t="s">
        <v>957</v>
      </c>
    </row>
    <row r="3" spans="1:8" s="9" customFormat="1" x14ac:dyDescent="0.15">
      <c r="A3" s="40" t="s">
        <v>179</v>
      </c>
      <c r="B3" s="40" t="s">
        <v>180</v>
      </c>
      <c r="C3" s="40" t="s">
        <v>181</v>
      </c>
      <c r="D3" s="40" t="s">
        <v>182</v>
      </c>
      <c r="E3" s="40" t="s">
        <v>183</v>
      </c>
      <c r="F3" s="40" t="s">
        <v>184</v>
      </c>
      <c r="G3" s="40" t="s">
        <v>185</v>
      </c>
      <c r="H3" s="40" t="s">
        <v>186</v>
      </c>
    </row>
    <row r="4" spans="1:8" x14ac:dyDescent="0.15">
      <c r="A4" s="2" t="s">
        <v>394</v>
      </c>
      <c r="B4" s="2" t="s">
        <v>82</v>
      </c>
      <c r="C4" s="41" t="s">
        <v>144</v>
      </c>
      <c r="D4" s="2" t="s">
        <v>88</v>
      </c>
      <c r="E4" s="2" t="s">
        <v>189</v>
      </c>
      <c r="F4" s="2" t="s">
        <v>204</v>
      </c>
      <c r="G4" s="2">
        <v>0.59523809523809501</v>
      </c>
      <c r="H4" s="2" t="s">
        <v>280</v>
      </c>
    </row>
    <row r="5" spans="1:8" x14ac:dyDescent="0.15">
      <c r="A5" s="2" t="s">
        <v>395</v>
      </c>
      <c r="B5" s="2" t="s">
        <v>82</v>
      </c>
      <c r="C5" s="28" t="s">
        <v>250</v>
      </c>
      <c r="D5" s="2" t="s">
        <v>88</v>
      </c>
      <c r="E5" s="2" t="s">
        <v>189</v>
      </c>
      <c r="F5" s="2" t="s">
        <v>204</v>
      </c>
      <c r="G5" s="2">
        <v>9.9852071005917167E-3</v>
      </c>
      <c r="H5" s="2" t="s">
        <v>280</v>
      </c>
    </row>
    <row r="6" spans="1:8" x14ac:dyDescent="0.15">
      <c r="A6" s="2" t="s">
        <v>333</v>
      </c>
      <c r="B6" s="2" t="s">
        <v>82</v>
      </c>
      <c r="C6" s="2" t="s">
        <v>217</v>
      </c>
      <c r="D6" s="2" t="s">
        <v>88</v>
      </c>
      <c r="E6" s="2" t="s">
        <v>189</v>
      </c>
      <c r="F6" s="2" t="s">
        <v>204</v>
      </c>
      <c r="G6" s="2">
        <v>1.499835634451019E-2</v>
      </c>
      <c r="H6" s="2" t="s">
        <v>280</v>
      </c>
    </row>
    <row r="7" spans="1:8" x14ac:dyDescent="0.15">
      <c r="A7" s="2" t="s">
        <v>332</v>
      </c>
      <c r="B7" s="2" t="s">
        <v>82</v>
      </c>
      <c r="C7" s="2" t="s">
        <v>217</v>
      </c>
      <c r="D7" s="2" t="s">
        <v>88</v>
      </c>
      <c r="E7" s="2" t="s">
        <v>189</v>
      </c>
      <c r="F7" s="2" t="s">
        <v>204</v>
      </c>
      <c r="G7" s="2">
        <v>2.6997041420118344E-3</v>
      </c>
      <c r="H7" s="2" t="s">
        <v>280</v>
      </c>
    </row>
    <row r="8" spans="1:8" x14ac:dyDescent="0.15">
      <c r="A8" s="2" t="s">
        <v>396</v>
      </c>
      <c r="B8" s="2" t="s">
        <v>82</v>
      </c>
      <c r="C8" s="2" t="s">
        <v>217</v>
      </c>
      <c r="D8" s="2" t="s">
        <v>88</v>
      </c>
      <c r="E8" s="2" t="s">
        <v>189</v>
      </c>
      <c r="F8" s="2" t="s">
        <v>204</v>
      </c>
      <c r="G8" s="2">
        <v>3.8995726495726496E-2</v>
      </c>
      <c r="H8" s="2" t="s">
        <v>280</v>
      </c>
    </row>
    <row r="9" spans="1:8" x14ac:dyDescent="0.15">
      <c r="A9" s="2" t="s">
        <v>397</v>
      </c>
      <c r="B9" s="2" t="s">
        <v>82</v>
      </c>
      <c r="C9" s="2" t="s">
        <v>217</v>
      </c>
      <c r="D9" s="2" t="s">
        <v>88</v>
      </c>
      <c r="E9" s="2" t="s">
        <v>189</v>
      </c>
      <c r="F9" s="2" t="s">
        <v>204</v>
      </c>
      <c r="G9" s="2">
        <v>0.29996712689020383</v>
      </c>
      <c r="H9" s="2" t="s">
        <v>280</v>
      </c>
    </row>
    <row r="10" spans="1:8" x14ac:dyDescent="0.15">
      <c r="A10" s="2" t="s">
        <v>398</v>
      </c>
      <c r="B10" s="2" t="s">
        <v>82</v>
      </c>
      <c r="C10" s="2" t="s">
        <v>217</v>
      </c>
      <c r="D10" s="2" t="s">
        <v>88</v>
      </c>
      <c r="E10" s="2" t="s">
        <v>189</v>
      </c>
      <c r="F10" s="2" t="s">
        <v>204</v>
      </c>
      <c r="G10" s="2">
        <v>0.23997370151216305</v>
      </c>
      <c r="H10" s="2" t="s">
        <v>280</v>
      </c>
    </row>
    <row r="11" spans="1:8" x14ac:dyDescent="0.15">
      <c r="A11" s="2" t="s">
        <v>399</v>
      </c>
      <c r="B11" s="2" t="s">
        <v>82</v>
      </c>
      <c r="C11" s="2" t="s">
        <v>217</v>
      </c>
      <c r="D11" s="2" t="s">
        <v>88</v>
      </c>
      <c r="E11" s="2" t="s">
        <v>189</v>
      </c>
      <c r="F11" s="2" t="s">
        <v>204</v>
      </c>
      <c r="G11" s="2">
        <v>2.0011505588428667E-3</v>
      </c>
      <c r="H11" s="2" t="s">
        <v>280</v>
      </c>
    </row>
    <row r="12" spans="1:8" x14ac:dyDescent="0.15">
      <c r="A12" s="2" t="s">
        <v>400</v>
      </c>
      <c r="B12" s="2" t="s">
        <v>82</v>
      </c>
      <c r="C12" s="28" t="s">
        <v>235</v>
      </c>
      <c r="D12" s="2" t="s">
        <v>88</v>
      </c>
      <c r="E12" s="2" t="s">
        <v>189</v>
      </c>
      <c r="F12" s="2" t="s">
        <v>204</v>
      </c>
      <c r="G12" s="2">
        <v>7.4375410913872456E-3</v>
      </c>
      <c r="H12" s="2" t="s">
        <v>280</v>
      </c>
    </row>
    <row r="13" spans="1:8" x14ac:dyDescent="0.15">
      <c r="A13" s="2" t="s">
        <v>401</v>
      </c>
      <c r="B13" s="2" t="s">
        <v>82</v>
      </c>
      <c r="C13" s="41" t="s">
        <v>244</v>
      </c>
      <c r="D13" s="2" t="s">
        <v>88</v>
      </c>
      <c r="E13" s="2" t="s">
        <v>189</v>
      </c>
      <c r="F13" s="2" t="s">
        <v>204</v>
      </c>
      <c r="G13" s="2">
        <v>1.510490916333472E-3</v>
      </c>
      <c r="H13" s="2" t="s">
        <v>280</v>
      </c>
    </row>
    <row r="14" spans="1:8" x14ac:dyDescent="0.15">
      <c r="A14" s="2" t="s">
        <v>402</v>
      </c>
      <c r="B14" s="2" t="s">
        <v>82</v>
      </c>
      <c r="C14" s="41" t="s">
        <v>244</v>
      </c>
      <c r="D14" s="2" t="s">
        <v>88</v>
      </c>
      <c r="E14" s="2" t="s">
        <v>189</v>
      </c>
      <c r="F14" s="2" t="s">
        <v>204</v>
      </c>
      <c r="G14" s="2">
        <v>8.948032007720718E-3</v>
      </c>
      <c r="H14" s="2" t="s">
        <v>280</v>
      </c>
    </row>
    <row r="15" spans="1:8" x14ac:dyDescent="0.15">
      <c r="A15" s="2" t="s">
        <v>305</v>
      </c>
      <c r="B15" s="2" t="s">
        <v>82</v>
      </c>
      <c r="C15" s="2" t="s">
        <v>193</v>
      </c>
      <c r="D15" s="2" t="s">
        <v>88</v>
      </c>
      <c r="E15" s="2" t="s">
        <v>189</v>
      </c>
      <c r="F15" s="2" t="s">
        <v>213</v>
      </c>
      <c r="G15" s="2">
        <v>4.7619047619047619</v>
      </c>
      <c r="H15" s="2" t="s">
        <v>280</v>
      </c>
    </row>
    <row r="16" spans="1:8" x14ac:dyDescent="0.15">
      <c r="A16" s="2" t="s">
        <v>338</v>
      </c>
      <c r="B16" s="2" t="s">
        <v>82</v>
      </c>
      <c r="C16" s="2" t="s">
        <v>339</v>
      </c>
      <c r="D16" s="2" t="s">
        <v>88</v>
      </c>
      <c r="E16" s="2" t="s">
        <v>189</v>
      </c>
      <c r="F16" s="2" t="s">
        <v>204</v>
      </c>
      <c r="G16" s="2">
        <f>3.99819197896121/48</f>
        <v>8.3295666228358545E-2</v>
      </c>
      <c r="H16" s="2" t="s">
        <v>280</v>
      </c>
    </row>
    <row r="17" spans="1:8" x14ac:dyDescent="0.15">
      <c r="A17" s="2" t="s">
        <v>403</v>
      </c>
      <c r="B17" s="2" t="s">
        <v>82</v>
      </c>
      <c r="C17" s="28" t="s">
        <v>199</v>
      </c>
      <c r="D17" s="2" t="s">
        <v>88</v>
      </c>
      <c r="E17" s="2" t="s">
        <v>189</v>
      </c>
      <c r="F17" s="41" t="s">
        <v>200</v>
      </c>
      <c r="G17" s="2">
        <v>1.1012491781722601E-4</v>
      </c>
      <c r="H17" s="2" t="s">
        <v>280</v>
      </c>
    </row>
    <row r="18" spans="1:8" x14ac:dyDescent="0.15">
      <c r="A18" s="2" t="s">
        <v>272</v>
      </c>
      <c r="B18" s="2" t="s">
        <v>82</v>
      </c>
      <c r="C18" s="41" t="s">
        <v>273</v>
      </c>
      <c r="D18" s="2" t="s">
        <v>88</v>
      </c>
      <c r="E18" s="2" t="s">
        <v>189</v>
      </c>
      <c r="F18" s="2" t="s">
        <v>197</v>
      </c>
      <c r="G18" s="2">
        <f>$G$4*0</f>
        <v>0</v>
      </c>
      <c r="H18" s="2" t="s">
        <v>274</v>
      </c>
    </row>
    <row r="19" spans="1:8" x14ac:dyDescent="0.15">
      <c r="A19" s="2" t="s">
        <v>275</v>
      </c>
      <c r="B19" s="2" t="s">
        <v>82</v>
      </c>
      <c r="C19" s="41" t="s">
        <v>196</v>
      </c>
      <c r="D19" s="2" t="s">
        <v>88</v>
      </c>
      <c r="E19" s="2" t="s">
        <v>189</v>
      </c>
      <c r="F19" s="41" t="s">
        <v>197</v>
      </c>
      <c r="G19" s="2">
        <f>$G$4*0.000000122293</f>
        <v>7.2793452380952347E-8</v>
      </c>
      <c r="H19" s="2" t="s">
        <v>274</v>
      </c>
    </row>
    <row r="20" spans="1:8" x14ac:dyDescent="0.15">
      <c r="A20" s="2" t="s">
        <v>276</v>
      </c>
      <c r="B20" s="2" t="s">
        <v>82</v>
      </c>
      <c r="C20" s="41" t="s">
        <v>277</v>
      </c>
      <c r="D20" s="2" t="s">
        <v>88</v>
      </c>
      <c r="E20" s="2" t="s">
        <v>189</v>
      </c>
      <c r="F20" s="41" t="s">
        <v>197</v>
      </c>
      <c r="G20" s="2">
        <f>$G$4*0.000000164061</f>
        <v>9.7655357142857104E-8</v>
      </c>
      <c r="H20" s="2" t="s">
        <v>274</v>
      </c>
    </row>
    <row r="21" spans="1:8" x14ac:dyDescent="0.15">
      <c r="A21" s="2" t="s">
        <v>404</v>
      </c>
      <c r="B21" s="2" t="s">
        <v>82</v>
      </c>
      <c r="C21" s="2" t="s">
        <v>296</v>
      </c>
      <c r="D21" s="2" t="s">
        <v>88</v>
      </c>
      <c r="E21" s="2" t="s">
        <v>189</v>
      </c>
      <c r="F21" s="2" t="s">
        <v>197</v>
      </c>
      <c r="G21" s="2">
        <f>55.5555555555556*2.31803430690774E-09</f>
        <v>1.2877968371709678E-7</v>
      </c>
      <c r="H21" s="2" t="s">
        <v>280</v>
      </c>
    </row>
    <row r="22" spans="1:8" x14ac:dyDescent="0.15">
      <c r="A22" s="2" t="s">
        <v>313</v>
      </c>
      <c r="B22" s="2" t="s">
        <v>82</v>
      </c>
      <c r="C22" s="41" t="s">
        <v>314</v>
      </c>
      <c r="D22" s="2" t="s">
        <v>88</v>
      </c>
      <c r="E22" s="2" t="s">
        <v>189</v>
      </c>
      <c r="F22" s="2" t="s">
        <v>197</v>
      </c>
      <c r="G22" s="2">
        <v>1.2569416796599355E-7</v>
      </c>
      <c r="H22" s="2" t="s">
        <v>315</v>
      </c>
    </row>
    <row r="23" spans="1:8" x14ac:dyDescent="0.15">
      <c r="A23" s="2" t="s">
        <v>316</v>
      </c>
      <c r="B23" s="2" t="s">
        <v>82</v>
      </c>
      <c r="C23" s="41" t="s">
        <v>317</v>
      </c>
      <c r="D23" s="2" t="s">
        <v>88</v>
      </c>
      <c r="E23" s="2" t="s">
        <v>189</v>
      </c>
      <c r="F23" s="2" t="s">
        <v>197</v>
      </c>
      <c r="G23" s="2">
        <v>6.9131792381296471E-7</v>
      </c>
      <c r="H23" s="2" t="s">
        <v>315</v>
      </c>
    </row>
    <row r="24" spans="1:8" x14ac:dyDescent="0.15">
      <c r="A24" s="2" t="s">
        <v>318</v>
      </c>
      <c r="B24" s="2" t="s">
        <v>319</v>
      </c>
      <c r="C24" s="2" t="s">
        <v>318</v>
      </c>
      <c r="D24" s="2" t="s">
        <v>88</v>
      </c>
      <c r="E24" s="2" t="s">
        <v>189</v>
      </c>
      <c r="F24" s="2" t="s">
        <v>197</v>
      </c>
      <c r="G24" s="2">
        <v>7.2201068575814916E-7</v>
      </c>
      <c r="H24" s="2" t="s">
        <v>315</v>
      </c>
    </row>
    <row r="25" spans="1:8" x14ac:dyDescent="0.15">
      <c r="A25" s="2" t="s">
        <v>320</v>
      </c>
      <c r="B25" s="2" t="s">
        <v>319</v>
      </c>
      <c r="C25" s="41" t="s">
        <v>320</v>
      </c>
      <c r="D25" s="2" t="s">
        <v>88</v>
      </c>
      <c r="E25" s="2" t="s">
        <v>189</v>
      </c>
      <c r="F25" s="2" t="s">
        <v>197</v>
      </c>
      <c r="G25" s="2">
        <v>1.0640157474330618E-6</v>
      </c>
      <c r="H25" s="2" t="s">
        <v>315</v>
      </c>
    </row>
    <row r="26" spans="1:8" x14ac:dyDescent="0.15">
      <c r="A26" s="2" t="s">
        <v>321</v>
      </c>
      <c r="B26" s="2" t="s">
        <v>319</v>
      </c>
      <c r="C26" s="41" t="s">
        <v>321</v>
      </c>
      <c r="D26" s="2" t="s">
        <v>88</v>
      </c>
      <c r="E26" s="2" t="s">
        <v>189</v>
      </c>
      <c r="F26" s="2" t="s">
        <v>197</v>
      </c>
      <c r="G26" s="2">
        <v>7.6001124816647296E-7</v>
      </c>
      <c r="H26" s="2" t="s">
        <v>315</v>
      </c>
    </row>
    <row r="27" spans="1:8" x14ac:dyDescent="0.15">
      <c r="A27" s="2" t="s">
        <v>267</v>
      </c>
      <c r="B27" s="2" t="s">
        <v>202</v>
      </c>
      <c r="C27" s="41" t="s">
        <v>267</v>
      </c>
      <c r="D27" s="2" t="s">
        <v>88</v>
      </c>
      <c r="E27" s="2" t="s">
        <v>189</v>
      </c>
      <c r="F27" s="2" t="s">
        <v>268</v>
      </c>
      <c r="G27" s="2">
        <v>1.1157500364954052E-7</v>
      </c>
      <c r="H27" s="2" t="s">
        <v>315</v>
      </c>
    </row>
    <row r="28" spans="1:8" x14ac:dyDescent="0.15">
      <c r="A28" s="2" t="s">
        <v>201</v>
      </c>
      <c r="B28" s="2" t="s">
        <v>202</v>
      </c>
      <c r="C28" s="2" t="s">
        <v>203</v>
      </c>
      <c r="D28" s="2" t="s">
        <v>88</v>
      </c>
      <c r="E28" s="2" t="s">
        <v>189</v>
      </c>
      <c r="F28" s="2" t="s">
        <v>204</v>
      </c>
      <c r="G28" s="2">
        <v>0.22429857001972389</v>
      </c>
      <c r="H28" s="2" t="s">
        <v>405</v>
      </c>
    </row>
    <row r="29" spans="1:8" x14ac:dyDescent="0.15">
      <c r="A29" s="2" t="s">
        <v>206</v>
      </c>
      <c r="B29" s="2" t="s">
        <v>202</v>
      </c>
      <c r="C29" s="2" t="s">
        <v>206</v>
      </c>
      <c r="D29" s="2" t="s">
        <v>88</v>
      </c>
      <c r="E29" s="2" t="s">
        <v>189</v>
      </c>
      <c r="F29" s="2" t="s">
        <v>204</v>
      </c>
      <c r="G29" s="2">
        <v>1.9990959894806049E-5</v>
      </c>
      <c r="H29" s="2" t="s">
        <v>405</v>
      </c>
    </row>
    <row r="30" spans="1:8" x14ac:dyDescent="0.15">
      <c r="A30" s="2" t="s">
        <v>207</v>
      </c>
      <c r="B30" s="2" t="s">
        <v>202</v>
      </c>
      <c r="C30" s="2" t="s">
        <v>207</v>
      </c>
      <c r="D30" s="2" t="s">
        <v>88</v>
      </c>
      <c r="E30" s="2" t="s">
        <v>189</v>
      </c>
      <c r="F30" s="2" t="s">
        <v>204</v>
      </c>
      <c r="G30" s="2">
        <v>3.9981919789612104E-7</v>
      </c>
      <c r="H30" s="2" t="s">
        <v>405</v>
      </c>
    </row>
    <row r="261" spans="1:3" x14ac:dyDescent="0.15">
      <c r="A261" s="41"/>
      <c r="C261" s="41"/>
    </row>
    <row r="262" spans="1:3" x14ac:dyDescent="0.15">
      <c r="A262" s="41"/>
      <c r="C262" s="41"/>
    </row>
    <row r="263" spans="1:3" x14ac:dyDescent="0.15">
      <c r="A263" s="41"/>
      <c r="C263" s="41"/>
    </row>
    <row r="265" spans="1:3" x14ac:dyDescent="0.15">
      <c r="A265" s="41"/>
      <c r="C265" s="41"/>
    </row>
    <row r="266" spans="1:3" x14ac:dyDescent="0.15">
      <c r="A266" s="41"/>
      <c r="C266" s="41"/>
    </row>
  </sheetData>
  <hyperlinks>
    <hyperlink ref="A1" location="'Readme | Introduction'!A1" display="back to ReadMe" xr:uid="{E6FDF15F-1017-0D45-92DB-C840FAE0EEDF}"/>
  </hyperlink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72AC8"/>
  </sheetPr>
  <dimension ref="A1:E147"/>
  <sheetViews>
    <sheetView showGridLines="0" zoomScale="129" workbookViewId="0">
      <pane ySplit="4" topLeftCell="A5" activePane="bottomLeft" state="frozen"/>
      <selection pane="bottomLeft"/>
    </sheetView>
  </sheetViews>
  <sheetFormatPr baseColWidth="10" defaultColWidth="8.83203125" defaultRowHeight="12" x14ac:dyDescent="0.15"/>
  <cols>
    <col min="1" max="1" width="11.5" style="2" bestFit="1" customWidth="1"/>
    <col min="2" max="2" width="35" style="2" bestFit="1" customWidth="1"/>
    <col min="3" max="3" width="24" style="2" bestFit="1" customWidth="1"/>
    <col min="4" max="4" width="11.6640625" style="2" bestFit="1" customWidth="1"/>
    <col min="5" max="5" width="16.5" style="2" customWidth="1"/>
    <col min="6" max="16384" width="8.83203125" style="2"/>
  </cols>
  <sheetData>
    <row r="1" spans="1:5" x14ac:dyDescent="0.15">
      <c r="A1" s="70" t="s">
        <v>957</v>
      </c>
    </row>
    <row r="3" spans="1:5" x14ac:dyDescent="0.15">
      <c r="A3" s="43" t="s">
        <v>80</v>
      </c>
      <c r="B3" s="43" t="s">
        <v>81</v>
      </c>
      <c r="C3" s="43" t="s">
        <v>82</v>
      </c>
      <c r="D3" s="48" t="s">
        <v>83</v>
      </c>
      <c r="E3" s="43" t="s">
        <v>84</v>
      </c>
    </row>
    <row r="4" spans="1:5" ht="52" x14ac:dyDescent="0.15">
      <c r="A4" s="44" t="s">
        <v>85</v>
      </c>
      <c r="B4" s="44" t="s">
        <v>86</v>
      </c>
      <c r="C4" s="44" t="s">
        <v>87</v>
      </c>
      <c r="D4" s="49"/>
      <c r="E4" s="45"/>
    </row>
    <row r="5" spans="1:5" x14ac:dyDescent="0.15">
      <c r="A5" s="2" t="s">
        <v>88</v>
      </c>
      <c r="B5" s="41" t="s">
        <v>89</v>
      </c>
      <c r="C5" s="41" t="s">
        <v>90</v>
      </c>
      <c r="D5" s="2" t="s">
        <v>91</v>
      </c>
      <c r="E5" s="2" t="s">
        <v>955</v>
      </c>
    </row>
    <row r="6" spans="1:5" x14ac:dyDescent="0.15">
      <c r="A6" s="2" t="s">
        <v>6</v>
      </c>
      <c r="B6" s="2" t="s">
        <v>92</v>
      </c>
      <c r="C6" s="2" t="s">
        <v>93</v>
      </c>
      <c r="D6" s="2" t="s">
        <v>94</v>
      </c>
      <c r="E6" s="2" t="s">
        <v>95</v>
      </c>
    </row>
    <row r="7" spans="1:5" x14ac:dyDescent="0.15">
      <c r="A7" s="2" t="s">
        <v>96</v>
      </c>
      <c r="B7" s="2" t="s">
        <v>92</v>
      </c>
      <c r="C7" s="2" t="s">
        <v>93</v>
      </c>
      <c r="D7" s="2" t="s">
        <v>94</v>
      </c>
      <c r="E7" s="2" t="s">
        <v>97</v>
      </c>
    </row>
    <row r="8" spans="1:5" x14ac:dyDescent="0.15">
      <c r="A8" s="2" t="s">
        <v>98</v>
      </c>
      <c r="B8" s="2" t="s">
        <v>92</v>
      </c>
      <c r="C8" s="2" t="s">
        <v>93</v>
      </c>
      <c r="D8" s="2" t="s">
        <v>94</v>
      </c>
      <c r="E8" s="2" t="s">
        <v>99</v>
      </c>
    </row>
    <row r="9" spans="1:5" x14ac:dyDescent="0.15">
      <c r="A9" s="2" t="s">
        <v>10</v>
      </c>
      <c r="B9" s="2" t="s">
        <v>92</v>
      </c>
      <c r="C9" s="2" t="s">
        <v>93</v>
      </c>
      <c r="D9" s="2" t="s">
        <v>94</v>
      </c>
      <c r="E9" s="2" t="s">
        <v>99</v>
      </c>
    </row>
    <row r="10" spans="1:5" x14ac:dyDescent="0.15">
      <c r="A10" s="2" t="s">
        <v>100</v>
      </c>
      <c r="B10" s="2" t="s">
        <v>92</v>
      </c>
      <c r="C10" s="2" t="s">
        <v>93</v>
      </c>
      <c r="D10" s="2" t="s">
        <v>94</v>
      </c>
      <c r="E10" s="2" t="s">
        <v>99</v>
      </c>
    </row>
    <row r="11" spans="1:5" x14ac:dyDescent="0.15">
      <c r="A11" s="2" t="s">
        <v>101</v>
      </c>
      <c r="B11" s="2" t="s">
        <v>92</v>
      </c>
      <c r="C11" s="2" t="s">
        <v>93</v>
      </c>
      <c r="D11" s="2" t="s">
        <v>94</v>
      </c>
      <c r="E11" s="2" t="s">
        <v>102</v>
      </c>
    </row>
    <row r="12" spans="1:5" x14ac:dyDescent="0.15">
      <c r="A12" s="2" t="s">
        <v>103</v>
      </c>
      <c r="B12" s="2" t="s">
        <v>92</v>
      </c>
      <c r="C12" s="2" t="s">
        <v>93</v>
      </c>
      <c r="D12" s="2" t="s">
        <v>94</v>
      </c>
      <c r="E12" s="2" t="s">
        <v>97</v>
      </c>
    </row>
    <row r="13" spans="1:5" x14ac:dyDescent="0.15">
      <c r="A13" s="2" t="s">
        <v>104</v>
      </c>
      <c r="B13" s="2" t="s">
        <v>92</v>
      </c>
      <c r="C13" s="2" t="s">
        <v>93</v>
      </c>
      <c r="D13" s="2" t="s">
        <v>94</v>
      </c>
      <c r="E13" s="2" t="s">
        <v>102</v>
      </c>
    </row>
    <row r="14" spans="1:5" x14ac:dyDescent="0.15">
      <c r="A14" s="2" t="s">
        <v>105</v>
      </c>
      <c r="B14" s="2" t="s">
        <v>92</v>
      </c>
      <c r="C14" s="2" t="s">
        <v>93</v>
      </c>
      <c r="D14" s="2" t="s">
        <v>94</v>
      </c>
      <c r="E14" s="2" t="s">
        <v>97</v>
      </c>
    </row>
    <row r="15" spans="1:5" x14ac:dyDescent="0.15">
      <c r="A15" s="2" t="s">
        <v>106</v>
      </c>
      <c r="B15" s="2" t="s">
        <v>92</v>
      </c>
      <c r="C15" s="2" t="s">
        <v>93</v>
      </c>
      <c r="D15" s="2" t="s">
        <v>94</v>
      </c>
      <c r="E15" s="2" t="s">
        <v>102</v>
      </c>
    </row>
    <row r="16" spans="1:5" x14ac:dyDescent="0.15">
      <c r="A16" s="2" t="s">
        <v>107</v>
      </c>
      <c r="B16" s="2" t="s">
        <v>92</v>
      </c>
      <c r="C16" s="2" t="s">
        <v>93</v>
      </c>
      <c r="D16" s="2" t="s">
        <v>94</v>
      </c>
      <c r="E16" s="2" t="s">
        <v>102</v>
      </c>
    </row>
    <row r="17" spans="1:5" x14ac:dyDescent="0.15">
      <c r="A17" s="2" t="s">
        <v>108</v>
      </c>
      <c r="B17" s="2" t="s">
        <v>92</v>
      </c>
      <c r="C17" s="2" t="s">
        <v>93</v>
      </c>
      <c r="D17" s="2" t="s">
        <v>94</v>
      </c>
      <c r="E17" s="2" t="s">
        <v>102</v>
      </c>
    </row>
    <row r="18" spans="1:5" x14ac:dyDescent="0.15">
      <c r="A18" s="2" t="s">
        <v>109</v>
      </c>
      <c r="B18" s="2" t="s">
        <v>92</v>
      </c>
      <c r="C18" s="2" t="s">
        <v>93</v>
      </c>
      <c r="D18" s="2" t="s">
        <v>94</v>
      </c>
      <c r="E18" s="2" t="s">
        <v>99</v>
      </c>
    </row>
    <row r="19" spans="1:5" x14ac:dyDescent="0.15">
      <c r="A19" s="2" t="s">
        <v>110</v>
      </c>
      <c r="B19" s="2" t="s">
        <v>92</v>
      </c>
      <c r="C19" s="2" t="s">
        <v>93</v>
      </c>
      <c r="D19" s="2" t="s">
        <v>94</v>
      </c>
      <c r="E19" s="2" t="s">
        <v>102</v>
      </c>
    </row>
    <row r="20" spans="1:5" x14ac:dyDescent="0.15">
      <c r="A20" s="2" t="s">
        <v>111</v>
      </c>
      <c r="B20" s="2" t="s">
        <v>92</v>
      </c>
      <c r="C20" s="2" t="s">
        <v>93</v>
      </c>
      <c r="D20" s="2" t="s">
        <v>94</v>
      </c>
      <c r="E20" s="2" t="s">
        <v>102</v>
      </c>
    </row>
    <row r="21" spans="1:5" x14ac:dyDescent="0.15">
      <c r="A21" s="2" t="s">
        <v>112</v>
      </c>
      <c r="B21" s="2" t="s">
        <v>92</v>
      </c>
      <c r="C21" s="2" t="s">
        <v>93</v>
      </c>
      <c r="D21" s="2" t="s">
        <v>94</v>
      </c>
      <c r="E21" s="2" t="s">
        <v>102</v>
      </c>
    </row>
    <row r="22" spans="1:5" x14ac:dyDescent="0.15">
      <c r="A22" s="2" t="s">
        <v>113</v>
      </c>
      <c r="B22" s="2" t="s">
        <v>92</v>
      </c>
      <c r="C22" s="2" t="s">
        <v>93</v>
      </c>
      <c r="D22" s="2" t="s">
        <v>94</v>
      </c>
      <c r="E22" s="2" t="s">
        <v>97</v>
      </c>
    </row>
    <row r="23" spans="1:5" x14ac:dyDescent="0.15">
      <c r="A23" s="2" t="s">
        <v>114</v>
      </c>
      <c r="B23" s="2" t="s">
        <v>92</v>
      </c>
      <c r="C23" s="2" t="s">
        <v>93</v>
      </c>
      <c r="D23" s="2" t="s">
        <v>94</v>
      </c>
      <c r="E23" s="2" t="s">
        <v>97</v>
      </c>
    </row>
    <row r="24" spans="1:5" x14ac:dyDescent="0.15">
      <c r="A24" s="2" t="s">
        <v>115</v>
      </c>
      <c r="B24" s="2" t="s">
        <v>92</v>
      </c>
      <c r="C24" s="2" t="s">
        <v>93</v>
      </c>
      <c r="D24" s="2" t="s">
        <v>94</v>
      </c>
      <c r="E24" s="2" t="s">
        <v>99</v>
      </c>
    </row>
    <row r="25" spans="1:5" x14ac:dyDescent="0.15">
      <c r="A25" s="2" t="s">
        <v>116</v>
      </c>
      <c r="B25" s="2" t="s">
        <v>92</v>
      </c>
      <c r="C25" s="2" t="s">
        <v>93</v>
      </c>
      <c r="D25" s="2" t="s">
        <v>94</v>
      </c>
      <c r="E25" s="2" t="s">
        <v>97</v>
      </c>
    </row>
    <row r="26" spans="1:5" x14ac:dyDescent="0.15">
      <c r="A26" s="2" t="s">
        <v>117</v>
      </c>
      <c r="B26" s="2" t="s">
        <v>92</v>
      </c>
      <c r="C26" s="2" t="s">
        <v>93</v>
      </c>
      <c r="D26" s="2" t="s">
        <v>94</v>
      </c>
      <c r="E26" s="2" t="s">
        <v>102</v>
      </c>
    </row>
    <row r="27" spans="1:5" x14ac:dyDescent="0.15">
      <c r="A27" s="2" t="s">
        <v>118</v>
      </c>
      <c r="B27" s="2" t="s">
        <v>92</v>
      </c>
      <c r="C27" s="2" t="s">
        <v>93</v>
      </c>
      <c r="D27" s="2" t="s">
        <v>94</v>
      </c>
      <c r="E27" s="2" t="s">
        <v>97</v>
      </c>
    </row>
    <row r="28" spans="1:5" x14ac:dyDescent="0.15">
      <c r="A28" s="2" t="s">
        <v>6</v>
      </c>
      <c r="B28" s="2" t="s">
        <v>119</v>
      </c>
      <c r="C28" s="41" t="s">
        <v>120</v>
      </c>
      <c r="D28" s="2" t="s">
        <v>91</v>
      </c>
      <c r="E28" s="2" t="s">
        <v>121</v>
      </c>
    </row>
    <row r="29" spans="1:5" x14ac:dyDescent="0.15">
      <c r="A29" s="2" t="s">
        <v>96</v>
      </c>
      <c r="B29" s="2" t="s">
        <v>119</v>
      </c>
      <c r="C29" s="41" t="s">
        <v>120</v>
      </c>
      <c r="D29" s="2" t="s">
        <v>91</v>
      </c>
      <c r="E29" s="2" t="s">
        <v>122</v>
      </c>
    </row>
    <row r="30" spans="1:5" x14ac:dyDescent="0.15">
      <c r="A30" s="2" t="s">
        <v>98</v>
      </c>
      <c r="B30" s="2" t="s">
        <v>119</v>
      </c>
      <c r="C30" s="41" t="s">
        <v>120</v>
      </c>
      <c r="D30" s="2" t="s">
        <v>91</v>
      </c>
      <c r="E30" s="2" t="s">
        <v>123</v>
      </c>
    </row>
    <row r="31" spans="1:5" x14ac:dyDescent="0.15">
      <c r="A31" s="2" t="s">
        <v>10</v>
      </c>
      <c r="B31" s="2" t="s">
        <v>119</v>
      </c>
      <c r="C31" s="41" t="s">
        <v>120</v>
      </c>
      <c r="D31" s="2" t="s">
        <v>91</v>
      </c>
      <c r="E31" s="2" t="s">
        <v>123</v>
      </c>
    </row>
    <row r="32" spans="1:5" x14ac:dyDescent="0.15">
      <c r="A32" s="2" t="s">
        <v>100</v>
      </c>
      <c r="B32" s="2" t="s">
        <v>119</v>
      </c>
      <c r="C32" s="41" t="s">
        <v>120</v>
      </c>
      <c r="D32" s="2" t="s">
        <v>91</v>
      </c>
      <c r="E32" s="2" t="s">
        <v>123</v>
      </c>
    </row>
    <row r="33" spans="1:5" x14ac:dyDescent="0.15">
      <c r="A33" s="2" t="s">
        <v>101</v>
      </c>
      <c r="B33" s="2" t="s">
        <v>119</v>
      </c>
      <c r="C33" s="41" t="s">
        <v>120</v>
      </c>
      <c r="D33" s="2" t="s">
        <v>91</v>
      </c>
      <c r="E33" s="2" t="s">
        <v>124</v>
      </c>
    </row>
    <row r="34" spans="1:5" x14ac:dyDescent="0.15">
      <c r="A34" s="2" t="s">
        <v>103</v>
      </c>
      <c r="B34" s="2" t="s">
        <v>119</v>
      </c>
      <c r="C34" s="41" t="s">
        <v>120</v>
      </c>
      <c r="D34" s="2" t="s">
        <v>91</v>
      </c>
      <c r="E34" s="2" t="s">
        <v>122</v>
      </c>
    </row>
    <row r="35" spans="1:5" x14ac:dyDescent="0.15">
      <c r="A35" s="2" t="s">
        <v>104</v>
      </c>
      <c r="B35" s="2" t="s">
        <v>119</v>
      </c>
      <c r="C35" s="41" t="s">
        <v>120</v>
      </c>
      <c r="D35" s="2" t="s">
        <v>91</v>
      </c>
      <c r="E35" s="2" t="s">
        <v>124</v>
      </c>
    </row>
    <row r="36" spans="1:5" x14ac:dyDescent="0.15">
      <c r="A36" s="2" t="s">
        <v>105</v>
      </c>
      <c r="B36" s="2" t="s">
        <v>119</v>
      </c>
      <c r="C36" s="41" t="s">
        <v>120</v>
      </c>
      <c r="D36" s="2" t="s">
        <v>91</v>
      </c>
      <c r="E36" s="2" t="s">
        <v>122</v>
      </c>
    </row>
    <row r="37" spans="1:5" x14ac:dyDescent="0.15">
      <c r="A37" s="2" t="s">
        <v>106</v>
      </c>
      <c r="B37" s="2" t="s">
        <v>119</v>
      </c>
      <c r="C37" s="41" t="s">
        <v>120</v>
      </c>
      <c r="D37" s="2" t="s">
        <v>91</v>
      </c>
      <c r="E37" s="2" t="s">
        <v>124</v>
      </c>
    </row>
    <row r="38" spans="1:5" x14ac:dyDescent="0.15">
      <c r="A38" s="2" t="s">
        <v>107</v>
      </c>
      <c r="B38" s="2" t="s">
        <v>119</v>
      </c>
      <c r="C38" s="41" t="s">
        <v>120</v>
      </c>
      <c r="D38" s="2" t="s">
        <v>91</v>
      </c>
      <c r="E38" s="2" t="s">
        <v>124</v>
      </c>
    </row>
    <row r="39" spans="1:5" x14ac:dyDescent="0.15">
      <c r="A39" s="2" t="s">
        <v>108</v>
      </c>
      <c r="B39" s="2" t="s">
        <v>119</v>
      </c>
      <c r="C39" s="41" t="s">
        <v>120</v>
      </c>
      <c r="D39" s="2" t="s">
        <v>91</v>
      </c>
      <c r="E39" s="2" t="s">
        <v>124</v>
      </c>
    </row>
    <row r="40" spans="1:5" x14ac:dyDescent="0.15">
      <c r="A40" s="2" t="s">
        <v>109</v>
      </c>
      <c r="B40" s="2" t="s">
        <v>119</v>
      </c>
      <c r="C40" s="41" t="s">
        <v>120</v>
      </c>
      <c r="D40" s="2" t="s">
        <v>91</v>
      </c>
      <c r="E40" s="2" t="s">
        <v>123</v>
      </c>
    </row>
    <row r="41" spans="1:5" x14ac:dyDescent="0.15">
      <c r="A41" s="2" t="s">
        <v>110</v>
      </c>
      <c r="B41" s="2" t="s">
        <v>119</v>
      </c>
      <c r="C41" s="41" t="s">
        <v>120</v>
      </c>
      <c r="D41" s="2" t="s">
        <v>91</v>
      </c>
      <c r="E41" s="2" t="s">
        <v>124</v>
      </c>
    </row>
    <row r="42" spans="1:5" x14ac:dyDescent="0.15">
      <c r="A42" s="2" t="s">
        <v>111</v>
      </c>
      <c r="B42" s="2" t="s">
        <v>119</v>
      </c>
      <c r="C42" s="41" t="s">
        <v>120</v>
      </c>
      <c r="D42" s="2" t="s">
        <v>91</v>
      </c>
      <c r="E42" s="2" t="s">
        <v>124</v>
      </c>
    </row>
    <row r="43" spans="1:5" x14ac:dyDescent="0.15">
      <c r="A43" s="2" t="s">
        <v>112</v>
      </c>
      <c r="B43" s="2" t="s">
        <v>119</v>
      </c>
      <c r="C43" s="41" t="s">
        <v>120</v>
      </c>
      <c r="D43" s="2" t="s">
        <v>91</v>
      </c>
      <c r="E43" s="2" t="s">
        <v>124</v>
      </c>
    </row>
    <row r="44" spans="1:5" x14ac:dyDescent="0.15">
      <c r="A44" s="2" t="s">
        <v>113</v>
      </c>
      <c r="B44" s="2" t="s">
        <v>119</v>
      </c>
      <c r="C44" s="41" t="s">
        <v>120</v>
      </c>
      <c r="D44" s="2" t="s">
        <v>91</v>
      </c>
      <c r="E44" s="2" t="s">
        <v>122</v>
      </c>
    </row>
    <row r="45" spans="1:5" x14ac:dyDescent="0.15">
      <c r="A45" s="2" t="s">
        <v>114</v>
      </c>
      <c r="B45" s="2" t="s">
        <v>119</v>
      </c>
      <c r="C45" s="41" t="s">
        <v>120</v>
      </c>
      <c r="D45" s="2" t="s">
        <v>91</v>
      </c>
      <c r="E45" s="2" t="s">
        <v>122</v>
      </c>
    </row>
    <row r="46" spans="1:5" x14ac:dyDescent="0.15">
      <c r="A46" s="2" t="s">
        <v>115</v>
      </c>
      <c r="B46" s="2" t="s">
        <v>119</v>
      </c>
      <c r="C46" s="41" t="s">
        <v>120</v>
      </c>
      <c r="D46" s="2" t="s">
        <v>91</v>
      </c>
      <c r="E46" s="2" t="s">
        <v>123</v>
      </c>
    </row>
    <row r="47" spans="1:5" x14ac:dyDescent="0.15">
      <c r="A47" s="2" t="s">
        <v>116</v>
      </c>
      <c r="B47" s="2" t="s">
        <v>119</v>
      </c>
      <c r="C47" s="41" t="s">
        <v>120</v>
      </c>
      <c r="D47" s="2" t="s">
        <v>91</v>
      </c>
      <c r="E47" s="2" t="s">
        <v>122</v>
      </c>
    </row>
    <row r="48" spans="1:5" x14ac:dyDescent="0.15">
      <c r="A48" s="2" t="s">
        <v>117</v>
      </c>
      <c r="B48" s="2" t="s">
        <v>119</v>
      </c>
      <c r="C48" s="41" t="s">
        <v>120</v>
      </c>
      <c r="D48" s="2" t="s">
        <v>91</v>
      </c>
      <c r="E48" s="2" t="s">
        <v>124</v>
      </c>
    </row>
    <row r="49" spans="1:5" x14ac:dyDescent="0.15">
      <c r="A49" s="2" t="s">
        <v>118</v>
      </c>
      <c r="B49" s="2" t="s">
        <v>119</v>
      </c>
      <c r="C49" s="41" t="s">
        <v>120</v>
      </c>
      <c r="D49" s="2" t="s">
        <v>91</v>
      </c>
      <c r="E49" s="2" t="s">
        <v>122</v>
      </c>
    </row>
    <row r="50" spans="1:5" x14ac:dyDescent="0.15">
      <c r="A50" s="2" t="s">
        <v>6</v>
      </c>
      <c r="B50" s="2" t="s">
        <v>125</v>
      </c>
      <c r="C50" s="41" t="s">
        <v>126</v>
      </c>
      <c r="D50" s="2" t="s">
        <v>91</v>
      </c>
      <c r="E50" s="2" t="s">
        <v>127</v>
      </c>
    </row>
    <row r="51" spans="1:5" x14ac:dyDescent="0.15">
      <c r="A51" s="2" t="s">
        <v>96</v>
      </c>
      <c r="B51" s="2" t="s">
        <v>125</v>
      </c>
      <c r="C51" s="41" t="s">
        <v>126</v>
      </c>
      <c r="D51" s="2" t="s">
        <v>91</v>
      </c>
      <c r="E51" s="2" t="s">
        <v>128</v>
      </c>
    </row>
    <row r="52" spans="1:5" x14ac:dyDescent="0.15">
      <c r="A52" s="2" t="s">
        <v>98</v>
      </c>
      <c r="B52" s="2" t="s">
        <v>125</v>
      </c>
      <c r="C52" s="41" t="s">
        <v>126</v>
      </c>
      <c r="D52" s="2" t="s">
        <v>91</v>
      </c>
      <c r="E52" s="2" t="s">
        <v>129</v>
      </c>
    </row>
    <row r="53" spans="1:5" x14ac:dyDescent="0.15">
      <c r="A53" s="2" t="s">
        <v>10</v>
      </c>
      <c r="B53" s="2" t="s">
        <v>125</v>
      </c>
      <c r="C53" s="41" t="s">
        <v>126</v>
      </c>
      <c r="D53" s="2" t="s">
        <v>91</v>
      </c>
      <c r="E53" s="2" t="s">
        <v>129</v>
      </c>
    </row>
    <row r="54" spans="1:5" x14ac:dyDescent="0.15">
      <c r="A54" s="2" t="s">
        <v>100</v>
      </c>
      <c r="B54" s="2" t="s">
        <v>125</v>
      </c>
      <c r="C54" s="41" t="s">
        <v>126</v>
      </c>
      <c r="D54" s="2" t="s">
        <v>91</v>
      </c>
      <c r="E54" s="2" t="s">
        <v>129</v>
      </c>
    </row>
    <row r="55" spans="1:5" x14ac:dyDescent="0.15">
      <c r="A55" s="2" t="s">
        <v>101</v>
      </c>
      <c r="B55" s="2" t="s">
        <v>125</v>
      </c>
      <c r="C55" s="41" t="s">
        <v>126</v>
      </c>
      <c r="D55" s="2" t="s">
        <v>91</v>
      </c>
      <c r="E55" s="2" t="s">
        <v>130</v>
      </c>
    </row>
    <row r="56" spans="1:5" x14ac:dyDescent="0.15">
      <c r="A56" s="2" t="s">
        <v>103</v>
      </c>
      <c r="B56" s="2" t="s">
        <v>125</v>
      </c>
      <c r="C56" s="41" t="s">
        <v>126</v>
      </c>
      <c r="D56" s="2" t="s">
        <v>91</v>
      </c>
      <c r="E56" s="2" t="s">
        <v>128</v>
      </c>
    </row>
    <row r="57" spans="1:5" x14ac:dyDescent="0.15">
      <c r="A57" s="2" t="s">
        <v>104</v>
      </c>
      <c r="B57" s="2" t="s">
        <v>125</v>
      </c>
      <c r="C57" s="41" t="s">
        <v>126</v>
      </c>
      <c r="D57" s="2" t="s">
        <v>91</v>
      </c>
      <c r="E57" s="2" t="s">
        <v>130</v>
      </c>
    </row>
    <row r="58" spans="1:5" x14ac:dyDescent="0.15">
      <c r="A58" s="2" t="s">
        <v>105</v>
      </c>
      <c r="B58" s="2" t="s">
        <v>125</v>
      </c>
      <c r="C58" s="41" t="s">
        <v>126</v>
      </c>
      <c r="D58" s="2" t="s">
        <v>91</v>
      </c>
      <c r="E58" s="2" t="s">
        <v>128</v>
      </c>
    </row>
    <row r="59" spans="1:5" x14ac:dyDescent="0.15">
      <c r="A59" s="2" t="s">
        <v>106</v>
      </c>
      <c r="B59" s="2" t="s">
        <v>125</v>
      </c>
      <c r="C59" s="41" t="s">
        <v>126</v>
      </c>
      <c r="D59" s="2" t="s">
        <v>91</v>
      </c>
      <c r="E59" s="2" t="s">
        <v>130</v>
      </c>
    </row>
    <row r="60" spans="1:5" x14ac:dyDescent="0.15">
      <c r="A60" s="2" t="s">
        <v>107</v>
      </c>
      <c r="B60" s="2" t="s">
        <v>125</v>
      </c>
      <c r="C60" s="41" t="s">
        <v>126</v>
      </c>
      <c r="D60" s="2" t="s">
        <v>91</v>
      </c>
      <c r="E60" s="2" t="s">
        <v>130</v>
      </c>
    </row>
    <row r="61" spans="1:5" x14ac:dyDescent="0.15">
      <c r="A61" s="2" t="s">
        <v>108</v>
      </c>
      <c r="B61" s="2" t="s">
        <v>125</v>
      </c>
      <c r="C61" s="41" t="s">
        <v>126</v>
      </c>
      <c r="D61" s="2" t="s">
        <v>91</v>
      </c>
      <c r="E61" s="2" t="s">
        <v>130</v>
      </c>
    </row>
    <row r="62" spans="1:5" x14ac:dyDescent="0.15">
      <c r="A62" s="2" t="s">
        <v>109</v>
      </c>
      <c r="B62" s="2" t="s">
        <v>125</v>
      </c>
      <c r="C62" s="41" t="s">
        <v>126</v>
      </c>
      <c r="D62" s="2" t="s">
        <v>91</v>
      </c>
      <c r="E62" s="2" t="s">
        <v>129</v>
      </c>
    </row>
    <row r="63" spans="1:5" x14ac:dyDescent="0.15">
      <c r="A63" s="2" t="s">
        <v>110</v>
      </c>
      <c r="B63" s="2" t="s">
        <v>125</v>
      </c>
      <c r="C63" s="41" t="s">
        <v>126</v>
      </c>
      <c r="D63" s="2" t="s">
        <v>91</v>
      </c>
      <c r="E63" s="2" t="s">
        <v>130</v>
      </c>
    </row>
    <row r="64" spans="1:5" x14ac:dyDescent="0.15">
      <c r="A64" s="2" t="s">
        <v>111</v>
      </c>
      <c r="B64" s="2" t="s">
        <v>125</v>
      </c>
      <c r="C64" s="41" t="s">
        <v>126</v>
      </c>
      <c r="D64" s="2" t="s">
        <v>91</v>
      </c>
      <c r="E64" s="2" t="s">
        <v>130</v>
      </c>
    </row>
    <row r="65" spans="1:5" x14ac:dyDescent="0.15">
      <c r="A65" s="2" t="s">
        <v>112</v>
      </c>
      <c r="B65" s="2" t="s">
        <v>125</v>
      </c>
      <c r="C65" s="41" t="s">
        <v>126</v>
      </c>
      <c r="D65" s="2" t="s">
        <v>91</v>
      </c>
      <c r="E65" s="2" t="s">
        <v>130</v>
      </c>
    </row>
    <row r="66" spans="1:5" x14ac:dyDescent="0.15">
      <c r="A66" s="2" t="s">
        <v>113</v>
      </c>
      <c r="B66" s="2" t="s">
        <v>125</v>
      </c>
      <c r="C66" s="41" t="s">
        <v>126</v>
      </c>
      <c r="D66" s="2" t="s">
        <v>91</v>
      </c>
      <c r="E66" s="2" t="s">
        <v>128</v>
      </c>
    </row>
    <row r="67" spans="1:5" x14ac:dyDescent="0.15">
      <c r="A67" s="2" t="s">
        <v>114</v>
      </c>
      <c r="B67" s="2" t="s">
        <v>125</v>
      </c>
      <c r="C67" s="41" t="s">
        <v>126</v>
      </c>
      <c r="D67" s="2" t="s">
        <v>91</v>
      </c>
      <c r="E67" s="2" t="s">
        <v>128</v>
      </c>
    </row>
    <row r="68" spans="1:5" x14ac:dyDescent="0.15">
      <c r="A68" s="2" t="s">
        <v>115</v>
      </c>
      <c r="B68" s="2" t="s">
        <v>125</v>
      </c>
      <c r="C68" s="41" t="s">
        <v>126</v>
      </c>
      <c r="D68" s="2" t="s">
        <v>91</v>
      </c>
      <c r="E68" s="2" t="s">
        <v>129</v>
      </c>
    </row>
    <row r="69" spans="1:5" x14ac:dyDescent="0.15">
      <c r="A69" s="2" t="s">
        <v>116</v>
      </c>
      <c r="B69" s="2" t="s">
        <v>125</v>
      </c>
      <c r="C69" s="41" t="s">
        <v>126</v>
      </c>
      <c r="D69" s="2" t="s">
        <v>91</v>
      </c>
      <c r="E69" s="2" t="s">
        <v>128</v>
      </c>
    </row>
    <row r="70" spans="1:5" x14ac:dyDescent="0.15">
      <c r="A70" s="2" t="s">
        <v>117</v>
      </c>
      <c r="B70" s="2" t="s">
        <v>125</v>
      </c>
      <c r="C70" s="41" t="s">
        <v>126</v>
      </c>
      <c r="D70" s="2" t="s">
        <v>91</v>
      </c>
      <c r="E70" s="2" t="s">
        <v>130</v>
      </c>
    </row>
    <row r="71" spans="1:5" x14ac:dyDescent="0.15">
      <c r="A71" s="2" t="s">
        <v>118</v>
      </c>
      <c r="B71" s="2" t="s">
        <v>125</v>
      </c>
      <c r="C71" s="41" t="s">
        <v>126</v>
      </c>
      <c r="D71" s="2" t="s">
        <v>91</v>
      </c>
      <c r="E71" s="2" t="s">
        <v>128</v>
      </c>
    </row>
    <row r="72" spans="1:5" x14ac:dyDescent="0.15">
      <c r="A72" s="2" t="s">
        <v>88</v>
      </c>
      <c r="B72" s="41" t="s">
        <v>131</v>
      </c>
      <c r="C72" s="41" t="s">
        <v>132</v>
      </c>
      <c r="D72" s="2" t="s">
        <v>133</v>
      </c>
      <c r="E72" s="2" t="s">
        <v>134</v>
      </c>
    </row>
    <row r="73" spans="1:5" x14ac:dyDescent="0.15">
      <c r="A73" s="2" t="s">
        <v>88</v>
      </c>
      <c r="B73" s="2" t="s">
        <v>135</v>
      </c>
      <c r="C73" s="2" t="s">
        <v>136</v>
      </c>
      <c r="D73" s="2" t="s">
        <v>133</v>
      </c>
      <c r="E73" s="2" t="s">
        <v>136</v>
      </c>
    </row>
    <row r="74" spans="1:5" x14ac:dyDescent="0.15">
      <c r="A74" s="2" t="s">
        <v>6</v>
      </c>
      <c r="B74" s="2" t="s">
        <v>137</v>
      </c>
      <c r="C74" s="41" t="s">
        <v>138</v>
      </c>
      <c r="D74" s="2" t="s">
        <v>91</v>
      </c>
      <c r="E74" s="2" t="s">
        <v>139</v>
      </c>
    </row>
    <row r="75" spans="1:5" x14ac:dyDescent="0.15">
      <c r="A75" s="2" t="s">
        <v>96</v>
      </c>
      <c r="B75" s="2" t="s">
        <v>137</v>
      </c>
      <c r="C75" s="41" t="s">
        <v>138</v>
      </c>
      <c r="D75" s="2" t="s">
        <v>91</v>
      </c>
      <c r="E75" s="2" t="s">
        <v>140</v>
      </c>
    </row>
    <row r="76" spans="1:5" x14ac:dyDescent="0.15">
      <c r="A76" s="2" t="s">
        <v>98</v>
      </c>
      <c r="B76" s="2" t="s">
        <v>137</v>
      </c>
      <c r="C76" s="41" t="s">
        <v>138</v>
      </c>
      <c r="D76" s="2" t="s">
        <v>91</v>
      </c>
      <c r="E76" s="2" t="s">
        <v>141</v>
      </c>
    </row>
    <row r="77" spans="1:5" x14ac:dyDescent="0.15">
      <c r="A77" s="2" t="s">
        <v>10</v>
      </c>
      <c r="B77" s="2" t="s">
        <v>137</v>
      </c>
      <c r="C77" s="41" t="s">
        <v>138</v>
      </c>
      <c r="D77" s="2" t="s">
        <v>91</v>
      </c>
      <c r="E77" s="2" t="s">
        <v>141</v>
      </c>
    </row>
    <row r="78" spans="1:5" x14ac:dyDescent="0.15">
      <c r="A78" s="2" t="s">
        <v>100</v>
      </c>
      <c r="B78" s="2" t="s">
        <v>137</v>
      </c>
      <c r="C78" s="41" t="s">
        <v>138</v>
      </c>
      <c r="D78" s="2" t="s">
        <v>91</v>
      </c>
      <c r="E78" s="2" t="s">
        <v>141</v>
      </c>
    </row>
    <row r="79" spans="1:5" x14ac:dyDescent="0.15">
      <c r="A79" s="2" t="s">
        <v>101</v>
      </c>
      <c r="B79" s="2" t="s">
        <v>137</v>
      </c>
      <c r="C79" s="41" t="s">
        <v>138</v>
      </c>
      <c r="D79" s="2" t="s">
        <v>91</v>
      </c>
      <c r="E79" s="2" t="s">
        <v>142</v>
      </c>
    </row>
    <row r="80" spans="1:5" x14ac:dyDescent="0.15">
      <c r="A80" s="2" t="s">
        <v>103</v>
      </c>
      <c r="B80" s="2" t="s">
        <v>137</v>
      </c>
      <c r="C80" s="41" t="s">
        <v>138</v>
      </c>
      <c r="D80" s="2" t="s">
        <v>91</v>
      </c>
      <c r="E80" s="2" t="s">
        <v>140</v>
      </c>
    </row>
    <row r="81" spans="1:5" x14ac:dyDescent="0.15">
      <c r="A81" s="2" t="s">
        <v>104</v>
      </c>
      <c r="B81" s="2" t="s">
        <v>137</v>
      </c>
      <c r="C81" s="41" t="s">
        <v>138</v>
      </c>
      <c r="D81" s="2" t="s">
        <v>91</v>
      </c>
      <c r="E81" s="2" t="s">
        <v>142</v>
      </c>
    </row>
    <row r="82" spans="1:5" x14ac:dyDescent="0.15">
      <c r="A82" s="2" t="s">
        <v>105</v>
      </c>
      <c r="B82" s="2" t="s">
        <v>137</v>
      </c>
      <c r="C82" s="41" t="s">
        <v>138</v>
      </c>
      <c r="D82" s="2" t="s">
        <v>91</v>
      </c>
      <c r="E82" s="2" t="s">
        <v>140</v>
      </c>
    </row>
    <row r="83" spans="1:5" x14ac:dyDescent="0.15">
      <c r="A83" s="2" t="s">
        <v>106</v>
      </c>
      <c r="B83" s="2" t="s">
        <v>137</v>
      </c>
      <c r="C83" s="41" t="s">
        <v>138</v>
      </c>
      <c r="D83" s="2" t="s">
        <v>91</v>
      </c>
      <c r="E83" s="2" t="s">
        <v>142</v>
      </c>
    </row>
    <row r="84" spans="1:5" x14ac:dyDescent="0.15">
      <c r="A84" s="2" t="s">
        <v>107</v>
      </c>
      <c r="B84" s="2" t="s">
        <v>137</v>
      </c>
      <c r="C84" s="41" t="s">
        <v>138</v>
      </c>
      <c r="D84" s="2" t="s">
        <v>91</v>
      </c>
      <c r="E84" s="2" t="s">
        <v>142</v>
      </c>
    </row>
    <row r="85" spans="1:5" x14ac:dyDescent="0.15">
      <c r="A85" s="2" t="s">
        <v>108</v>
      </c>
      <c r="B85" s="2" t="s">
        <v>137</v>
      </c>
      <c r="C85" s="41" t="s">
        <v>138</v>
      </c>
      <c r="D85" s="2" t="s">
        <v>91</v>
      </c>
      <c r="E85" s="2" t="s">
        <v>142</v>
      </c>
    </row>
    <row r="86" spans="1:5" x14ac:dyDescent="0.15">
      <c r="A86" s="2" t="s">
        <v>109</v>
      </c>
      <c r="B86" s="2" t="s">
        <v>137</v>
      </c>
      <c r="C86" s="41" t="s">
        <v>138</v>
      </c>
      <c r="D86" s="2" t="s">
        <v>91</v>
      </c>
      <c r="E86" s="2" t="s">
        <v>141</v>
      </c>
    </row>
    <row r="87" spans="1:5" x14ac:dyDescent="0.15">
      <c r="A87" s="2" t="s">
        <v>110</v>
      </c>
      <c r="B87" s="2" t="s">
        <v>137</v>
      </c>
      <c r="C87" s="41" t="s">
        <v>138</v>
      </c>
      <c r="D87" s="2" t="s">
        <v>91</v>
      </c>
      <c r="E87" s="2" t="s">
        <v>142</v>
      </c>
    </row>
    <row r="88" spans="1:5" x14ac:dyDescent="0.15">
      <c r="A88" s="2" t="s">
        <v>111</v>
      </c>
      <c r="B88" s="2" t="s">
        <v>137</v>
      </c>
      <c r="C88" s="41" t="s">
        <v>138</v>
      </c>
      <c r="D88" s="2" t="s">
        <v>91</v>
      </c>
      <c r="E88" s="2" t="s">
        <v>142</v>
      </c>
    </row>
    <row r="89" spans="1:5" x14ac:dyDescent="0.15">
      <c r="A89" s="2" t="s">
        <v>112</v>
      </c>
      <c r="B89" s="2" t="s">
        <v>137</v>
      </c>
      <c r="C89" s="41" t="s">
        <v>138</v>
      </c>
      <c r="D89" s="2" t="s">
        <v>91</v>
      </c>
      <c r="E89" s="2" t="s">
        <v>142</v>
      </c>
    </row>
    <row r="90" spans="1:5" x14ac:dyDescent="0.15">
      <c r="A90" s="2" t="s">
        <v>113</v>
      </c>
      <c r="B90" s="2" t="s">
        <v>137</v>
      </c>
      <c r="C90" s="41" t="s">
        <v>138</v>
      </c>
      <c r="D90" s="2" t="s">
        <v>91</v>
      </c>
      <c r="E90" s="2" t="s">
        <v>140</v>
      </c>
    </row>
    <row r="91" spans="1:5" x14ac:dyDescent="0.15">
      <c r="A91" s="2" t="s">
        <v>114</v>
      </c>
      <c r="B91" s="2" t="s">
        <v>137</v>
      </c>
      <c r="C91" s="41" t="s">
        <v>138</v>
      </c>
      <c r="D91" s="2" t="s">
        <v>91</v>
      </c>
      <c r="E91" s="2" t="s">
        <v>140</v>
      </c>
    </row>
    <row r="92" spans="1:5" x14ac:dyDescent="0.15">
      <c r="A92" s="2" t="s">
        <v>115</v>
      </c>
      <c r="B92" s="2" t="s">
        <v>137</v>
      </c>
      <c r="C92" s="41" t="s">
        <v>138</v>
      </c>
      <c r="D92" s="2" t="s">
        <v>91</v>
      </c>
      <c r="E92" s="2" t="s">
        <v>141</v>
      </c>
    </row>
    <row r="93" spans="1:5" x14ac:dyDescent="0.15">
      <c r="A93" s="2" t="s">
        <v>116</v>
      </c>
      <c r="B93" s="2" t="s">
        <v>137</v>
      </c>
      <c r="C93" s="41" t="s">
        <v>138</v>
      </c>
      <c r="D93" s="2" t="s">
        <v>91</v>
      </c>
      <c r="E93" s="2" t="s">
        <v>140</v>
      </c>
    </row>
    <row r="94" spans="1:5" x14ac:dyDescent="0.15">
      <c r="A94" s="2" t="s">
        <v>117</v>
      </c>
      <c r="B94" s="2" t="s">
        <v>137</v>
      </c>
      <c r="C94" s="41" t="s">
        <v>138</v>
      </c>
      <c r="D94" s="2" t="s">
        <v>91</v>
      </c>
      <c r="E94" s="2" t="s">
        <v>142</v>
      </c>
    </row>
    <row r="95" spans="1:5" x14ac:dyDescent="0.15">
      <c r="A95" s="2" t="s">
        <v>118</v>
      </c>
      <c r="B95" s="2" t="s">
        <v>137</v>
      </c>
      <c r="C95" s="41" t="s">
        <v>138</v>
      </c>
      <c r="D95" s="2" t="s">
        <v>91</v>
      </c>
      <c r="E95" s="2" t="s">
        <v>140</v>
      </c>
    </row>
    <row r="96" spans="1:5" x14ac:dyDescent="0.15">
      <c r="A96" s="2" t="s">
        <v>6</v>
      </c>
      <c r="B96" s="2" t="s">
        <v>143</v>
      </c>
      <c r="C96" s="41" t="s">
        <v>144</v>
      </c>
      <c r="D96" s="2" t="s">
        <v>133</v>
      </c>
      <c r="E96" s="2" t="s">
        <v>145</v>
      </c>
    </row>
    <row r="97" spans="1:5" x14ac:dyDescent="0.15">
      <c r="A97" s="2" t="s">
        <v>96</v>
      </c>
      <c r="B97" s="2" t="s">
        <v>143</v>
      </c>
      <c r="C97" s="41" t="s">
        <v>144</v>
      </c>
      <c r="D97" s="2" t="s">
        <v>133</v>
      </c>
      <c r="E97" s="2" t="s">
        <v>146</v>
      </c>
    </row>
    <row r="98" spans="1:5" x14ac:dyDescent="0.15">
      <c r="A98" s="2" t="s">
        <v>98</v>
      </c>
      <c r="B98" s="2" t="s">
        <v>143</v>
      </c>
      <c r="C98" s="41" t="s">
        <v>144</v>
      </c>
      <c r="D98" s="2" t="s">
        <v>133</v>
      </c>
      <c r="E98" s="2" t="s">
        <v>147</v>
      </c>
    </row>
    <row r="99" spans="1:5" x14ac:dyDescent="0.15">
      <c r="A99" s="2" t="s">
        <v>10</v>
      </c>
      <c r="B99" s="2" t="s">
        <v>143</v>
      </c>
      <c r="C99" s="41" t="s">
        <v>144</v>
      </c>
      <c r="D99" s="2" t="s">
        <v>133</v>
      </c>
      <c r="E99" s="2" t="s">
        <v>147</v>
      </c>
    </row>
    <row r="100" spans="1:5" x14ac:dyDescent="0.15">
      <c r="A100" s="2" t="s">
        <v>100</v>
      </c>
      <c r="B100" s="2" t="s">
        <v>143</v>
      </c>
      <c r="C100" s="41" t="s">
        <v>144</v>
      </c>
      <c r="D100" s="2" t="s">
        <v>133</v>
      </c>
      <c r="E100" s="2" t="s">
        <v>147</v>
      </c>
    </row>
    <row r="101" spans="1:5" x14ac:dyDescent="0.15">
      <c r="A101" s="2" t="s">
        <v>101</v>
      </c>
      <c r="B101" s="2" t="s">
        <v>143</v>
      </c>
      <c r="C101" s="41" t="s">
        <v>144</v>
      </c>
      <c r="D101" s="2" t="s">
        <v>133</v>
      </c>
      <c r="E101" s="2" t="s">
        <v>148</v>
      </c>
    </row>
    <row r="102" spans="1:5" x14ac:dyDescent="0.15">
      <c r="A102" s="2" t="s">
        <v>103</v>
      </c>
      <c r="B102" s="2" t="s">
        <v>143</v>
      </c>
      <c r="C102" s="41" t="s">
        <v>144</v>
      </c>
      <c r="D102" s="2" t="s">
        <v>133</v>
      </c>
      <c r="E102" s="2" t="s">
        <v>146</v>
      </c>
    </row>
    <row r="103" spans="1:5" x14ac:dyDescent="0.15">
      <c r="A103" s="2" t="s">
        <v>104</v>
      </c>
      <c r="B103" s="2" t="s">
        <v>143</v>
      </c>
      <c r="C103" s="41" t="s">
        <v>144</v>
      </c>
      <c r="D103" s="2" t="s">
        <v>133</v>
      </c>
      <c r="E103" s="2" t="s">
        <v>148</v>
      </c>
    </row>
    <row r="104" spans="1:5" x14ac:dyDescent="0.15">
      <c r="A104" s="2" t="s">
        <v>105</v>
      </c>
      <c r="B104" s="2" t="s">
        <v>143</v>
      </c>
      <c r="C104" s="41" t="s">
        <v>144</v>
      </c>
      <c r="D104" s="2" t="s">
        <v>133</v>
      </c>
      <c r="E104" s="2" t="s">
        <v>146</v>
      </c>
    </row>
    <row r="105" spans="1:5" x14ac:dyDescent="0.15">
      <c r="A105" s="2" t="s">
        <v>106</v>
      </c>
      <c r="B105" s="2" t="s">
        <v>143</v>
      </c>
      <c r="C105" s="41" t="s">
        <v>144</v>
      </c>
      <c r="D105" s="2" t="s">
        <v>133</v>
      </c>
      <c r="E105" s="2" t="s">
        <v>148</v>
      </c>
    </row>
    <row r="106" spans="1:5" x14ac:dyDescent="0.15">
      <c r="A106" s="2" t="s">
        <v>107</v>
      </c>
      <c r="B106" s="2" t="s">
        <v>143</v>
      </c>
      <c r="C106" s="41" t="s">
        <v>144</v>
      </c>
      <c r="D106" s="2" t="s">
        <v>133</v>
      </c>
      <c r="E106" s="2" t="s">
        <v>148</v>
      </c>
    </row>
    <row r="107" spans="1:5" x14ac:dyDescent="0.15">
      <c r="A107" s="2" t="s">
        <v>108</v>
      </c>
      <c r="B107" s="2" t="s">
        <v>143</v>
      </c>
      <c r="C107" s="41" t="s">
        <v>144</v>
      </c>
      <c r="D107" s="2" t="s">
        <v>133</v>
      </c>
      <c r="E107" s="2" t="s">
        <v>148</v>
      </c>
    </row>
    <row r="108" spans="1:5" x14ac:dyDescent="0.15">
      <c r="A108" s="2" t="s">
        <v>109</v>
      </c>
      <c r="B108" s="2" t="s">
        <v>143</v>
      </c>
      <c r="C108" s="41" t="s">
        <v>144</v>
      </c>
      <c r="D108" s="2" t="s">
        <v>133</v>
      </c>
      <c r="E108" s="2" t="s">
        <v>147</v>
      </c>
    </row>
    <row r="109" spans="1:5" x14ac:dyDescent="0.15">
      <c r="A109" s="2" t="s">
        <v>110</v>
      </c>
      <c r="B109" s="2" t="s">
        <v>143</v>
      </c>
      <c r="C109" s="41" t="s">
        <v>144</v>
      </c>
      <c r="D109" s="2" t="s">
        <v>133</v>
      </c>
      <c r="E109" s="2" t="s">
        <v>148</v>
      </c>
    </row>
    <row r="110" spans="1:5" x14ac:dyDescent="0.15">
      <c r="A110" s="2" t="s">
        <v>111</v>
      </c>
      <c r="B110" s="2" t="s">
        <v>143</v>
      </c>
      <c r="C110" s="41" t="s">
        <v>144</v>
      </c>
      <c r="D110" s="2" t="s">
        <v>133</v>
      </c>
      <c r="E110" s="2" t="s">
        <v>148</v>
      </c>
    </row>
    <row r="111" spans="1:5" x14ac:dyDescent="0.15">
      <c r="A111" s="2" t="s">
        <v>112</v>
      </c>
      <c r="B111" s="2" t="s">
        <v>143</v>
      </c>
      <c r="C111" s="41" t="s">
        <v>144</v>
      </c>
      <c r="D111" s="2" t="s">
        <v>133</v>
      </c>
      <c r="E111" s="2" t="s">
        <v>148</v>
      </c>
    </row>
    <row r="112" spans="1:5" x14ac:dyDescent="0.15">
      <c r="A112" s="2" t="s">
        <v>113</v>
      </c>
      <c r="B112" s="2" t="s">
        <v>143</v>
      </c>
      <c r="C112" s="41" t="s">
        <v>144</v>
      </c>
      <c r="D112" s="2" t="s">
        <v>133</v>
      </c>
      <c r="E112" s="2" t="s">
        <v>146</v>
      </c>
    </row>
    <row r="113" spans="1:5" x14ac:dyDescent="0.15">
      <c r="A113" s="2" t="s">
        <v>114</v>
      </c>
      <c r="B113" s="2" t="s">
        <v>143</v>
      </c>
      <c r="C113" s="41" t="s">
        <v>144</v>
      </c>
      <c r="D113" s="2" t="s">
        <v>133</v>
      </c>
      <c r="E113" s="2" t="s">
        <v>146</v>
      </c>
    </row>
    <row r="114" spans="1:5" x14ac:dyDescent="0.15">
      <c r="A114" s="2" t="s">
        <v>115</v>
      </c>
      <c r="B114" s="2" t="s">
        <v>143</v>
      </c>
      <c r="C114" s="41" t="s">
        <v>144</v>
      </c>
      <c r="D114" s="2" t="s">
        <v>133</v>
      </c>
      <c r="E114" s="2" t="s">
        <v>147</v>
      </c>
    </row>
    <row r="115" spans="1:5" x14ac:dyDescent="0.15">
      <c r="A115" s="2" t="s">
        <v>116</v>
      </c>
      <c r="B115" s="2" t="s">
        <v>143</v>
      </c>
      <c r="C115" s="41" t="s">
        <v>144</v>
      </c>
      <c r="D115" s="2" t="s">
        <v>133</v>
      </c>
      <c r="E115" s="2" t="s">
        <v>146</v>
      </c>
    </row>
    <row r="116" spans="1:5" x14ac:dyDescent="0.15">
      <c r="A116" s="2" t="s">
        <v>117</v>
      </c>
      <c r="B116" s="2" t="s">
        <v>143</v>
      </c>
      <c r="C116" s="41" t="s">
        <v>144</v>
      </c>
      <c r="D116" s="2" t="s">
        <v>133</v>
      </c>
      <c r="E116" s="2" t="s">
        <v>148</v>
      </c>
    </row>
    <row r="117" spans="1:5" x14ac:dyDescent="0.15">
      <c r="A117" s="2" t="s">
        <v>118</v>
      </c>
      <c r="B117" s="2" t="s">
        <v>143</v>
      </c>
      <c r="C117" s="41" t="s">
        <v>144</v>
      </c>
      <c r="D117" s="2" t="s">
        <v>133</v>
      </c>
      <c r="E117" s="2" t="s">
        <v>146</v>
      </c>
    </row>
    <row r="118" spans="1:5" x14ac:dyDescent="0.15">
      <c r="A118" s="2" t="s">
        <v>6</v>
      </c>
      <c r="B118" s="2" t="s">
        <v>149</v>
      </c>
      <c r="C118" s="2" t="s">
        <v>150</v>
      </c>
      <c r="D118" s="2" t="s">
        <v>133</v>
      </c>
      <c r="E118" s="2" t="s">
        <v>151</v>
      </c>
    </row>
    <row r="119" spans="1:5" x14ac:dyDescent="0.15">
      <c r="A119" s="2" t="s">
        <v>96</v>
      </c>
      <c r="B119" s="2" t="s">
        <v>149</v>
      </c>
      <c r="C119" s="2" t="s">
        <v>150</v>
      </c>
      <c r="D119" s="2" t="s">
        <v>133</v>
      </c>
      <c r="E119" s="2" t="s">
        <v>152</v>
      </c>
    </row>
    <row r="120" spans="1:5" x14ac:dyDescent="0.15">
      <c r="A120" s="2" t="s">
        <v>98</v>
      </c>
      <c r="B120" s="2" t="s">
        <v>149</v>
      </c>
      <c r="C120" s="2" t="s">
        <v>150</v>
      </c>
      <c r="D120" s="2" t="s">
        <v>133</v>
      </c>
      <c r="E120" s="2" t="s">
        <v>153</v>
      </c>
    </row>
    <row r="121" spans="1:5" x14ac:dyDescent="0.15">
      <c r="A121" s="2" t="s">
        <v>10</v>
      </c>
      <c r="B121" s="2" t="s">
        <v>149</v>
      </c>
      <c r="C121" s="2" t="s">
        <v>150</v>
      </c>
      <c r="D121" s="2" t="s">
        <v>133</v>
      </c>
      <c r="E121" s="2" t="s">
        <v>153</v>
      </c>
    </row>
    <row r="122" spans="1:5" x14ac:dyDescent="0.15">
      <c r="A122" s="2" t="s">
        <v>100</v>
      </c>
      <c r="B122" s="2" t="s">
        <v>149</v>
      </c>
      <c r="C122" s="2" t="s">
        <v>150</v>
      </c>
      <c r="D122" s="2" t="s">
        <v>133</v>
      </c>
      <c r="E122" s="2" t="s">
        <v>153</v>
      </c>
    </row>
    <row r="123" spans="1:5" x14ac:dyDescent="0.15">
      <c r="A123" s="2" t="s">
        <v>101</v>
      </c>
      <c r="B123" s="2" t="s">
        <v>149</v>
      </c>
      <c r="C123" s="2" t="s">
        <v>150</v>
      </c>
      <c r="D123" s="2" t="s">
        <v>133</v>
      </c>
      <c r="E123" s="2" t="s">
        <v>154</v>
      </c>
    </row>
    <row r="124" spans="1:5" x14ac:dyDescent="0.15">
      <c r="A124" s="2" t="s">
        <v>103</v>
      </c>
      <c r="B124" s="2" t="s">
        <v>149</v>
      </c>
      <c r="C124" s="2" t="s">
        <v>150</v>
      </c>
      <c r="D124" s="2" t="s">
        <v>133</v>
      </c>
      <c r="E124" s="2" t="s">
        <v>152</v>
      </c>
    </row>
    <row r="125" spans="1:5" x14ac:dyDescent="0.15">
      <c r="A125" s="2" t="s">
        <v>104</v>
      </c>
      <c r="B125" s="2" t="s">
        <v>149</v>
      </c>
      <c r="C125" s="2" t="s">
        <v>150</v>
      </c>
      <c r="D125" s="2" t="s">
        <v>133</v>
      </c>
      <c r="E125" s="2" t="s">
        <v>154</v>
      </c>
    </row>
    <row r="126" spans="1:5" x14ac:dyDescent="0.15">
      <c r="A126" s="2" t="s">
        <v>105</v>
      </c>
      <c r="B126" s="2" t="s">
        <v>149</v>
      </c>
      <c r="C126" s="2" t="s">
        <v>150</v>
      </c>
      <c r="D126" s="2" t="s">
        <v>133</v>
      </c>
      <c r="E126" s="2" t="s">
        <v>152</v>
      </c>
    </row>
    <row r="127" spans="1:5" x14ac:dyDescent="0.15">
      <c r="A127" s="2" t="s">
        <v>106</v>
      </c>
      <c r="B127" s="2" t="s">
        <v>149</v>
      </c>
      <c r="C127" s="2" t="s">
        <v>150</v>
      </c>
      <c r="D127" s="2" t="s">
        <v>133</v>
      </c>
      <c r="E127" s="2" t="s">
        <v>154</v>
      </c>
    </row>
    <row r="128" spans="1:5" x14ac:dyDescent="0.15">
      <c r="A128" s="2" t="s">
        <v>107</v>
      </c>
      <c r="B128" s="2" t="s">
        <v>149</v>
      </c>
      <c r="C128" s="2" t="s">
        <v>150</v>
      </c>
      <c r="D128" s="2" t="s">
        <v>133</v>
      </c>
      <c r="E128" s="2" t="s">
        <v>154</v>
      </c>
    </row>
    <row r="129" spans="1:5" x14ac:dyDescent="0.15">
      <c r="A129" s="2" t="s">
        <v>108</v>
      </c>
      <c r="B129" s="2" t="s">
        <v>149</v>
      </c>
      <c r="C129" s="2" t="s">
        <v>150</v>
      </c>
      <c r="D129" s="2" t="s">
        <v>133</v>
      </c>
      <c r="E129" s="2" t="s">
        <v>154</v>
      </c>
    </row>
    <row r="130" spans="1:5" x14ac:dyDescent="0.15">
      <c r="A130" s="2" t="s">
        <v>109</v>
      </c>
      <c r="B130" s="2" t="s">
        <v>149</v>
      </c>
      <c r="C130" s="2" t="s">
        <v>150</v>
      </c>
      <c r="D130" s="2" t="s">
        <v>133</v>
      </c>
      <c r="E130" s="2" t="s">
        <v>153</v>
      </c>
    </row>
    <row r="131" spans="1:5" x14ac:dyDescent="0.15">
      <c r="A131" s="2" t="s">
        <v>110</v>
      </c>
      <c r="B131" s="2" t="s">
        <v>149</v>
      </c>
      <c r="C131" s="2" t="s">
        <v>150</v>
      </c>
      <c r="D131" s="2" t="s">
        <v>133</v>
      </c>
      <c r="E131" s="2" t="s">
        <v>154</v>
      </c>
    </row>
    <row r="132" spans="1:5" x14ac:dyDescent="0.15">
      <c r="A132" s="2" t="s">
        <v>111</v>
      </c>
      <c r="B132" s="2" t="s">
        <v>149</v>
      </c>
      <c r="C132" s="2" t="s">
        <v>150</v>
      </c>
      <c r="D132" s="2" t="s">
        <v>133</v>
      </c>
      <c r="E132" s="2" t="s">
        <v>154</v>
      </c>
    </row>
    <row r="133" spans="1:5" x14ac:dyDescent="0.15">
      <c r="A133" s="2" t="s">
        <v>112</v>
      </c>
      <c r="B133" s="2" t="s">
        <v>149</v>
      </c>
      <c r="C133" s="2" t="s">
        <v>150</v>
      </c>
      <c r="D133" s="2" t="s">
        <v>133</v>
      </c>
      <c r="E133" s="2" t="s">
        <v>154</v>
      </c>
    </row>
    <row r="134" spans="1:5" x14ac:dyDescent="0.15">
      <c r="A134" s="2" t="s">
        <v>113</v>
      </c>
      <c r="B134" s="2" t="s">
        <v>149</v>
      </c>
      <c r="C134" s="2" t="s">
        <v>150</v>
      </c>
      <c r="D134" s="2" t="s">
        <v>133</v>
      </c>
      <c r="E134" s="2" t="s">
        <v>152</v>
      </c>
    </row>
    <row r="135" spans="1:5" x14ac:dyDescent="0.15">
      <c r="A135" s="2" t="s">
        <v>114</v>
      </c>
      <c r="B135" s="2" t="s">
        <v>149</v>
      </c>
      <c r="C135" s="2" t="s">
        <v>150</v>
      </c>
      <c r="D135" s="2" t="s">
        <v>133</v>
      </c>
      <c r="E135" s="2" t="s">
        <v>152</v>
      </c>
    </row>
    <row r="136" spans="1:5" x14ac:dyDescent="0.15">
      <c r="A136" s="2" t="s">
        <v>115</v>
      </c>
      <c r="B136" s="2" t="s">
        <v>149</v>
      </c>
      <c r="C136" s="2" t="s">
        <v>150</v>
      </c>
      <c r="D136" s="2" t="s">
        <v>133</v>
      </c>
      <c r="E136" s="2" t="s">
        <v>153</v>
      </c>
    </row>
    <row r="137" spans="1:5" x14ac:dyDescent="0.15">
      <c r="A137" s="2" t="s">
        <v>116</v>
      </c>
      <c r="B137" s="2" t="s">
        <v>149</v>
      </c>
      <c r="C137" s="2" t="s">
        <v>150</v>
      </c>
      <c r="D137" s="2" t="s">
        <v>133</v>
      </c>
      <c r="E137" s="2" t="s">
        <v>152</v>
      </c>
    </row>
    <row r="138" spans="1:5" x14ac:dyDescent="0.15">
      <c r="A138" s="2" t="s">
        <v>117</v>
      </c>
      <c r="B138" s="2" t="s">
        <v>149</v>
      </c>
      <c r="C138" s="2" t="s">
        <v>150</v>
      </c>
      <c r="D138" s="2" t="s">
        <v>133</v>
      </c>
      <c r="E138" s="2" t="s">
        <v>154</v>
      </c>
    </row>
    <row r="139" spans="1:5" x14ac:dyDescent="0.15">
      <c r="A139" s="2" t="s">
        <v>118</v>
      </c>
      <c r="B139" s="2" t="s">
        <v>149</v>
      </c>
      <c r="C139" s="2" t="s">
        <v>150</v>
      </c>
      <c r="D139" s="2" t="s">
        <v>133</v>
      </c>
      <c r="E139" s="2" t="s">
        <v>152</v>
      </c>
    </row>
    <row r="140" spans="1:5" x14ac:dyDescent="0.15">
      <c r="A140" s="2" t="s">
        <v>88</v>
      </c>
      <c r="B140" s="2" t="s">
        <v>155</v>
      </c>
      <c r="C140" s="2" t="s">
        <v>156</v>
      </c>
      <c r="D140" s="2" t="s">
        <v>133</v>
      </c>
      <c r="E140" s="2" t="s">
        <v>157</v>
      </c>
    </row>
    <row r="141" spans="1:5" x14ac:dyDescent="0.15">
      <c r="A141" s="2" t="s">
        <v>88</v>
      </c>
      <c r="B141" s="2" t="s">
        <v>158</v>
      </c>
      <c r="C141" s="2" t="s">
        <v>159</v>
      </c>
      <c r="D141" s="2" t="s">
        <v>133</v>
      </c>
      <c r="E141" s="2" t="s">
        <v>160</v>
      </c>
    </row>
    <row r="142" spans="1:5" x14ac:dyDescent="0.15">
      <c r="A142" s="2" t="s">
        <v>88</v>
      </c>
      <c r="B142" s="2" t="s">
        <v>161</v>
      </c>
      <c r="C142" s="2" t="s">
        <v>162</v>
      </c>
      <c r="D142" s="2" t="s">
        <v>133</v>
      </c>
      <c r="E142" s="2" t="s">
        <v>163</v>
      </c>
    </row>
    <row r="143" spans="1:5" x14ac:dyDescent="0.15">
      <c r="A143" s="2" t="s">
        <v>88</v>
      </c>
      <c r="B143" s="2" t="s">
        <v>164</v>
      </c>
      <c r="C143" s="2" t="s">
        <v>165</v>
      </c>
      <c r="D143" s="2" t="s">
        <v>133</v>
      </c>
      <c r="E143" s="2" t="s">
        <v>166</v>
      </c>
    </row>
    <row r="144" spans="1:5" x14ac:dyDescent="0.15">
      <c r="A144" s="2" t="s">
        <v>88</v>
      </c>
      <c r="B144" s="2" t="s">
        <v>167</v>
      </c>
      <c r="C144" s="2" t="s">
        <v>168</v>
      </c>
      <c r="D144" s="2" t="s">
        <v>133</v>
      </c>
      <c r="E144" s="2" t="s">
        <v>169</v>
      </c>
    </row>
    <row r="145" spans="1:5" x14ac:dyDescent="0.15">
      <c r="A145" s="2" t="s">
        <v>88</v>
      </c>
      <c r="B145" s="2" t="s">
        <v>170</v>
      </c>
      <c r="C145" s="2" t="s">
        <v>171</v>
      </c>
      <c r="D145" s="2" t="s">
        <v>133</v>
      </c>
      <c r="E145" s="2" t="s">
        <v>172</v>
      </c>
    </row>
    <row r="146" spans="1:5" x14ac:dyDescent="0.15">
      <c r="A146" s="2" t="s">
        <v>88</v>
      </c>
      <c r="B146" s="2" t="s">
        <v>173</v>
      </c>
      <c r="C146" s="2" t="s">
        <v>174</v>
      </c>
      <c r="D146" s="2" t="s">
        <v>133</v>
      </c>
      <c r="E146" s="2" t="s">
        <v>175</v>
      </c>
    </row>
    <row r="147" spans="1:5" x14ac:dyDescent="0.15">
      <c r="A147" s="2" t="s">
        <v>88</v>
      </c>
      <c r="B147" s="2" t="s">
        <v>176</v>
      </c>
      <c r="C147" s="2" t="s">
        <v>177</v>
      </c>
      <c r="D147" s="2" t="s">
        <v>133</v>
      </c>
      <c r="E147" s="2" t="s">
        <v>178</v>
      </c>
    </row>
  </sheetData>
  <autoFilter ref="A4:E4" xr:uid="{00000000-0001-0000-0000-000000000000}"/>
  <hyperlinks>
    <hyperlink ref="A1" location="'Readme | Introduction'!A1" display="back to ReadMe" xr:uid="{8E47350E-282C-5747-9F9B-4934A0D8B0A5}"/>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1E96FC"/>
  </sheetPr>
  <dimension ref="A1:H266"/>
  <sheetViews>
    <sheetView showGridLines="0" workbookViewId="0"/>
  </sheetViews>
  <sheetFormatPr baseColWidth="10" defaultColWidth="8.83203125" defaultRowHeight="12" x14ac:dyDescent="0.15"/>
  <cols>
    <col min="1" max="1" width="107.5" style="2" bestFit="1" customWidth="1"/>
    <col min="2" max="2" width="17" style="2" bestFit="1" customWidth="1"/>
    <col min="3" max="3" width="107.5" style="2" bestFit="1" customWidth="1"/>
    <col min="4" max="4" width="14.1640625" style="2" bestFit="1" customWidth="1"/>
    <col min="5" max="5" width="10.6640625" style="2" bestFit="1" customWidth="1"/>
    <col min="6" max="6" width="12.83203125" style="2" bestFit="1" customWidth="1"/>
    <col min="7" max="7" width="12.1640625" style="2" bestFit="1" customWidth="1"/>
    <col min="8" max="8" width="49.83203125" style="2" bestFit="1" customWidth="1"/>
    <col min="9" max="16384" width="8.83203125" style="2"/>
  </cols>
  <sheetData>
    <row r="1" spans="1:8" x14ac:dyDescent="0.15">
      <c r="A1" s="70" t="s">
        <v>957</v>
      </c>
    </row>
    <row r="3" spans="1:8" s="9" customFormat="1" x14ac:dyDescent="0.15">
      <c r="A3" s="40" t="s">
        <v>179</v>
      </c>
      <c r="B3" s="40" t="s">
        <v>180</v>
      </c>
      <c r="C3" s="40" t="s">
        <v>181</v>
      </c>
      <c r="D3" s="40" t="s">
        <v>182</v>
      </c>
      <c r="E3" s="40" t="s">
        <v>183</v>
      </c>
      <c r="F3" s="40" t="s">
        <v>184</v>
      </c>
      <c r="G3" s="40" t="s">
        <v>185</v>
      </c>
      <c r="H3" s="40" t="s">
        <v>186</v>
      </c>
    </row>
    <row r="4" spans="1:8" x14ac:dyDescent="0.15">
      <c r="A4" s="2" t="s">
        <v>394</v>
      </c>
      <c r="B4" s="2" t="s">
        <v>82</v>
      </c>
      <c r="C4" s="41" t="s">
        <v>144</v>
      </c>
      <c r="D4" s="2" t="s">
        <v>88</v>
      </c>
      <c r="E4" s="2" t="s">
        <v>189</v>
      </c>
      <c r="F4" s="2" t="s">
        <v>204</v>
      </c>
      <c r="G4" s="2">
        <v>0.59523809523809501</v>
      </c>
      <c r="H4" s="2" t="s">
        <v>280</v>
      </c>
    </row>
    <row r="5" spans="1:8" x14ac:dyDescent="0.15">
      <c r="A5" s="2" t="s">
        <v>395</v>
      </c>
      <c r="B5" s="2" t="s">
        <v>82</v>
      </c>
      <c r="C5" s="28" t="s">
        <v>250</v>
      </c>
      <c r="D5" s="2" t="s">
        <v>88</v>
      </c>
      <c r="E5" s="2" t="s">
        <v>189</v>
      </c>
      <c r="F5" s="2" t="s">
        <v>204</v>
      </c>
      <c r="G5" s="2">
        <v>9.9852071005917167E-3</v>
      </c>
      <c r="H5" s="2" t="s">
        <v>280</v>
      </c>
    </row>
    <row r="6" spans="1:8" x14ac:dyDescent="0.15">
      <c r="A6" s="2" t="s">
        <v>333</v>
      </c>
      <c r="B6" s="2" t="s">
        <v>82</v>
      </c>
      <c r="C6" s="2" t="s">
        <v>217</v>
      </c>
      <c r="D6" s="2" t="s">
        <v>88</v>
      </c>
      <c r="E6" s="2" t="s">
        <v>189</v>
      </c>
      <c r="F6" s="2" t="s">
        <v>204</v>
      </c>
      <c r="G6" s="2">
        <v>1.499835634451019E-2</v>
      </c>
      <c r="H6" s="2" t="s">
        <v>280</v>
      </c>
    </row>
    <row r="7" spans="1:8" x14ac:dyDescent="0.15">
      <c r="A7" s="2" t="s">
        <v>332</v>
      </c>
      <c r="B7" s="2" t="s">
        <v>82</v>
      </c>
      <c r="C7" s="2" t="s">
        <v>217</v>
      </c>
      <c r="D7" s="2" t="s">
        <v>88</v>
      </c>
      <c r="E7" s="2" t="s">
        <v>189</v>
      </c>
      <c r="F7" s="2" t="s">
        <v>204</v>
      </c>
      <c r="G7" s="2">
        <v>2.6997041420118344E-3</v>
      </c>
      <c r="H7" s="2" t="s">
        <v>280</v>
      </c>
    </row>
    <row r="8" spans="1:8" x14ac:dyDescent="0.15">
      <c r="A8" s="2" t="s">
        <v>396</v>
      </c>
      <c r="B8" s="2" t="s">
        <v>82</v>
      </c>
      <c r="C8" s="2" t="s">
        <v>217</v>
      </c>
      <c r="D8" s="2" t="s">
        <v>88</v>
      </c>
      <c r="E8" s="2" t="s">
        <v>189</v>
      </c>
      <c r="F8" s="2" t="s">
        <v>204</v>
      </c>
      <c r="G8" s="2">
        <v>3.8995726495726496E-2</v>
      </c>
      <c r="H8" s="2" t="s">
        <v>280</v>
      </c>
    </row>
    <row r="9" spans="1:8" x14ac:dyDescent="0.15">
      <c r="A9" s="2" t="s">
        <v>397</v>
      </c>
      <c r="B9" s="2" t="s">
        <v>82</v>
      </c>
      <c r="C9" s="2" t="s">
        <v>217</v>
      </c>
      <c r="D9" s="2" t="s">
        <v>88</v>
      </c>
      <c r="E9" s="2" t="s">
        <v>189</v>
      </c>
      <c r="F9" s="2" t="s">
        <v>204</v>
      </c>
      <c r="G9" s="2">
        <v>0.29996712689020383</v>
      </c>
      <c r="H9" s="2" t="s">
        <v>280</v>
      </c>
    </row>
    <row r="10" spans="1:8" x14ac:dyDescent="0.15">
      <c r="A10" s="2" t="s">
        <v>398</v>
      </c>
      <c r="B10" s="2" t="s">
        <v>82</v>
      </c>
      <c r="C10" s="2" t="s">
        <v>217</v>
      </c>
      <c r="D10" s="2" t="s">
        <v>88</v>
      </c>
      <c r="E10" s="2" t="s">
        <v>189</v>
      </c>
      <c r="F10" s="2" t="s">
        <v>204</v>
      </c>
      <c r="G10" s="2">
        <v>0.23997370151216305</v>
      </c>
      <c r="H10" s="2" t="s">
        <v>280</v>
      </c>
    </row>
    <row r="11" spans="1:8" x14ac:dyDescent="0.15">
      <c r="A11" s="2" t="s">
        <v>399</v>
      </c>
      <c r="B11" s="2" t="s">
        <v>82</v>
      </c>
      <c r="C11" s="2" t="s">
        <v>217</v>
      </c>
      <c r="D11" s="2" t="s">
        <v>88</v>
      </c>
      <c r="E11" s="2" t="s">
        <v>189</v>
      </c>
      <c r="F11" s="2" t="s">
        <v>204</v>
      </c>
      <c r="G11" s="2">
        <v>2.0011505588428667E-3</v>
      </c>
      <c r="H11" s="2" t="s">
        <v>280</v>
      </c>
    </row>
    <row r="12" spans="1:8" x14ac:dyDescent="0.15">
      <c r="A12" s="2" t="s">
        <v>400</v>
      </c>
      <c r="B12" s="2" t="s">
        <v>82</v>
      </c>
      <c r="C12" s="28" t="s">
        <v>235</v>
      </c>
      <c r="D12" s="2" t="s">
        <v>88</v>
      </c>
      <c r="E12" s="2" t="s">
        <v>189</v>
      </c>
      <c r="F12" s="2" t="s">
        <v>204</v>
      </c>
      <c r="G12" s="2">
        <v>7.4375410913872456E-3</v>
      </c>
      <c r="H12" s="2" t="s">
        <v>280</v>
      </c>
    </row>
    <row r="13" spans="1:8" x14ac:dyDescent="0.15">
      <c r="A13" s="2" t="s">
        <v>401</v>
      </c>
      <c r="B13" s="2" t="s">
        <v>82</v>
      </c>
      <c r="C13" s="41" t="s">
        <v>244</v>
      </c>
      <c r="D13" s="2" t="s">
        <v>88</v>
      </c>
      <c r="E13" s="2" t="s">
        <v>189</v>
      </c>
      <c r="F13" s="2" t="s">
        <v>204</v>
      </c>
      <c r="G13" s="2">
        <v>1.510490916333472E-3</v>
      </c>
      <c r="H13" s="2" t="s">
        <v>280</v>
      </c>
    </row>
    <row r="14" spans="1:8" x14ac:dyDescent="0.15">
      <c r="A14" s="2" t="s">
        <v>402</v>
      </c>
      <c r="B14" s="2" t="s">
        <v>82</v>
      </c>
      <c r="C14" s="41" t="s">
        <v>244</v>
      </c>
      <c r="D14" s="2" t="s">
        <v>88</v>
      </c>
      <c r="E14" s="2" t="s">
        <v>189</v>
      </c>
      <c r="F14" s="2" t="s">
        <v>204</v>
      </c>
      <c r="G14" s="2">
        <v>8.948032007720718E-3</v>
      </c>
      <c r="H14" s="2" t="s">
        <v>280</v>
      </c>
    </row>
    <row r="15" spans="1:8" x14ac:dyDescent="0.15">
      <c r="A15" s="2" t="s">
        <v>305</v>
      </c>
      <c r="B15" s="2" t="s">
        <v>82</v>
      </c>
      <c r="C15" s="2" t="s">
        <v>193</v>
      </c>
      <c r="D15" s="2" t="s">
        <v>88</v>
      </c>
      <c r="E15" s="2" t="s">
        <v>189</v>
      </c>
      <c r="F15" s="2" t="s">
        <v>213</v>
      </c>
      <c r="G15" s="2">
        <v>4.7619047619047619</v>
      </c>
      <c r="H15" s="2" t="s">
        <v>280</v>
      </c>
    </row>
    <row r="16" spans="1:8" x14ac:dyDescent="0.15">
      <c r="A16" s="2" t="s">
        <v>338</v>
      </c>
      <c r="B16" s="2" t="s">
        <v>82</v>
      </c>
      <c r="C16" s="2" t="s">
        <v>339</v>
      </c>
      <c r="D16" s="2" t="s">
        <v>88</v>
      </c>
      <c r="E16" s="2" t="s">
        <v>189</v>
      </c>
      <c r="F16" s="2" t="s">
        <v>204</v>
      </c>
      <c r="G16" s="2">
        <f>3.99819197896121/48</f>
        <v>8.3295666228358545E-2</v>
      </c>
      <c r="H16" s="2" t="s">
        <v>280</v>
      </c>
    </row>
    <row r="17" spans="1:8" x14ac:dyDescent="0.15">
      <c r="A17" s="2" t="s">
        <v>403</v>
      </c>
      <c r="B17" s="2" t="s">
        <v>82</v>
      </c>
      <c r="C17" s="28" t="s">
        <v>199</v>
      </c>
      <c r="D17" s="2" t="s">
        <v>88</v>
      </c>
      <c r="E17" s="2" t="s">
        <v>189</v>
      </c>
      <c r="F17" s="41" t="s">
        <v>200</v>
      </c>
      <c r="G17" s="2">
        <v>1.1012491781722601E-4</v>
      </c>
      <c r="H17" s="2" t="s">
        <v>280</v>
      </c>
    </row>
    <row r="18" spans="1:8" x14ac:dyDescent="0.15">
      <c r="A18" s="2" t="s">
        <v>272</v>
      </c>
      <c r="B18" s="2" t="s">
        <v>82</v>
      </c>
      <c r="C18" s="41" t="s">
        <v>273</v>
      </c>
      <c r="D18" s="2" t="s">
        <v>88</v>
      </c>
      <c r="E18" s="2" t="s">
        <v>189</v>
      </c>
      <c r="F18" s="2" t="s">
        <v>197</v>
      </c>
      <c r="G18" s="2">
        <f>$G$4*0</f>
        <v>0</v>
      </c>
      <c r="H18" s="2" t="s">
        <v>274</v>
      </c>
    </row>
    <row r="19" spans="1:8" x14ac:dyDescent="0.15">
      <c r="A19" s="2" t="s">
        <v>275</v>
      </c>
      <c r="B19" s="2" t="s">
        <v>82</v>
      </c>
      <c r="C19" s="41" t="s">
        <v>196</v>
      </c>
      <c r="D19" s="2" t="s">
        <v>88</v>
      </c>
      <c r="E19" s="2" t="s">
        <v>189</v>
      </c>
      <c r="F19" s="41" t="s">
        <v>197</v>
      </c>
      <c r="G19" s="2">
        <f>$G$4*0.000000122293</f>
        <v>7.2793452380952347E-8</v>
      </c>
      <c r="H19" s="2" t="s">
        <v>274</v>
      </c>
    </row>
    <row r="20" spans="1:8" x14ac:dyDescent="0.15">
      <c r="A20" s="2" t="s">
        <v>276</v>
      </c>
      <c r="B20" s="2" t="s">
        <v>82</v>
      </c>
      <c r="C20" s="41" t="s">
        <v>277</v>
      </c>
      <c r="D20" s="2" t="s">
        <v>88</v>
      </c>
      <c r="E20" s="2" t="s">
        <v>189</v>
      </c>
      <c r="F20" s="41" t="s">
        <v>197</v>
      </c>
      <c r="G20" s="2">
        <f>$G$4*0.000000164061</f>
        <v>9.7655357142857104E-8</v>
      </c>
      <c r="H20" s="2" t="s">
        <v>274</v>
      </c>
    </row>
    <row r="21" spans="1:8" x14ac:dyDescent="0.15">
      <c r="A21" s="2" t="s">
        <v>404</v>
      </c>
      <c r="B21" s="2" t="s">
        <v>82</v>
      </c>
      <c r="C21" s="2" t="s">
        <v>296</v>
      </c>
      <c r="D21" s="2" t="s">
        <v>88</v>
      </c>
      <c r="E21" s="2" t="s">
        <v>189</v>
      </c>
      <c r="F21" s="2" t="s">
        <v>197</v>
      </c>
      <c r="G21" s="2">
        <f>55.5555555555556*2.31803430690774E-09</f>
        <v>1.2877968371709678E-7</v>
      </c>
      <c r="H21" s="2" t="s">
        <v>280</v>
      </c>
    </row>
    <row r="22" spans="1:8" x14ac:dyDescent="0.15">
      <c r="A22" s="2" t="s">
        <v>313</v>
      </c>
      <c r="B22" s="2" t="s">
        <v>82</v>
      </c>
      <c r="C22" s="41" t="s">
        <v>314</v>
      </c>
      <c r="D22" s="2" t="s">
        <v>88</v>
      </c>
      <c r="E22" s="2" t="s">
        <v>189</v>
      </c>
      <c r="F22" s="2" t="s">
        <v>197</v>
      </c>
      <c r="G22" s="2">
        <v>1.2569416796599355E-7</v>
      </c>
      <c r="H22" s="2" t="s">
        <v>315</v>
      </c>
    </row>
    <row r="23" spans="1:8" x14ac:dyDescent="0.15">
      <c r="A23" s="2" t="s">
        <v>316</v>
      </c>
      <c r="B23" s="2" t="s">
        <v>82</v>
      </c>
      <c r="C23" s="41" t="s">
        <v>317</v>
      </c>
      <c r="D23" s="2" t="s">
        <v>88</v>
      </c>
      <c r="E23" s="2" t="s">
        <v>189</v>
      </c>
      <c r="F23" s="2" t="s">
        <v>197</v>
      </c>
      <c r="G23" s="2">
        <v>6.9131792381296471E-7</v>
      </c>
      <c r="H23" s="2" t="s">
        <v>315</v>
      </c>
    </row>
    <row r="24" spans="1:8" x14ac:dyDescent="0.15">
      <c r="A24" s="2" t="s">
        <v>318</v>
      </c>
      <c r="B24" s="2" t="s">
        <v>319</v>
      </c>
      <c r="C24" s="2" t="s">
        <v>318</v>
      </c>
      <c r="D24" s="2" t="s">
        <v>88</v>
      </c>
      <c r="E24" s="2" t="s">
        <v>189</v>
      </c>
      <c r="F24" s="2" t="s">
        <v>197</v>
      </c>
      <c r="G24" s="2">
        <v>7.2201068575814916E-7</v>
      </c>
      <c r="H24" s="2" t="s">
        <v>315</v>
      </c>
    </row>
    <row r="25" spans="1:8" x14ac:dyDescent="0.15">
      <c r="A25" s="2" t="s">
        <v>320</v>
      </c>
      <c r="B25" s="2" t="s">
        <v>319</v>
      </c>
      <c r="C25" s="41" t="s">
        <v>320</v>
      </c>
      <c r="D25" s="2" t="s">
        <v>88</v>
      </c>
      <c r="E25" s="2" t="s">
        <v>189</v>
      </c>
      <c r="F25" s="2" t="s">
        <v>197</v>
      </c>
      <c r="G25" s="2">
        <v>1.0640157474330618E-6</v>
      </c>
      <c r="H25" s="2" t="s">
        <v>315</v>
      </c>
    </row>
    <row r="26" spans="1:8" x14ac:dyDescent="0.15">
      <c r="A26" s="2" t="s">
        <v>321</v>
      </c>
      <c r="B26" s="2" t="s">
        <v>319</v>
      </c>
      <c r="C26" s="41" t="s">
        <v>321</v>
      </c>
      <c r="D26" s="2" t="s">
        <v>88</v>
      </c>
      <c r="E26" s="2" t="s">
        <v>189</v>
      </c>
      <c r="F26" s="2" t="s">
        <v>197</v>
      </c>
      <c r="G26" s="2">
        <v>7.6001124816647296E-7</v>
      </c>
      <c r="H26" s="2" t="s">
        <v>315</v>
      </c>
    </row>
    <row r="27" spans="1:8" x14ac:dyDescent="0.15">
      <c r="A27" s="2" t="s">
        <v>267</v>
      </c>
      <c r="B27" s="2" t="s">
        <v>202</v>
      </c>
      <c r="C27" s="41" t="s">
        <v>267</v>
      </c>
      <c r="D27" s="2" t="s">
        <v>88</v>
      </c>
      <c r="E27" s="2" t="s">
        <v>189</v>
      </c>
      <c r="F27" s="2" t="s">
        <v>268</v>
      </c>
      <c r="G27" s="2">
        <v>1.1157500364954052E-7</v>
      </c>
      <c r="H27" s="2" t="s">
        <v>315</v>
      </c>
    </row>
    <row r="28" spans="1:8" x14ac:dyDescent="0.15">
      <c r="A28" s="2" t="s">
        <v>201</v>
      </c>
      <c r="B28" s="2" t="s">
        <v>202</v>
      </c>
      <c r="C28" s="2" t="s">
        <v>203</v>
      </c>
      <c r="D28" s="2" t="s">
        <v>88</v>
      </c>
      <c r="E28" s="2" t="s">
        <v>189</v>
      </c>
      <c r="F28" s="2" t="s">
        <v>204</v>
      </c>
      <c r="G28" s="2">
        <v>0.22429857001972389</v>
      </c>
      <c r="H28" s="2" t="s">
        <v>405</v>
      </c>
    </row>
    <row r="29" spans="1:8" x14ac:dyDescent="0.15">
      <c r="A29" s="2" t="s">
        <v>206</v>
      </c>
      <c r="B29" s="2" t="s">
        <v>202</v>
      </c>
      <c r="C29" s="2" t="s">
        <v>206</v>
      </c>
      <c r="D29" s="2" t="s">
        <v>88</v>
      </c>
      <c r="E29" s="2" t="s">
        <v>189</v>
      </c>
      <c r="F29" s="2" t="s">
        <v>204</v>
      </c>
      <c r="G29" s="2">
        <v>1.9990959894806049E-5</v>
      </c>
      <c r="H29" s="2" t="s">
        <v>405</v>
      </c>
    </row>
    <row r="30" spans="1:8" x14ac:dyDescent="0.15">
      <c r="A30" s="2" t="s">
        <v>207</v>
      </c>
      <c r="B30" s="2" t="s">
        <v>202</v>
      </c>
      <c r="C30" s="2" t="s">
        <v>207</v>
      </c>
      <c r="D30" s="2" t="s">
        <v>88</v>
      </c>
      <c r="E30" s="2" t="s">
        <v>189</v>
      </c>
      <c r="F30" s="2" t="s">
        <v>204</v>
      </c>
      <c r="G30" s="2">
        <v>3.9981919789612104E-7</v>
      </c>
      <c r="H30" s="2" t="s">
        <v>405</v>
      </c>
    </row>
    <row r="261" spans="1:3" x14ac:dyDescent="0.15">
      <c r="A261" s="41"/>
      <c r="C261" s="41"/>
    </row>
    <row r="262" spans="1:3" x14ac:dyDescent="0.15">
      <c r="A262" s="41"/>
      <c r="C262" s="41"/>
    </row>
    <row r="263" spans="1:3" x14ac:dyDescent="0.15">
      <c r="A263" s="41"/>
      <c r="C263" s="41"/>
    </row>
    <row r="265" spans="1:3" x14ac:dyDescent="0.15">
      <c r="A265" s="41"/>
      <c r="C265" s="41"/>
    </row>
    <row r="266" spans="1:3" x14ac:dyDescent="0.15">
      <c r="A266" s="41"/>
      <c r="C266" s="41"/>
    </row>
  </sheetData>
  <hyperlinks>
    <hyperlink ref="A1" location="'Readme | Introduction'!A1" display="back to ReadMe" xr:uid="{93533EAB-022C-7C4D-9772-23EA8E96BE43}"/>
  </hyperlinks>
  <pageMargins left="0.75" right="0.75" top="1" bottom="1" header="0.5" footer="0.5"/>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1E96FC"/>
  </sheetPr>
  <dimension ref="A1:H266"/>
  <sheetViews>
    <sheetView showGridLines="0" workbookViewId="0"/>
  </sheetViews>
  <sheetFormatPr baseColWidth="10" defaultColWidth="8.83203125" defaultRowHeight="12" x14ac:dyDescent="0.15"/>
  <cols>
    <col min="1" max="1" width="107.5" style="2" bestFit="1" customWidth="1"/>
    <col min="2" max="2" width="17" style="2" bestFit="1" customWidth="1"/>
    <col min="3" max="3" width="107.5" style="2" bestFit="1" customWidth="1"/>
    <col min="4" max="4" width="14.1640625" style="2" bestFit="1" customWidth="1"/>
    <col min="5" max="5" width="10.6640625" style="2" bestFit="1" customWidth="1"/>
    <col min="6" max="6" width="12.83203125" style="2" bestFit="1" customWidth="1"/>
    <col min="7" max="7" width="12.1640625" style="2" bestFit="1" customWidth="1"/>
    <col min="8" max="8" width="49.83203125" style="2" bestFit="1" customWidth="1"/>
    <col min="9" max="16384" width="8.83203125" style="2"/>
  </cols>
  <sheetData>
    <row r="1" spans="1:8" x14ac:dyDescent="0.15">
      <c r="A1" s="70" t="s">
        <v>957</v>
      </c>
    </row>
    <row r="3" spans="1:8" s="9" customFormat="1" x14ac:dyDescent="0.15">
      <c r="A3" s="40" t="s">
        <v>179</v>
      </c>
      <c r="B3" s="40" t="s">
        <v>180</v>
      </c>
      <c r="C3" s="40" t="s">
        <v>181</v>
      </c>
      <c r="D3" s="40" t="s">
        <v>182</v>
      </c>
      <c r="E3" s="40" t="s">
        <v>183</v>
      </c>
      <c r="F3" s="40" t="s">
        <v>184</v>
      </c>
      <c r="G3" s="40" t="s">
        <v>185</v>
      </c>
      <c r="H3" s="40" t="s">
        <v>186</v>
      </c>
    </row>
    <row r="4" spans="1:8" x14ac:dyDescent="0.15">
      <c r="A4" s="2" t="s">
        <v>394</v>
      </c>
      <c r="B4" s="2" t="s">
        <v>82</v>
      </c>
      <c r="C4" s="41" t="s">
        <v>144</v>
      </c>
      <c r="D4" s="2" t="s">
        <v>88</v>
      </c>
      <c r="E4" s="2" t="s">
        <v>189</v>
      </c>
      <c r="F4" s="2" t="s">
        <v>204</v>
      </c>
      <c r="G4" s="2">
        <v>0.59523809523809501</v>
      </c>
      <c r="H4" s="2" t="s">
        <v>280</v>
      </c>
    </row>
    <row r="5" spans="1:8" x14ac:dyDescent="0.15">
      <c r="A5" s="2" t="s">
        <v>395</v>
      </c>
      <c r="B5" s="2" t="s">
        <v>82</v>
      </c>
      <c r="C5" s="28" t="s">
        <v>250</v>
      </c>
      <c r="D5" s="2" t="s">
        <v>88</v>
      </c>
      <c r="E5" s="2" t="s">
        <v>189</v>
      </c>
      <c r="F5" s="2" t="s">
        <v>204</v>
      </c>
      <c r="G5" s="2">
        <v>9.9852071005917167E-3</v>
      </c>
      <c r="H5" s="2" t="s">
        <v>280</v>
      </c>
    </row>
    <row r="6" spans="1:8" x14ac:dyDescent="0.15">
      <c r="A6" s="2" t="s">
        <v>333</v>
      </c>
      <c r="B6" s="2" t="s">
        <v>82</v>
      </c>
      <c r="C6" s="2" t="s">
        <v>217</v>
      </c>
      <c r="D6" s="2" t="s">
        <v>88</v>
      </c>
      <c r="E6" s="2" t="s">
        <v>189</v>
      </c>
      <c r="F6" s="2" t="s">
        <v>204</v>
      </c>
      <c r="G6" s="2">
        <v>1.499835634451019E-2</v>
      </c>
      <c r="H6" s="2" t="s">
        <v>280</v>
      </c>
    </row>
    <row r="7" spans="1:8" x14ac:dyDescent="0.15">
      <c r="A7" s="2" t="s">
        <v>332</v>
      </c>
      <c r="B7" s="2" t="s">
        <v>82</v>
      </c>
      <c r="C7" s="2" t="s">
        <v>217</v>
      </c>
      <c r="D7" s="2" t="s">
        <v>88</v>
      </c>
      <c r="E7" s="2" t="s">
        <v>189</v>
      </c>
      <c r="F7" s="2" t="s">
        <v>204</v>
      </c>
      <c r="G7" s="2">
        <v>2.6997041420118344E-3</v>
      </c>
      <c r="H7" s="2" t="s">
        <v>280</v>
      </c>
    </row>
    <row r="8" spans="1:8" x14ac:dyDescent="0.15">
      <c r="A8" s="2" t="s">
        <v>396</v>
      </c>
      <c r="B8" s="2" t="s">
        <v>82</v>
      </c>
      <c r="C8" s="2" t="s">
        <v>217</v>
      </c>
      <c r="D8" s="2" t="s">
        <v>88</v>
      </c>
      <c r="E8" s="2" t="s">
        <v>189</v>
      </c>
      <c r="F8" s="2" t="s">
        <v>204</v>
      </c>
      <c r="G8" s="2">
        <v>3.8995726495726496E-2</v>
      </c>
      <c r="H8" s="2" t="s">
        <v>280</v>
      </c>
    </row>
    <row r="9" spans="1:8" x14ac:dyDescent="0.15">
      <c r="A9" s="2" t="s">
        <v>397</v>
      </c>
      <c r="B9" s="2" t="s">
        <v>82</v>
      </c>
      <c r="C9" s="2" t="s">
        <v>217</v>
      </c>
      <c r="D9" s="2" t="s">
        <v>88</v>
      </c>
      <c r="E9" s="2" t="s">
        <v>189</v>
      </c>
      <c r="F9" s="2" t="s">
        <v>204</v>
      </c>
      <c r="G9" s="2">
        <v>0.29996712689020383</v>
      </c>
      <c r="H9" s="2" t="s">
        <v>280</v>
      </c>
    </row>
    <row r="10" spans="1:8" x14ac:dyDescent="0.15">
      <c r="A10" s="2" t="s">
        <v>398</v>
      </c>
      <c r="B10" s="2" t="s">
        <v>82</v>
      </c>
      <c r="C10" s="2" t="s">
        <v>217</v>
      </c>
      <c r="D10" s="2" t="s">
        <v>88</v>
      </c>
      <c r="E10" s="2" t="s">
        <v>189</v>
      </c>
      <c r="F10" s="2" t="s">
        <v>204</v>
      </c>
      <c r="G10" s="2">
        <v>0.23997370151216305</v>
      </c>
      <c r="H10" s="2" t="s">
        <v>280</v>
      </c>
    </row>
    <row r="11" spans="1:8" x14ac:dyDescent="0.15">
      <c r="A11" s="2" t="s">
        <v>399</v>
      </c>
      <c r="B11" s="2" t="s">
        <v>82</v>
      </c>
      <c r="C11" s="2" t="s">
        <v>217</v>
      </c>
      <c r="D11" s="2" t="s">
        <v>88</v>
      </c>
      <c r="E11" s="2" t="s">
        <v>189</v>
      </c>
      <c r="F11" s="2" t="s">
        <v>204</v>
      </c>
      <c r="G11" s="2">
        <v>2.0011505588428667E-3</v>
      </c>
      <c r="H11" s="2" t="s">
        <v>280</v>
      </c>
    </row>
    <row r="12" spans="1:8" x14ac:dyDescent="0.15">
      <c r="A12" s="2" t="s">
        <v>400</v>
      </c>
      <c r="B12" s="2" t="s">
        <v>82</v>
      </c>
      <c r="C12" s="28" t="s">
        <v>235</v>
      </c>
      <c r="D12" s="2" t="s">
        <v>88</v>
      </c>
      <c r="E12" s="2" t="s">
        <v>189</v>
      </c>
      <c r="F12" s="2" t="s">
        <v>204</v>
      </c>
      <c r="G12" s="2">
        <v>7.4375410913872456E-3</v>
      </c>
      <c r="H12" s="2" t="s">
        <v>280</v>
      </c>
    </row>
    <row r="13" spans="1:8" x14ac:dyDescent="0.15">
      <c r="A13" s="2" t="s">
        <v>401</v>
      </c>
      <c r="B13" s="2" t="s">
        <v>82</v>
      </c>
      <c r="C13" s="41" t="s">
        <v>244</v>
      </c>
      <c r="D13" s="2" t="s">
        <v>88</v>
      </c>
      <c r="E13" s="2" t="s">
        <v>189</v>
      </c>
      <c r="F13" s="2" t="s">
        <v>204</v>
      </c>
      <c r="G13" s="2">
        <v>1.510490916333472E-3</v>
      </c>
      <c r="H13" s="2" t="s">
        <v>280</v>
      </c>
    </row>
    <row r="14" spans="1:8" x14ac:dyDescent="0.15">
      <c r="A14" s="2" t="s">
        <v>402</v>
      </c>
      <c r="B14" s="2" t="s">
        <v>82</v>
      </c>
      <c r="C14" s="41" t="s">
        <v>244</v>
      </c>
      <c r="D14" s="2" t="s">
        <v>88</v>
      </c>
      <c r="E14" s="2" t="s">
        <v>189</v>
      </c>
      <c r="F14" s="2" t="s">
        <v>204</v>
      </c>
      <c r="G14" s="2">
        <v>8.948032007720718E-3</v>
      </c>
      <c r="H14" s="2" t="s">
        <v>280</v>
      </c>
    </row>
    <row r="15" spans="1:8" x14ac:dyDescent="0.15">
      <c r="A15" s="2" t="s">
        <v>305</v>
      </c>
      <c r="B15" s="2" t="s">
        <v>82</v>
      </c>
      <c r="C15" s="2" t="s">
        <v>193</v>
      </c>
      <c r="D15" s="2" t="s">
        <v>88</v>
      </c>
      <c r="E15" s="2" t="s">
        <v>189</v>
      </c>
      <c r="F15" s="2" t="s">
        <v>213</v>
      </c>
      <c r="G15" s="2">
        <v>4.7619047619047619</v>
      </c>
      <c r="H15" s="2" t="s">
        <v>280</v>
      </c>
    </row>
    <row r="16" spans="1:8" x14ac:dyDescent="0.15">
      <c r="A16" s="2" t="s">
        <v>338</v>
      </c>
      <c r="B16" s="2" t="s">
        <v>82</v>
      </c>
      <c r="C16" s="2" t="s">
        <v>339</v>
      </c>
      <c r="D16" s="2" t="s">
        <v>88</v>
      </c>
      <c r="E16" s="2" t="s">
        <v>189</v>
      </c>
      <c r="F16" s="2" t="s">
        <v>204</v>
      </c>
      <c r="G16" s="2">
        <f>3.99819197896121/48</f>
        <v>8.3295666228358545E-2</v>
      </c>
      <c r="H16" s="2" t="s">
        <v>280</v>
      </c>
    </row>
    <row r="17" spans="1:8" x14ac:dyDescent="0.15">
      <c r="A17" s="2" t="s">
        <v>403</v>
      </c>
      <c r="B17" s="2" t="s">
        <v>82</v>
      </c>
      <c r="C17" s="28" t="s">
        <v>199</v>
      </c>
      <c r="D17" s="2" t="s">
        <v>88</v>
      </c>
      <c r="E17" s="2" t="s">
        <v>189</v>
      </c>
      <c r="F17" s="41" t="s">
        <v>200</v>
      </c>
      <c r="G17" s="2">
        <v>1.1012491781722601E-4</v>
      </c>
      <c r="H17" s="2" t="s">
        <v>280</v>
      </c>
    </row>
    <row r="18" spans="1:8" x14ac:dyDescent="0.15">
      <c r="A18" s="2" t="s">
        <v>272</v>
      </c>
      <c r="B18" s="2" t="s">
        <v>82</v>
      </c>
      <c r="C18" s="41" t="s">
        <v>273</v>
      </c>
      <c r="D18" s="2" t="s">
        <v>88</v>
      </c>
      <c r="E18" s="2" t="s">
        <v>189</v>
      </c>
      <c r="F18" s="2" t="s">
        <v>197</v>
      </c>
      <c r="G18" s="2">
        <f>$G$4*0</f>
        <v>0</v>
      </c>
      <c r="H18" s="2" t="s">
        <v>274</v>
      </c>
    </row>
    <row r="19" spans="1:8" x14ac:dyDescent="0.15">
      <c r="A19" s="2" t="s">
        <v>275</v>
      </c>
      <c r="B19" s="2" t="s">
        <v>82</v>
      </c>
      <c r="C19" s="41" t="s">
        <v>196</v>
      </c>
      <c r="D19" s="2" t="s">
        <v>88</v>
      </c>
      <c r="E19" s="2" t="s">
        <v>189</v>
      </c>
      <c r="F19" s="41" t="s">
        <v>197</v>
      </c>
      <c r="G19" s="2">
        <f>$G$4*0.000000122293</f>
        <v>7.2793452380952347E-8</v>
      </c>
      <c r="H19" s="2" t="s">
        <v>274</v>
      </c>
    </row>
    <row r="20" spans="1:8" x14ac:dyDescent="0.15">
      <c r="A20" s="2" t="s">
        <v>276</v>
      </c>
      <c r="B20" s="2" t="s">
        <v>82</v>
      </c>
      <c r="C20" s="41" t="s">
        <v>277</v>
      </c>
      <c r="D20" s="2" t="s">
        <v>88</v>
      </c>
      <c r="E20" s="2" t="s">
        <v>189</v>
      </c>
      <c r="F20" s="41" t="s">
        <v>197</v>
      </c>
      <c r="G20" s="2">
        <f>$G$4*0.000000164061</f>
        <v>9.7655357142857104E-8</v>
      </c>
      <c r="H20" s="2" t="s">
        <v>274</v>
      </c>
    </row>
    <row r="21" spans="1:8" x14ac:dyDescent="0.15">
      <c r="A21" s="2" t="s">
        <v>404</v>
      </c>
      <c r="B21" s="2" t="s">
        <v>82</v>
      </c>
      <c r="C21" s="2" t="s">
        <v>296</v>
      </c>
      <c r="D21" s="2" t="s">
        <v>88</v>
      </c>
      <c r="E21" s="2" t="s">
        <v>189</v>
      </c>
      <c r="F21" s="2" t="s">
        <v>197</v>
      </c>
      <c r="G21" s="2">
        <f>55.5555555555556*2.31803430690774E-09</f>
        <v>1.2877968371709678E-7</v>
      </c>
      <c r="H21" s="2" t="s">
        <v>280</v>
      </c>
    </row>
    <row r="22" spans="1:8" x14ac:dyDescent="0.15">
      <c r="A22" s="2" t="s">
        <v>313</v>
      </c>
      <c r="B22" s="2" t="s">
        <v>82</v>
      </c>
      <c r="C22" s="41" t="s">
        <v>314</v>
      </c>
      <c r="D22" s="2" t="s">
        <v>88</v>
      </c>
      <c r="E22" s="2" t="s">
        <v>189</v>
      </c>
      <c r="F22" s="2" t="s">
        <v>197</v>
      </c>
      <c r="G22" s="2">
        <v>1.2569416796599355E-7</v>
      </c>
      <c r="H22" s="2" t="s">
        <v>315</v>
      </c>
    </row>
    <row r="23" spans="1:8" x14ac:dyDescent="0.15">
      <c r="A23" s="2" t="s">
        <v>316</v>
      </c>
      <c r="B23" s="2" t="s">
        <v>82</v>
      </c>
      <c r="C23" s="41" t="s">
        <v>317</v>
      </c>
      <c r="D23" s="2" t="s">
        <v>88</v>
      </c>
      <c r="E23" s="2" t="s">
        <v>189</v>
      </c>
      <c r="F23" s="2" t="s">
        <v>197</v>
      </c>
      <c r="G23" s="2">
        <v>6.9131792381296471E-7</v>
      </c>
      <c r="H23" s="2" t="s">
        <v>315</v>
      </c>
    </row>
    <row r="24" spans="1:8" x14ac:dyDescent="0.15">
      <c r="A24" s="2" t="s">
        <v>318</v>
      </c>
      <c r="B24" s="2" t="s">
        <v>319</v>
      </c>
      <c r="C24" s="2" t="s">
        <v>318</v>
      </c>
      <c r="D24" s="2" t="s">
        <v>88</v>
      </c>
      <c r="E24" s="2" t="s">
        <v>189</v>
      </c>
      <c r="F24" s="2" t="s">
        <v>197</v>
      </c>
      <c r="G24" s="2">
        <v>7.2201068575814916E-7</v>
      </c>
      <c r="H24" s="2" t="s">
        <v>315</v>
      </c>
    </row>
    <row r="25" spans="1:8" x14ac:dyDescent="0.15">
      <c r="A25" s="2" t="s">
        <v>320</v>
      </c>
      <c r="B25" s="2" t="s">
        <v>319</v>
      </c>
      <c r="C25" s="41" t="s">
        <v>320</v>
      </c>
      <c r="D25" s="2" t="s">
        <v>88</v>
      </c>
      <c r="E25" s="2" t="s">
        <v>189</v>
      </c>
      <c r="F25" s="2" t="s">
        <v>197</v>
      </c>
      <c r="G25" s="2">
        <v>1.0640157474330618E-6</v>
      </c>
      <c r="H25" s="2" t="s">
        <v>315</v>
      </c>
    </row>
    <row r="26" spans="1:8" x14ac:dyDescent="0.15">
      <c r="A26" s="2" t="s">
        <v>321</v>
      </c>
      <c r="B26" s="2" t="s">
        <v>319</v>
      </c>
      <c r="C26" s="41" t="s">
        <v>321</v>
      </c>
      <c r="D26" s="2" t="s">
        <v>88</v>
      </c>
      <c r="E26" s="2" t="s">
        <v>189</v>
      </c>
      <c r="F26" s="2" t="s">
        <v>197</v>
      </c>
      <c r="G26" s="2">
        <v>7.6001124816647296E-7</v>
      </c>
      <c r="H26" s="2" t="s">
        <v>315</v>
      </c>
    </row>
    <row r="27" spans="1:8" x14ac:dyDescent="0.15">
      <c r="A27" s="2" t="s">
        <v>267</v>
      </c>
      <c r="B27" s="2" t="s">
        <v>202</v>
      </c>
      <c r="C27" s="41" t="s">
        <v>267</v>
      </c>
      <c r="D27" s="2" t="s">
        <v>88</v>
      </c>
      <c r="E27" s="2" t="s">
        <v>189</v>
      </c>
      <c r="F27" s="2" t="s">
        <v>268</v>
      </c>
      <c r="G27" s="2">
        <v>1.1157500364954052E-7</v>
      </c>
      <c r="H27" s="2" t="s">
        <v>315</v>
      </c>
    </row>
    <row r="28" spans="1:8" x14ac:dyDescent="0.15">
      <c r="A28" s="2" t="s">
        <v>201</v>
      </c>
      <c r="B28" s="2" t="s">
        <v>202</v>
      </c>
      <c r="C28" s="2" t="s">
        <v>203</v>
      </c>
      <c r="D28" s="2" t="s">
        <v>88</v>
      </c>
      <c r="E28" s="2" t="s">
        <v>189</v>
      </c>
      <c r="F28" s="2" t="s">
        <v>204</v>
      </c>
      <c r="G28" s="2">
        <v>0.22429857001972389</v>
      </c>
      <c r="H28" s="2" t="s">
        <v>405</v>
      </c>
    </row>
    <row r="29" spans="1:8" x14ac:dyDescent="0.15">
      <c r="A29" s="2" t="s">
        <v>206</v>
      </c>
      <c r="B29" s="2" t="s">
        <v>202</v>
      </c>
      <c r="C29" s="2" t="s">
        <v>206</v>
      </c>
      <c r="D29" s="2" t="s">
        <v>88</v>
      </c>
      <c r="E29" s="2" t="s">
        <v>189</v>
      </c>
      <c r="F29" s="2" t="s">
        <v>204</v>
      </c>
      <c r="G29" s="2">
        <v>1.9990959894806049E-5</v>
      </c>
      <c r="H29" s="2" t="s">
        <v>405</v>
      </c>
    </row>
    <row r="30" spans="1:8" x14ac:dyDescent="0.15">
      <c r="A30" s="2" t="s">
        <v>207</v>
      </c>
      <c r="B30" s="2" t="s">
        <v>202</v>
      </c>
      <c r="C30" s="2" t="s">
        <v>207</v>
      </c>
      <c r="D30" s="2" t="s">
        <v>88</v>
      </c>
      <c r="E30" s="2" t="s">
        <v>189</v>
      </c>
      <c r="F30" s="2" t="s">
        <v>204</v>
      </c>
      <c r="G30" s="2">
        <v>3.9981919789612104E-7</v>
      </c>
      <c r="H30" s="2" t="s">
        <v>405</v>
      </c>
    </row>
    <row r="261" spans="1:3" x14ac:dyDescent="0.15">
      <c r="A261" s="41"/>
      <c r="C261" s="41"/>
    </row>
    <row r="262" spans="1:3" x14ac:dyDescent="0.15">
      <c r="A262" s="41"/>
      <c r="C262" s="41"/>
    </row>
    <row r="263" spans="1:3" x14ac:dyDescent="0.15">
      <c r="A263" s="41"/>
      <c r="C263" s="41"/>
    </row>
    <row r="265" spans="1:3" x14ac:dyDescent="0.15">
      <c r="A265" s="41"/>
      <c r="C265" s="41"/>
    </row>
    <row r="266" spans="1:3" x14ac:dyDescent="0.15">
      <c r="A266" s="41"/>
      <c r="C266" s="41"/>
    </row>
  </sheetData>
  <hyperlinks>
    <hyperlink ref="A1" location="'Readme | Introduction'!A1" display="back to ReadMe" xr:uid="{24E74423-76F6-8849-B844-20506CA8C105}"/>
  </hyperlinks>
  <pageMargins left="0.75" right="0.75" top="1" bottom="1" header="0.5" footer="0.5"/>
  <legacy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1E96FC"/>
  </sheetPr>
  <dimension ref="A1:H265"/>
  <sheetViews>
    <sheetView showGridLines="0" workbookViewId="0"/>
  </sheetViews>
  <sheetFormatPr baseColWidth="10" defaultColWidth="8.83203125" defaultRowHeight="12" x14ac:dyDescent="0.15"/>
  <cols>
    <col min="1" max="1" width="107.5" style="2" bestFit="1" customWidth="1"/>
    <col min="2" max="2" width="17" style="2" bestFit="1" customWidth="1"/>
    <col min="3" max="3" width="107.5" style="2" bestFit="1" customWidth="1"/>
    <col min="4" max="4" width="14.1640625" style="2" bestFit="1" customWidth="1"/>
    <col min="5" max="5" width="10.6640625" style="2" bestFit="1" customWidth="1"/>
    <col min="6" max="6" width="12.83203125" style="2" bestFit="1" customWidth="1"/>
    <col min="7" max="7" width="12.1640625" style="2" bestFit="1" customWidth="1"/>
    <col min="8" max="8" width="49.83203125" style="2" bestFit="1" customWidth="1"/>
    <col min="9" max="16384" width="8.83203125" style="2"/>
  </cols>
  <sheetData>
    <row r="1" spans="1:8" x14ac:dyDescent="0.15">
      <c r="A1" s="70" t="s">
        <v>957</v>
      </c>
    </row>
    <row r="3" spans="1:8" s="9" customFormat="1" x14ac:dyDescent="0.15">
      <c r="A3" s="40" t="s">
        <v>179</v>
      </c>
      <c r="B3" s="40" t="s">
        <v>180</v>
      </c>
      <c r="C3" s="40" t="s">
        <v>181</v>
      </c>
      <c r="D3" s="40" t="s">
        <v>182</v>
      </c>
      <c r="E3" s="40" t="s">
        <v>183</v>
      </c>
      <c r="F3" s="40" t="s">
        <v>184</v>
      </c>
      <c r="G3" s="40" t="s">
        <v>185</v>
      </c>
      <c r="H3" s="40" t="s">
        <v>186</v>
      </c>
    </row>
    <row r="4" spans="1:8" x14ac:dyDescent="0.15">
      <c r="A4" s="2" t="s">
        <v>406</v>
      </c>
      <c r="B4" s="2" t="s">
        <v>82</v>
      </c>
      <c r="C4" s="2" t="s">
        <v>150</v>
      </c>
      <c r="D4" s="2" t="s">
        <v>88</v>
      </c>
      <c r="E4" s="2" t="s">
        <v>189</v>
      </c>
      <c r="F4" s="2" t="s">
        <v>204</v>
      </c>
      <c r="G4" s="2">
        <v>1</v>
      </c>
      <c r="H4" s="2" t="s">
        <v>280</v>
      </c>
    </row>
    <row r="5" spans="1:8" x14ac:dyDescent="0.15">
      <c r="A5" s="2" t="s">
        <v>407</v>
      </c>
      <c r="B5" s="2" t="s">
        <v>82</v>
      </c>
      <c r="C5" s="2" t="s">
        <v>217</v>
      </c>
      <c r="D5" s="2" t="s">
        <v>88</v>
      </c>
      <c r="E5" s="2" t="s">
        <v>189</v>
      </c>
      <c r="F5" s="2" t="s">
        <v>204</v>
      </c>
      <c r="G5" s="2">
        <v>1</v>
      </c>
      <c r="H5" s="2" t="s">
        <v>280</v>
      </c>
    </row>
    <row r="6" spans="1:8" x14ac:dyDescent="0.15">
      <c r="A6" s="2" t="s">
        <v>297</v>
      </c>
      <c r="B6" s="2" t="s">
        <v>82</v>
      </c>
      <c r="C6" s="2" t="s">
        <v>162</v>
      </c>
      <c r="D6" s="2" t="s">
        <v>88</v>
      </c>
      <c r="E6" s="2" t="s">
        <v>189</v>
      </c>
      <c r="F6" s="2" t="s">
        <v>204</v>
      </c>
      <c r="G6" s="2">
        <v>0.01</v>
      </c>
      <c r="H6" s="2" t="s">
        <v>280</v>
      </c>
    </row>
    <row r="7" spans="1:8" x14ac:dyDescent="0.15">
      <c r="A7" s="2" t="s">
        <v>408</v>
      </c>
      <c r="B7" s="2" t="s">
        <v>82</v>
      </c>
      <c r="C7" s="2" t="s">
        <v>217</v>
      </c>
      <c r="D7" s="2" t="s">
        <v>88</v>
      </c>
      <c r="E7" s="2" t="s">
        <v>189</v>
      </c>
      <c r="F7" s="2" t="s">
        <v>204</v>
      </c>
      <c r="G7" s="2">
        <v>6.6799999999999998E-2</v>
      </c>
      <c r="H7" s="2" t="s">
        <v>280</v>
      </c>
    </row>
    <row r="8" spans="1:8" x14ac:dyDescent="0.15">
      <c r="A8" s="2" t="s">
        <v>333</v>
      </c>
      <c r="B8" s="2" t="s">
        <v>82</v>
      </c>
      <c r="C8" s="2" t="s">
        <v>217</v>
      </c>
      <c r="D8" s="2" t="s">
        <v>88</v>
      </c>
      <c r="E8" s="2" t="s">
        <v>189</v>
      </c>
      <c r="F8" s="2" t="s">
        <v>204</v>
      </c>
      <c r="G8" s="2">
        <v>4.1500000000000002E-2</v>
      </c>
      <c r="H8" s="2" t="s">
        <v>280</v>
      </c>
    </row>
    <row r="9" spans="1:8" x14ac:dyDescent="0.15">
      <c r="A9" s="2" t="s">
        <v>409</v>
      </c>
      <c r="B9" s="2" t="s">
        <v>82</v>
      </c>
      <c r="C9" s="41" t="s">
        <v>410</v>
      </c>
      <c r="D9" s="2" t="s">
        <v>88</v>
      </c>
      <c r="E9" s="2" t="s">
        <v>189</v>
      </c>
      <c r="F9" s="2" t="s">
        <v>204</v>
      </c>
      <c r="G9" s="2">
        <v>0.16700000000000001</v>
      </c>
      <c r="H9" s="2" t="s">
        <v>280</v>
      </c>
    </row>
    <row r="10" spans="1:8" x14ac:dyDescent="0.15">
      <c r="A10" s="2" t="s">
        <v>334</v>
      </c>
      <c r="B10" s="2" t="s">
        <v>82</v>
      </c>
      <c r="C10" s="41" t="s">
        <v>215</v>
      </c>
      <c r="D10" s="2" t="s">
        <v>88</v>
      </c>
      <c r="E10" s="2" t="s">
        <v>189</v>
      </c>
      <c r="F10" s="2" t="s">
        <v>204</v>
      </c>
      <c r="G10" s="2">
        <v>2.2200000000000001E-2</v>
      </c>
      <c r="H10" s="2" t="s">
        <v>280</v>
      </c>
    </row>
    <row r="11" spans="1:8" x14ac:dyDescent="0.15">
      <c r="A11" s="2" t="s">
        <v>305</v>
      </c>
      <c r="B11" s="2" t="s">
        <v>82</v>
      </c>
      <c r="C11" s="2" t="s">
        <v>193</v>
      </c>
      <c r="D11" s="2" t="s">
        <v>88</v>
      </c>
      <c r="E11" s="2" t="s">
        <v>189</v>
      </c>
      <c r="F11" s="2" t="s">
        <v>213</v>
      </c>
      <c r="G11" s="2">
        <v>32</v>
      </c>
      <c r="H11" s="2" t="s">
        <v>280</v>
      </c>
    </row>
    <row r="12" spans="1:8" x14ac:dyDescent="0.15">
      <c r="A12" s="2" t="s">
        <v>338</v>
      </c>
      <c r="B12" s="2" t="s">
        <v>82</v>
      </c>
      <c r="C12" s="2" t="s">
        <v>339</v>
      </c>
      <c r="D12" s="2" t="s">
        <v>88</v>
      </c>
      <c r="E12" s="2" t="s">
        <v>189</v>
      </c>
      <c r="F12" s="2" t="s">
        <v>204</v>
      </c>
      <c r="G12" s="2">
        <f>68.2242990654206/48</f>
        <v>1.4213395638629291</v>
      </c>
      <c r="H12" s="2" t="s">
        <v>280</v>
      </c>
    </row>
    <row r="13" spans="1:8" x14ac:dyDescent="0.15">
      <c r="A13" s="2" t="s">
        <v>404</v>
      </c>
      <c r="B13" s="2" t="s">
        <v>82</v>
      </c>
      <c r="C13" s="2" t="s">
        <v>296</v>
      </c>
      <c r="D13" s="2" t="s">
        <v>88</v>
      </c>
      <c r="E13" s="2" t="s">
        <v>189</v>
      </c>
      <c r="F13" s="2" t="s">
        <v>197</v>
      </c>
      <c r="G13" s="2">
        <f>4.01*2.31803430690774E-09</f>
        <v>9.295317570700037E-9</v>
      </c>
      <c r="H13" s="2" t="s">
        <v>280</v>
      </c>
    </row>
    <row r="14" spans="1:8" x14ac:dyDescent="0.15">
      <c r="A14" s="2" t="s">
        <v>272</v>
      </c>
      <c r="B14" s="2" t="s">
        <v>82</v>
      </c>
      <c r="C14" s="41" t="s">
        <v>273</v>
      </c>
      <c r="D14" s="2" t="s">
        <v>88</v>
      </c>
      <c r="E14" s="2" t="s">
        <v>189</v>
      </c>
      <c r="F14" s="2" t="s">
        <v>197</v>
      </c>
      <c r="G14" s="42">
        <f>$G$4*0.0000007</f>
        <v>6.9999999999999997E-7</v>
      </c>
      <c r="H14" s="2" t="s">
        <v>274</v>
      </c>
    </row>
    <row r="15" spans="1:8" x14ac:dyDescent="0.15">
      <c r="A15" s="2" t="s">
        <v>275</v>
      </c>
      <c r="B15" s="2" t="s">
        <v>82</v>
      </c>
      <c r="C15" s="41" t="s">
        <v>196</v>
      </c>
      <c r="D15" s="2" t="s">
        <v>88</v>
      </c>
      <c r="E15" s="2" t="s">
        <v>189</v>
      </c>
      <c r="F15" s="2" t="s">
        <v>197</v>
      </c>
      <c r="G15" s="42">
        <f>$G$4*0.000000122293</f>
        <v>1.22293E-7</v>
      </c>
      <c r="H15" s="2" t="s">
        <v>274</v>
      </c>
    </row>
    <row r="16" spans="1:8" x14ac:dyDescent="0.15">
      <c r="A16" s="2" t="s">
        <v>276</v>
      </c>
      <c r="B16" s="2" t="s">
        <v>82</v>
      </c>
      <c r="C16" s="41" t="s">
        <v>277</v>
      </c>
      <c r="D16" s="2" t="s">
        <v>88</v>
      </c>
      <c r="E16" s="2" t="s">
        <v>189</v>
      </c>
      <c r="F16" s="2" t="s">
        <v>197</v>
      </c>
      <c r="G16" s="42">
        <f>$G$4*0.000000164061</f>
        <v>1.64061E-7</v>
      </c>
      <c r="H16" s="2" t="s">
        <v>274</v>
      </c>
    </row>
    <row r="17" spans="1:8" x14ac:dyDescent="0.15">
      <c r="A17" s="2" t="s">
        <v>340</v>
      </c>
      <c r="B17" s="2" t="s">
        <v>82</v>
      </c>
      <c r="C17" s="28" t="s">
        <v>199</v>
      </c>
      <c r="D17" s="2" t="s">
        <v>88</v>
      </c>
      <c r="E17" s="2" t="s">
        <v>189</v>
      </c>
      <c r="F17" s="41" t="s">
        <v>200</v>
      </c>
      <c r="G17" s="2">
        <v>1.6699999999999999E-4</v>
      </c>
      <c r="H17" s="2" t="s">
        <v>280</v>
      </c>
    </row>
    <row r="18" spans="1:8" x14ac:dyDescent="0.15">
      <c r="A18" s="2" t="s">
        <v>313</v>
      </c>
      <c r="B18" s="2" t="s">
        <v>82</v>
      </c>
      <c r="C18" s="41" t="s">
        <v>314</v>
      </c>
      <c r="D18" s="2" t="s">
        <v>88</v>
      </c>
      <c r="E18" s="2" t="s">
        <v>189</v>
      </c>
      <c r="F18" s="2" t="s">
        <v>197</v>
      </c>
      <c r="G18" s="2">
        <v>2.1116620218286924E-7</v>
      </c>
      <c r="H18" s="2" t="s">
        <v>315</v>
      </c>
    </row>
    <row r="19" spans="1:8" x14ac:dyDescent="0.15">
      <c r="A19" s="2" t="s">
        <v>316</v>
      </c>
      <c r="B19" s="2" t="s">
        <v>82</v>
      </c>
      <c r="C19" s="41" t="s">
        <v>317</v>
      </c>
      <c r="D19" s="2" t="s">
        <v>88</v>
      </c>
      <c r="E19" s="2" t="s">
        <v>189</v>
      </c>
      <c r="F19" s="2" t="s">
        <v>197</v>
      </c>
      <c r="G19" s="2">
        <v>1.1614141120057812E-6</v>
      </c>
      <c r="H19" s="2" t="s">
        <v>315</v>
      </c>
    </row>
    <row r="20" spans="1:8" x14ac:dyDescent="0.15">
      <c r="A20" s="2" t="s">
        <v>318</v>
      </c>
      <c r="B20" s="2" t="s">
        <v>319</v>
      </c>
      <c r="C20" s="2" t="s">
        <v>318</v>
      </c>
      <c r="D20" s="2" t="s">
        <v>88</v>
      </c>
      <c r="E20" s="2" t="s">
        <v>189</v>
      </c>
      <c r="F20" s="2" t="s">
        <v>197</v>
      </c>
      <c r="G20" s="2">
        <v>1.2129779520736912E-6</v>
      </c>
      <c r="H20" s="2" t="s">
        <v>315</v>
      </c>
    </row>
    <row r="21" spans="1:8" x14ac:dyDescent="0.15">
      <c r="A21" s="2" t="s">
        <v>320</v>
      </c>
      <c r="B21" s="2" t="s">
        <v>319</v>
      </c>
      <c r="C21" s="41" t="s">
        <v>320</v>
      </c>
      <c r="D21" s="2" t="s">
        <v>88</v>
      </c>
      <c r="E21" s="2" t="s">
        <v>189</v>
      </c>
      <c r="F21" s="2" t="s">
        <v>197</v>
      </c>
      <c r="G21" s="2">
        <v>1.7875464556875446E-6</v>
      </c>
      <c r="H21" s="2" t="s">
        <v>315</v>
      </c>
    </row>
    <row r="22" spans="1:8" x14ac:dyDescent="0.15">
      <c r="A22" s="2" t="s">
        <v>321</v>
      </c>
      <c r="B22" s="2" t="s">
        <v>319</v>
      </c>
      <c r="C22" s="41" t="s">
        <v>321</v>
      </c>
      <c r="D22" s="2" t="s">
        <v>88</v>
      </c>
      <c r="E22" s="2" t="s">
        <v>189</v>
      </c>
      <c r="F22" s="2" t="s">
        <v>197</v>
      </c>
      <c r="G22" s="2">
        <v>1.2768188969196751E-6</v>
      </c>
      <c r="H22" s="2" t="s">
        <v>315</v>
      </c>
    </row>
    <row r="23" spans="1:8" x14ac:dyDescent="0.15">
      <c r="A23" s="2" t="s">
        <v>267</v>
      </c>
      <c r="B23" s="2" t="s">
        <v>202</v>
      </c>
      <c r="C23" s="41" t="s">
        <v>267</v>
      </c>
      <c r="D23" s="2" t="s">
        <v>88</v>
      </c>
      <c r="E23" s="2" t="s">
        <v>189</v>
      </c>
      <c r="F23" s="2" t="s">
        <v>268</v>
      </c>
      <c r="G23" s="2">
        <v>1.8744600613122816E-7</v>
      </c>
      <c r="H23" s="2" t="s">
        <v>315</v>
      </c>
    </row>
    <row r="24" spans="1:8" x14ac:dyDescent="0.15">
      <c r="A24" s="2" t="s">
        <v>411</v>
      </c>
      <c r="B24" s="2" t="s">
        <v>202</v>
      </c>
      <c r="C24" s="2" t="s">
        <v>412</v>
      </c>
      <c r="D24" s="2" t="s">
        <v>88</v>
      </c>
      <c r="E24" s="2" t="s">
        <v>189</v>
      </c>
      <c r="F24" s="2" t="s">
        <v>204</v>
      </c>
      <c r="G24" s="2">
        <v>3.3849999999999998E-2</v>
      </c>
      <c r="H24" s="2" t="s">
        <v>280</v>
      </c>
    </row>
    <row r="25" spans="1:8" x14ac:dyDescent="0.15">
      <c r="A25" s="2" t="s">
        <v>413</v>
      </c>
      <c r="B25" s="2" t="s">
        <v>202</v>
      </c>
      <c r="C25" s="2" t="s">
        <v>344</v>
      </c>
      <c r="D25" s="2" t="s">
        <v>88</v>
      </c>
      <c r="E25" s="2" t="s">
        <v>189</v>
      </c>
      <c r="F25" s="2" t="s">
        <v>204</v>
      </c>
      <c r="G25" s="2">
        <v>4.4149999999999997E-3</v>
      </c>
      <c r="H25" s="2" t="s">
        <v>280</v>
      </c>
    </row>
    <row r="26" spans="1:8" x14ac:dyDescent="0.15">
      <c r="A26" s="2" t="s">
        <v>414</v>
      </c>
      <c r="B26" s="2" t="s">
        <v>202</v>
      </c>
      <c r="C26" s="2" t="s">
        <v>412</v>
      </c>
      <c r="D26" s="2" t="s">
        <v>88</v>
      </c>
      <c r="E26" s="2" t="s">
        <v>189</v>
      </c>
      <c r="F26" s="2" t="s">
        <v>204</v>
      </c>
      <c r="G26" s="2">
        <v>8.3500000000000005E-2</v>
      </c>
      <c r="H26" s="2" t="s">
        <v>280</v>
      </c>
    </row>
    <row r="27" spans="1:8" x14ac:dyDescent="0.15">
      <c r="A27" s="2" t="s">
        <v>201</v>
      </c>
      <c r="B27" s="2" t="s">
        <v>202</v>
      </c>
      <c r="C27" s="2" t="s">
        <v>203</v>
      </c>
      <c r="D27" s="2" t="s">
        <v>88</v>
      </c>
      <c r="E27" s="2" t="s">
        <v>189</v>
      </c>
      <c r="F27" s="2" t="s">
        <v>204</v>
      </c>
      <c r="G27" s="2">
        <v>3.8273831775700931</v>
      </c>
      <c r="H27" s="2" t="s">
        <v>415</v>
      </c>
    </row>
    <row r="28" spans="1:8" x14ac:dyDescent="0.15">
      <c r="A28" s="2" t="s">
        <v>206</v>
      </c>
      <c r="B28" s="2" t="s">
        <v>202</v>
      </c>
      <c r="C28" s="2" t="s">
        <v>206</v>
      </c>
      <c r="D28" s="2" t="s">
        <v>88</v>
      </c>
      <c r="E28" s="2" t="s">
        <v>189</v>
      </c>
      <c r="F28" s="2" t="s">
        <v>204</v>
      </c>
      <c r="G28" s="2">
        <v>3.411214953271028E-4</v>
      </c>
      <c r="H28" s="2" t="s">
        <v>415</v>
      </c>
    </row>
    <row r="29" spans="1:8" x14ac:dyDescent="0.15">
      <c r="A29" s="2" t="s">
        <v>207</v>
      </c>
      <c r="B29" s="2" t="s">
        <v>202</v>
      </c>
      <c r="C29" s="2" t="s">
        <v>207</v>
      </c>
      <c r="D29" s="2" t="s">
        <v>88</v>
      </c>
      <c r="E29" s="2" t="s">
        <v>189</v>
      </c>
      <c r="F29" s="2" t="s">
        <v>204</v>
      </c>
      <c r="G29" s="2">
        <v>6.8224299065420561E-6</v>
      </c>
      <c r="H29" s="2" t="s">
        <v>415</v>
      </c>
    </row>
    <row r="260" spans="1:3" x14ac:dyDescent="0.15">
      <c r="A260" s="41"/>
      <c r="C260" s="41"/>
    </row>
    <row r="261" spans="1:3" x14ac:dyDescent="0.15">
      <c r="A261" s="41"/>
      <c r="C261" s="41"/>
    </row>
    <row r="262" spans="1:3" x14ac:dyDescent="0.15">
      <c r="A262" s="41"/>
      <c r="C262" s="41"/>
    </row>
    <row r="264" spans="1:3" x14ac:dyDescent="0.15">
      <c r="A264" s="41"/>
      <c r="C264" s="41"/>
    </row>
    <row r="265" spans="1:3" x14ac:dyDescent="0.15">
      <c r="A265" s="41"/>
      <c r="C265" s="41"/>
    </row>
  </sheetData>
  <hyperlinks>
    <hyperlink ref="A1" location="'Readme | Introduction'!A1" display="back to ReadMe" xr:uid="{0C574495-9A3A-2643-B712-DEE17968E8CA}"/>
  </hyperlinks>
  <pageMargins left="0.75" right="0.75" top="1" bottom="1" header="0.5" footer="0.5"/>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1E96FC"/>
  </sheetPr>
  <dimension ref="A1:H265"/>
  <sheetViews>
    <sheetView showGridLines="0" workbookViewId="0"/>
  </sheetViews>
  <sheetFormatPr baseColWidth="10" defaultColWidth="8.83203125" defaultRowHeight="12" x14ac:dyDescent="0.15"/>
  <cols>
    <col min="1" max="1" width="107.5" style="2" bestFit="1" customWidth="1"/>
    <col min="2" max="2" width="17" style="2" bestFit="1" customWidth="1"/>
    <col min="3" max="3" width="107.5" style="2" bestFit="1" customWidth="1"/>
    <col min="4" max="4" width="14.1640625" style="2" bestFit="1" customWidth="1"/>
    <col min="5" max="5" width="10.6640625" style="2" bestFit="1" customWidth="1"/>
    <col min="6" max="6" width="12.83203125" style="2" bestFit="1" customWidth="1"/>
    <col min="7" max="7" width="12.1640625" style="2" bestFit="1" customWidth="1"/>
    <col min="8" max="8" width="49.83203125" style="2" bestFit="1" customWidth="1"/>
    <col min="9" max="16384" width="8.83203125" style="2"/>
  </cols>
  <sheetData>
    <row r="1" spans="1:8" x14ac:dyDescent="0.15">
      <c r="A1" s="70" t="s">
        <v>957</v>
      </c>
    </row>
    <row r="3" spans="1:8" s="9" customFormat="1" x14ac:dyDescent="0.15">
      <c r="A3" s="40" t="s">
        <v>179</v>
      </c>
      <c r="B3" s="40" t="s">
        <v>180</v>
      </c>
      <c r="C3" s="40" t="s">
        <v>181</v>
      </c>
      <c r="D3" s="40" t="s">
        <v>182</v>
      </c>
      <c r="E3" s="40" t="s">
        <v>183</v>
      </c>
      <c r="F3" s="40" t="s">
        <v>184</v>
      </c>
      <c r="G3" s="40" t="s">
        <v>185</v>
      </c>
      <c r="H3" s="40" t="s">
        <v>186</v>
      </c>
    </row>
    <row r="4" spans="1:8" x14ac:dyDescent="0.15">
      <c r="A4" s="2" t="s">
        <v>406</v>
      </c>
      <c r="B4" s="2" t="s">
        <v>82</v>
      </c>
      <c r="C4" s="2" t="s">
        <v>150</v>
      </c>
      <c r="D4" s="2" t="s">
        <v>88</v>
      </c>
      <c r="E4" s="2" t="s">
        <v>189</v>
      </c>
      <c r="F4" s="2" t="s">
        <v>204</v>
      </c>
      <c r="G4" s="2">
        <v>1</v>
      </c>
      <c r="H4" s="2" t="s">
        <v>280</v>
      </c>
    </row>
    <row r="5" spans="1:8" x14ac:dyDescent="0.15">
      <c r="A5" s="2" t="s">
        <v>407</v>
      </c>
      <c r="B5" s="2" t="s">
        <v>82</v>
      </c>
      <c r="C5" s="2" t="s">
        <v>217</v>
      </c>
      <c r="D5" s="2" t="s">
        <v>88</v>
      </c>
      <c r="E5" s="2" t="s">
        <v>189</v>
      </c>
      <c r="F5" s="2" t="s">
        <v>204</v>
      </c>
      <c r="G5" s="2">
        <v>1</v>
      </c>
      <c r="H5" s="2" t="s">
        <v>280</v>
      </c>
    </row>
    <row r="6" spans="1:8" x14ac:dyDescent="0.15">
      <c r="A6" s="2" t="s">
        <v>297</v>
      </c>
      <c r="B6" s="2" t="s">
        <v>82</v>
      </c>
      <c r="C6" s="2" t="s">
        <v>162</v>
      </c>
      <c r="D6" s="2" t="s">
        <v>88</v>
      </c>
      <c r="E6" s="2" t="s">
        <v>189</v>
      </c>
      <c r="F6" s="2" t="s">
        <v>204</v>
      </c>
      <c r="G6" s="2">
        <v>0.01</v>
      </c>
      <c r="H6" s="2" t="s">
        <v>280</v>
      </c>
    </row>
    <row r="7" spans="1:8" x14ac:dyDescent="0.15">
      <c r="A7" s="2" t="s">
        <v>408</v>
      </c>
      <c r="B7" s="2" t="s">
        <v>82</v>
      </c>
      <c r="C7" s="2" t="s">
        <v>217</v>
      </c>
      <c r="D7" s="2" t="s">
        <v>88</v>
      </c>
      <c r="E7" s="2" t="s">
        <v>189</v>
      </c>
      <c r="F7" s="2" t="s">
        <v>204</v>
      </c>
      <c r="G7" s="2">
        <v>6.6799999999999998E-2</v>
      </c>
      <c r="H7" s="2" t="s">
        <v>280</v>
      </c>
    </row>
    <row r="8" spans="1:8" x14ac:dyDescent="0.15">
      <c r="A8" s="2" t="s">
        <v>333</v>
      </c>
      <c r="B8" s="2" t="s">
        <v>82</v>
      </c>
      <c r="C8" s="2" t="s">
        <v>217</v>
      </c>
      <c r="D8" s="2" t="s">
        <v>88</v>
      </c>
      <c r="E8" s="2" t="s">
        <v>189</v>
      </c>
      <c r="F8" s="2" t="s">
        <v>204</v>
      </c>
      <c r="G8" s="2">
        <v>4.1500000000000002E-2</v>
      </c>
      <c r="H8" s="2" t="s">
        <v>280</v>
      </c>
    </row>
    <row r="9" spans="1:8" x14ac:dyDescent="0.15">
      <c r="A9" s="2" t="s">
        <v>409</v>
      </c>
      <c r="B9" s="2" t="s">
        <v>82</v>
      </c>
      <c r="C9" s="41" t="s">
        <v>410</v>
      </c>
      <c r="D9" s="2" t="s">
        <v>88</v>
      </c>
      <c r="E9" s="2" t="s">
        <v>189</v>
      </c>
      <c r="F9" s="2" t="s">
        <v>204</v>
      </c>
      <c r="G9" s="2">
        <v>0.16700000000000001</v>
      </c>
      <c r="H9" s="2" t="s">
        <v>280</v>
      </c>
    </row>
    <row r="10" spans="1:8" x14ac:dyDescent="0.15">
      <c r="A10" s="2" t="s">
        <v>334</v>
      </c>
      <c r="B10" s="2" t="s">
        <v>82</v>
      </c>
      <c r="C10" s="41" t="s">
        <v>215</v>
      </c>
      <c r="D10" s="2" t="s">
        <v>88</v>
      </c>
      <c r="E10" s="2" t="s">
        <v>189</v>
      </c>
      <c r="F10" s="2" t="s">
        <v>204</v>
      </c>
      <c r="G10" s="2">
        <v>2.2200000000000001E-2</v>
      </c>
      <c r="H10" s="2" t="s">
        <v>280</v>
      </c>
    </row>
    <row r="11" spans="1:8" x14ac:dyDescent="0.15">
      <c r="A11" s="2" t="s">
        <v>305</v>
      </c>
      <c r="B11" s="2" t="s">
        <v>82</v>
      </c>
      <c r="C11" s="2" t="s">
        <v>193</v>
      </c>
      <c r="D11" s="2" t="s">
        <v>88</v>
      </c>
      <c r="E11" s="2" t="s">
        <v>189</v>
      </c>
      <c r="F11" s="2" t="s">
        <v>213</v>
      </c>
      <c r="G11" s="2">
        <v>32</v>
      </c>
      <c r="H11" s="2" t="s">
        <v>280</v>
      </c>
    </row>
    <row r="12" spans="1:8" x14ac:dyDescent="0.15">
      <c r="A12" s="2" t="s">
        <v>338</v>
      </c>
      <c r="B12" s="2" t="s">
        <v>82</v>
      </c>
      <c r="C12" s="2" t="s">
        <v>339</v>
      </c>
      <c r="D12" s="2" t="s">
        <v>88</v>
      </c>
      <c r="E12" s="2" t="s">
        <v>189</v>
      </c>
      <c r="F12" s="2" t="s">
        <v>204</v>
      </c>
      <c r="G12" s="2">
        <f>68.2242990654206/48</f>
        <v>1.4213395638629291</v>
      </c>
      <c r="H12" s="2" t="s">
        <v>280</v>
      </c>
    </row>
    <row r="13" spans="1:8" x14ac:dyDescent="0.15">
      <c r="A13" s="2" t="s">
        <v>404</v>
      </c>
      <c r="B13" s="2" t="s">
        <v>82</v>
      </c>
      <c r="C13" s="2" t="s">
        <v>296</v>
      </c>
      <c r="D13" s="2" t="s">
        <v>88</v>
      </c>
      <c r="E13" s="2" t="s">
        <v>189</v>
      </c>
      <c r="F13" s="2" t="s">
        <v>197</v>
      </c>
      <c r="G13" s="2">
        <f>4.01*2.31803430690774E-09</f>
        <v>9.295317570700037E-9</v>
      </c>
      <c r="H13" s="2" t="s">
        <v>280</v>
      </c>
    </row>
    <row r="14" spans="1:8" x14ac:dyDescent="0.15">
      <c r="A14" s="2" t="s">
        <v>272</v>
      </c>
      <c r="B14" s="2" t="s">
        <v>82</v>
      </c>
      <c r="C14" s="41" t="s">
        <v>273</v>
      </c>
      <c r="D14" s="2" t="s">
        <v>88</v>
      </c>
      <c r="E14" s="2" t="s">
        <v>189</v>
      </c>
      <c r="F14" s="2" t="s">
        <v>197</v>
      </c>
      <c r="G14" s="2">
        <f>$G$4*0</f>
        <v>0</v>
      </c>
      <c r="H14" s="2" t="s">
        <v>274</v>
      </c>
    </row>
    <row r="15" spans="1:8" x14ac:dyDescent="0.15">
      <c r="A15" s="2" t="s">
        <v>275</v>
      </c>
      <c r="B15" s="2" t="s">
        <v>82</v>
      </c>
      <c r="C15" s="41" t="s">
        <v>196</v>
      </c>
      <c r="D15" s="2" t="s">
        <v>88</v>
      </c>
      <c r="E15" s="2" t="s">
        <v>189</v>
      </c>
      <c r="F15" s="2" t="s">
        <v>197</v>
      </c>
      <c r="G15" s="2">
        <f>$G$4*0.000000122293</f>
        <v>1.22293E-7</v>
      </c>
      <c r="H15" s="2" t="s">
        <v>274</v>
      </c>
    </row>
    <row r="16" spans="1:8" x14ac:dyDescent="0.15">
      <c r="A16" s="2" t="s">
        <v>276</v>
      </c>
      <c r="B16" s="2" t="s">
        <v>82</v>
      </c>
      <c r="C16" s="41" t="s">
        <v>277</v>
      </c>
      <c r="D16" s="2" t="s">
        <v>88</v>
      </c>
      <c r="E16" s="2" t="s">
        <v>189</v>
      </c>
      <c r="F16" s="2" t="s">
        <v>197</v>
      </c>
      <c r="G16" s="2">
        <f>$G$4*0.000000164061</f>
        <v>1.64061E-7</v>
      </c>
      <c r="H16" s="2" t="s">
        <v>274</v>
      </c>
    </row>
    <row r="17" spans="1:8" x14ac:dyDescent="0.15">
      <c r="A17" s="2" t="s">
        <v>340</v>
      </c>
      <c r="B17" s="2" t="s">
        <v>82</v>
      </c>
      <c r="C17" s="28" t="s">
        <v>199</v>
      </c>
      <c r="D17" s="2" t="s">
        <v>88</v>
      </c>
      <c r="E17" s="2" t="s">
        <v>189</v>
      </c>
      <c r="F17" s="41" t="s">
        <v>200</v>
      </c>
      <c r="G17" s="2">
        <v>1.6699999999999999E-4</v>
      </c>
      <c r="H17" s="2" t="s">
        <v>280</v>
      </c>
    </row>
    <row r="18" spans="1:8" x14ac:dyDescent="0.15">
      <c r="A18" s="2" t="s">
        <v>313</v>
      </c>
      <c r="B18" s="2" t="s">
        <v>82</v>
      </c>
      <c r="C18" s="41" t="s">
        <v>314</v>
      </c>
      <c r="D18" s="2" t="s">
        <v>88</v>
      </c>
      <c r="E18" s="2" t="s">
        <v>189</v>
      </c>
      <c r="F18" s="2" t="s">
        <v>197</v>
      </c>
      <c r="G18" s="2">
        <v>2.1116620218286924E-7</v>
      </c>
      <c r="H18" s="2" t="s">
        <v>315</v>
      </c>
    </row>
    <row r="19" spans="1:8" x14ac:dyDescent="0.15">
      <c r="A19" s="2" t="s">
        <v>316</v>
      </c>
      <c r="B19" s="2" t="s">
        <v>82</v>
      </c>
      <c r="C19" s="41" t="s">
        <v>317</v>
      </c>
      <c r="D19" s="2" t="s">
        <v>88</v>
      </c>
      <c r="E19" s="2" t="s">
        <v>189</v>
      </c>
      <c r="F19" s="2" t="s">
        <v>197</v>
      </c>
      <c r="G19" s="2">
        <v>1.1614141120057812E-6</v>
      </c>
      <c r="H19" s="2" t="s">
        <v>315</v>
      </c>
    </row>
    <row r="20" spans="1:8" x14ac:dyDescent="0.15">
      <c r="A20" s="2" t="s">
        <v>318</v>
      </c>
      <c r="B20" s="2" t="s">
        <v>319</v>
      </c>
      <c r="C20" s="2" t="s">
        <v>318</v>
      </c>
      <c r="D20" s="2" t="s">
        <v>88</v>
      </c>
      <c r="E20" s="2" t="s">
        <v>189</v>
      </c>
      <c r="F20" s="2" t="s">
        <v>197</v>
      </c>
      <c r="G20" s="2">
        <v>1.2129779520736912E-6</v>
      </c>
      <c r="H20" s="2" t="s">
        <v>315</v>
      </c>
    </row>
    <row r="21" spans="1:8" x14ac:dyDescent="0.15">
      <c r="A21" s="2" t="s">
        <v>320</v>
      </c>
      <c r="B21" s="2" t="s">
        <v>319</v>
      </c>
      <c r="C21" s="41" t="s">
        <v>320</v>
      </c>
      <c r="D21" s="2" t="s">
        <v>88</v>
      </c>
      <c r="E21" s="2" t="s">
        <v>189</v>
      </c>
      <c r="F21" s="2" t="s">
        <v>197</v>
      </c>
      <c r="G21" s="2">
        <v>1.7875464556875446E-6</v>
      </c>
      <c r="H21" s="2" t="s">
        <v>315</v>
      </c>
    </row>
    <row r="22" spans="1:8" x14ac:dyDescent="0.15">
      <c r="A22" s="2" t="s">
        <v>321</v>
      </c>
      <c r="B22" s="2" t="s">
        <v>319</v>
      </c>
      <c r="C22" s="41" t="s">
        <v>321</v>
      </c>
      <c r="D22" s="2" t="s">
        <v>88</v>
      </c>
      <c r="E22" s="2" t="s">
        <v>189</v>
      </c>
      <c r="F22" s="2" t="s">
        <v>197</v>
      </c>
      <c r="G22" s="2">
        <v>1.2768188969196751E-6</v>
      </c>
      <c r="H22" s="2" t="s">
        <v>315</v>
      </c>
    </row>
    <row r="23" spans="1:8" x14ac:dyDescent="0.15">
      <c r="A23" s="2" t="s">
        <v>267</v>
      </c>
      <c r="B23" s="2" t="s">
        <v>202</v>
      </c>
      <c r="C23" s="41" t="s">
        <v>267</v>
      </c>
      <c r="D23" s="2" t="s">
        <v>88</v>
      </c>
      <c r="E23" s="2" t="s">
        <v>189</v>
      </c>
      <c r="F23" s="2" t="s">
        <v>268</v>
      </c>
      <c r="G23" s="2">
        <v>1.8744600613122816E-7</v>
      </c>
      <c r="H23" s="2" t="s">
        <v>315</v>
      </c>
    </row>
    <row r="24" spans="1:8" x14ac:dyDescent="0.15">
      <c r="A24" s="2" t="s">
        <v>411</v>
      </c>
      <c r="B24" s="2" t="s">
        <v>202</v>
      </c>
      <c r="C24" s="2" t="s">
        <v>412</v>
      </c>
      <c r="D24" s="2" t="s">
        <v>88</v>
      </c>
      <c r="E24" s="2" t="s">
        <v>189</v>
      </c>
      <c r="F24" s="2" t="s">
        <v>204</v>
      </c>
      <c r="G24" s="2">
        <v>3.3849999999999998E-2</v>
      </c>
      <c r="H24" s="2" t="s">
        <v>280</v>
      </c>
    </row>
    <row r="25" spans="1:8" x14ac:dyDescent="0.15">
      <c r="A25" s="2" t="s">
        <v>413</v>
      </c>
      <c r="B25" s="2" t="s">
        <v>202</v>
      </c>
      <c r="C25" s="2" t="s">
        <v>344</v>
      </c>
      <c r="D25" s="2" t="s">
        <v>88</v>
      </c>
      <c r="E25" s="2" t="s">
        <v>189</v>
      </c>
      <c r="F25" s="2" t="s">
        <v>204</v>
      </c>
      <c r="G25" s="2">
        <v>4.4149999999999997E-3</v>
      </c>
      <c r="H25" s="2" t="s">
        <v>280</v>
      </c>
    </row>
    <row r="26" spans="1:8" x14ac:dyDescent="0.15">
      <c r="A26" s="2" t="s">
        <v>414</v>
      </c>
      <c r="B26" s="2" t="s">
        <v>202</v>
      </c>
      <c r="C26" s="2" t="s">
        <v>412</v>
      </c>
      <c r="D26" s="2" t="s">
        <v>88</v>
      </c>
      <c r="E26" s="2" t="s">
        <v>189</v>
      </c>
      <c r="F26" s="2" t="s">
        <v>204</v>
      </c>
      <c r="G26" s="2">
        <v>8.3500000000000005E-2</v>
      </c>
      <c r="H26" s="2" t="s">
        <v>280</v>
      </c>
    </row>
    <row r="27" spans="1:8" x14ac:dyDescent="0.15">
      <c r="A27" s="2" t="s">
        <v>201</v>
      </c>
      <c r="B27" s="2" t="s">
        <v>202</v>
      </c>
      <c r="C27" s="2" t="s">
        <v>203</v>
      </c>
      <c r="D27" s="2" t="s">
        <v>88</v>
      </c>
      <c r="E27" s="2" t="s">
        <v>189</v>
      </c>
      <c r="F27" s="2" t="s">
        <v>204</v>
      </c>
      <c r="G27" s="2">
        <v>3.8273831775700931</v>
      </c>
      <c r="H27" s="2" t="s">
        <v>415</v>
      </c>
    </row>
    <row r="28" spans="1:8" x14ac:dyDescent="0.15">
      <c r="A28" s="2" t="s">
        <v>206</v>
      </c>
      <c r="B28" s="2" t="s">
        <v>202</v>
      </c>
      <c r="C28" s="2" t="s">
        <v>206</v>
      </c>
      <c r="D28" s="2" t="s">
        <v>88</v>
      </c>
      <c r="E28" s="2" t="s">
        <v>189</v>
      </c>
      <c r="F28" s="2" t="s">
        <v>204</v>
      </c>
      <c r="G28" s="2">
        <v>3.411214953271028E-4</v>
      </c>
      <c r="H28" s="2" t="s">
        <v>415</v>
      </c>
    </row>
    <row r="29" spans="1:8" x14ac:dyDescent="0.15">
      <c r="A29" s="2" t="s">
        <v>207</v>
      </c>
      <c r="B29" s="2" t="s">
        <v>202</v>
      </c>
      <c r="C29" s="2" t="s">
        <v>207</v>
      </c>
      <c r="D29" s="2" t="s">
        <v>88</v>
      </c>
      <c r="E29" s="2" t="s">
        <v>189</v>
      </c>
      <c r="F29" s="2" t="s">
        <v>204</v>
      </c>
      <c r="G29" s="2">
        <v>6.8224299065420561E-6</v>
      </c>
      <c r="H29" s="2" t="s">
        <v>415</v>
      </c>
    </row>
    <row r="260" spans="1:3" x14ac:dyDescent="0.15">
      <c r="A260" s="41"/>
      <c r="C260" s="41"/>
    </row>
    <row r="261" spans="1:3" x14ac:dyDescent="0.15">
      <c r="A261" s="41"/>
      <c r="C261" s="41"/>
    </row>
    <row r="262" spans="1:3" x14ac:dyDescent="0.15">
      <c r="A262" s="41"/>
      <c r="C262" s="41"/>
    </row>
    <row r="264" spans="1:3" x14ac:dyDescent="0.15">
      <c r="A264" s="41"/>
      <c r="C264" s="41"/>
    </row>
    <row r="265" spans="1:3" x14ac:dyDescent="0.15">
      <c r="A265" s="41"/>
      <c r="C265" s="41"/>
    </row>
  </sheetData>
  <hyperlinks>
    <hyperlink ref="A1" location="'Readme | Introduction'!A1" display="back to ReadMe" xr:uid="{CF62E7C9-1E9D-104E-95C9-DBFA25CF8B5E}"/>
  </hyperlinks>
  <pageMargins left="0.75" right="0.75" top="1" bottom="1" header="0.5" footer="0.5"/>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1E96FC"/>
  </sheetPr>
  <dimension ref="A1:H265"/>
  <sheetViews>
    <sheetView showGridLines="0" workbookViewId="0"/>
  </sheetViews>
  <sheetFormatPr baseColWidth="10" defaultColWidth="8.83203125" defaultRowHeight="12" x14ac:dyDescent="0.15"/>
  <cols>
    <col min="1" max="1" width="107.5" style="2" bestFit="1" customWidth="1"/>
    <col min="2" max="2" width="17" style="2" bestFit="1" customWidth="1"/>
    <col min="3" max="3" width="107.5" style="2" bestFit="1" customWidth="1"/>
    <col min="4" max="4" width="14.1640625" style="2" bestFit="1" customWidth="1"/>
    <col min="5" max="5" width="10.6640625" style="2" bestFit="1" customWidth="1"/>
    <col min="6" max="6" width="12.83203125" style="2" bestFit="1" customWidth="1"/>
    <col min="7" max="7" width="12.1640625" style="2" bestFit="1" customWidth="1"/>
    <col min="8" max="8" width="49.83203125" style="2" bestFit="1" customWidth="1"/>
    <col min="9" max="16384" width="8.83203125" style="2"/>
  </cols>
  <sheetData>
    <row r="1" spans="1:8" x14ac:dyDescent="0.15">
      <c r="A1" s="70" t="s">
        <v>957</v>
      </c>
    </row>
    <row r="3" spans="1:8" s="9" customFormat="1" x14ac:dyDescent="0.15">
      <c r="A3" s="40" t="s">
        <v>179</v>
      </c>
      <c r="B3" s="40" t="s">
        <v>180</v>
      </c>
      <c r="C3" s="40" t="s">
        <v>181</v>
      </c>
      <c r="D3" s="40" t="s">
        <v>182</v>
      </c>
      <c r="E3" s="40" t="s">
        <v>183</v>
      </c>
      <c r="F3" s="40" t="s">
        <v>184</v>
      </c>
      <c r="G3" s="40" t="s">
        <v>185</v>
      </c>
      <c r="H3" s="40" t="s">
        <v>186</v>
      </c>
    </row>
    <row r="4" spans="1:8" x14ac:dyDescent="0.15">
      <c r="A4" s="2" t="s">
        <v>406</v>
      </c>
      <c r="B4" s="2" t="s">
        <v>82</v>
      </c>
      <c r="C4" s="2" t="s">
        <v>150</v>
      </c>
      <c r="D4" s="2" t="s">
        <v>88</v>
      </c>
      <c r="E4" s="2" t="s">
        <v>189</v>
      </c>
      <c r="F4" s="2" t="s">
        <v>204</v>
      </c>
      <c r="G4" s="2">
        <v>1</v>
      </c>
      <c r="H4" s="2" t="s">
        <v>280</v>
      </c>
    </row>
    <row r="5" spans="1:8" x14ac:dyDescent="0.15">
      <c r="A5" s="2" t="s">
        <v>407</v>
      </c>
      <c r="B5" s="2" t="s">
        <v>82</v>
      </c>
      <c r="C5" s="2" t="s">
        <v>217</v>
      </c>
      <c r="D5" s="2" t="s">
        <v>88</v>
      </c>
      <c r="E5" s="2" t="s">
        <v>189</v>
      </c>
      <c r="F5" s="2" t="s">
        <v>204</v>
      </c>
      <c r="G5" s="2">
        <v>1</v>
      </c>
      <c r="H5" s="2" t="s">
        <v>280</v>
      </c>
    </row>
    <row r="6" spans="1:8" x14ac:dyDescent="0.15">
      <c r="A6" s="2" t="s">
        <v>297</v>
      </c>
      <c r="B6" s="2" t="s">
        <v>82</v>
      </c>
      <c r="C6" s="2" t="s">
        <v>162</v>
      </c>
      <c r="D6" s="2" t="s">
        <v>88</v>
      </c>
      <c r="E6" s="2" t="s">
        <v>189</v>
      </c>
      <c r="F6" s="2" t="s">
        <v>204</v>
      </c>
      <c r="G6" s="2">
        <v>0.01</v>
      </c>
      <c r="H6" s="2" t="s">
        <v>280</v>
      </c>
    </row>
    <row r="7" spans="1:8" x14ac:dyDescent="0.15">
      <c r="A7" s="2" t="s">
        <v>408</v>
      </c>
      <c r="B7" s="2" t="s">
        <v>82</v>
      </c>
      <c r="C7" s="2" t="s">
        <v>217</v>
      </c>
      <c r="D7" s="2" t="s">
        <v>88</v>
      </c>
      <c r="E7" s="2" t="s">
        <v>189</v>
      </c>
      <c r="F7" s="2" t="s">
        <v>204</v>
      </c>
      <c r="G7" s="2">
        <v>6.6799999999999998E-2</v>
      </c>
      <c r="H7" s="2" t="s">
        <v>280</v>
      </c>
    </row>
    <row r="8" spans="1:8" x14ac:dyDescent="0.15">
      <c r="A8" s="2" t="s">
        <v>333</v>
      </c>
      <c r="B8" s="2" t="s">
        <v>82</v>
      </c>
      <c r="C8" s="2" t="s">
        <v>217</v>
      </c>
      <c r="D8" s="2" t="s">
        <v>88</v>
      </c>
      <c r="E8" s="2" t="s">
        <v>189</v>
      </c>
      <c r="F8" s="2" t="s">
        <v>204</v>
      </c>
      <c r="G8" s="2">
        <v>4.1500000000000002E-2</v>
      </c>
      <c r="H8" s="2" t="s">
        <v>280</v>
      </c>
    </row>
    <row r="9" spans="1:8" x14ac:dyDescent="0.15">
      <c r="A9" s="2" t="s">
        <v>409</v>
      </c>
      <c r="B9" s="2" t="s">
        <v>82</v>
      </c>
      <c r="C9" s="41" t="s">
        <v>410</v>
      </c>
      <c r="D9" s="2" t="s">
        <v>88</v>
      </c>
      <c r="E9" s="2" t="s">
        <v>189</v>
      </c>
      <c r="F9" s="2" t="s">
        <v>204</v>
      </c>
      <c r="G9" s="2">
        <v>0.16700000000000001</v>
      </c>
      <c r="H9" s="2" t="s">
        <v>280</v>
      </c>
    </row>
    <row r="10" spans="1:8" x14ac:dyDescent="0.15">
      <c r="A10" s="2" t="s">
        <v>334</v>
      </c>
      <c r="B10" s="2" t="s">
        <v>82</v>
      </c>
      <c r="C10" s="41" t="s">
        <v>215</v>
      </c>
      <c r="D10" s="2" t="s">
        <v>88</v>
      </c>
      <c r="E10" s="2" t="s">
        <v>189</v>
      </c>
      <c r="F10" s="2" t="s">
        <v>204</v>
      </c>
      <c r="G10" s="2">
        <v>2.2200000000000001E-2</v>
      </c>
      <c r="H10" s="2" t="s">
        <v>280</v>
      </c>
    </row>
    <row r="11" spans="1:8" x14ac:dyDescent="0.15">
      <c r="A11" s="2" t="s">
        <v>305</v>
      </c>
      <c r="B11" s="2" t="s">
        <v>82</v>
      </c>
      <c r="C11" s="2" t="s">
        <v>193</v>
      </c>
      <c r="D11" s="2" t="s">
        <v>88</v>
      </c>
      <c r="E11" s="2" t="s">
        <v>189</v>
      </c>
      <c r="F11" s="2" t="s">
        <v>213</v>
      </c>
      <c r="G11" s="2">
        <v>32</v>
      </c>
      <c r="H11" s="2" t="s">
        <v>280</v>
      </c>
    </row>
    <row r="12" spans="1:8" x14ac:dyDescent="0.15">
      <c r="A12" s="2" t="s">
        <v>338</v>
      </c>
      <c r="B12" s="2" t="s">
        <v>82</v>
      </c>
      <c r="C12" s="2" t="s">
        <v>339</v>
      </c>
      <c r="D12" s="2" t="s">
        <v>88</v>
      </c>
      <c r="E12" s="2" t="s">
        <v>189</v>
      </c>
      <c r="F12" s="2" t="s">
        <v>204</v>
      </c>
      <c r="G12" s="2">
        <f>68.2242990654206/48</f>
        <v>1.4213395638629291</v>
      </c>
      <c r="H12" s="2" t="s">
        <v>280</v>
      </c>
    </row>
    <row r="13" spans="1:8" x14ac:dyDescent="0.15">
      <c r="A13" s="2" t="s">
        <v>404</v>
      </c>
      <c r="B13" s="2" t="s">
        <v>82</v>
      </c>
      <c r="C13" s="2" t="s">
        <v>296</v>
      </c>
      <c r="D13" s="2" t="s">
        <v>88</v>
      </c>
      <c r="E13" s="2" t="s">
        <v>189</v>
      </c>
      <c r="F13" s="2" t="s">
        <v>197</v>
      </c>
      <c r="G13" s="2">
        <f>4.01*2.31803430690774E-09</f>
        <v>9.295317570700037E-9</v>
      </c>
      <c r="H13" s="2" t="s">
        <v>280</v>
      </c>
    </row>
    <row r="14" spans="1:8" x14ac:dyDescent="0.15">
      <c r="A14" s="2" t="s">
        <v>272</v>
      </c>
      <c r="B14" s="2" t="s">
        <v>82</v>
      </c>
      <c r="C14" s="41" t="s">
        <v>273</v>
      </c>
      <c r="D14" s="2" t="s">
        <v>88</v>
      </c>
      <c r="E14" s="2" t="s">
        <v>189</v>
      </c>
      <c r="F14" s="2" t="s">
        <v>197</v>
      </c>
      <c r="G14" s="2">
        <f>$G$4*0</f>
        <v>0</v>
      </c>
      <c r="H14" s="2" t="s">
        <v>274</v>
      </c>
    </row>
    <row r="15" spans="1:8" x14ac:dyDescent="0.15">
      <c r="A15" s="2" t="s">
        <v>275</v>
      </c>
      <c r="B15" s="2" t="s">
        <v>82</v>
      </c>
      <c r="C15" s="41" t="s">
        <v>196</v>
      </c>
      <c r="D15" s="2" t="s">
        <v>88</v>
      </c>
      <c r="E15" s="2" t="s">
        <v>189</v>
      </c>
      <c r="F15" s="2" t="s">
        <v>197</v>
      </c>
      <c r="G15" s="2">
        <f>$G$4*0.000000122293</f>
        <v>1.22293E-7</v>
      </c>
      <c r="H15" s="2" t="s">
        <v>274</v>
      </c>
    </row>
    <row r="16" spans="1:8" x14ac:dyDescent="0.15">
      <c r="A16" s="2" t="s">
        <v>276</v>
      </c>
      <c r="B16" s="2" t="s">
        <v>82</v>
      </c>
      <c r="C16" s="41" t="s">
        <v>277</v>
      </c>
      <c r="D16" s="2" t="s">
        <v>88</v>
      </c>
      <c r="E16" s="2" t="s">
        <v>189</v>
      </c>
      <c r="F16" s="2" t="s">
        <v>197</v>
      </c>
      <c r="G16" s="2">
        <f>$G$4*0.000000164061</f>
        <v>1.64061E-7</v>
      </c>
      <c r="H16" s="2" t="s">
        <v>274</v>
      </c>
    </row>
    <row r="17" spans="1:8" x14ac:dyDescent="0.15">
      <c r="A17" s="2" t="s">
        <v>340</v>
      </c>
      <c r="B17" s="2" t="s">
        <v>82</v>
      </c>
      <c r="C17" s="28" t="s">
        <v>199</v>
      </c>
      <c r="D17" s="2" t="s">
        <v>88</v>
      </c>
      <c r="E17" s="2" t="s">
        <v>189</v>
      </c>
      <c r="F17" s="41" t="s">
        <v>200</v>
      </c>
      <c r="G17" s="2">
        <v>1.6699999999999999E-4</v>
      </c>
      <c r="H17" s="2" t="s">
        <v>280</v>
      </c>
    </row>
    <row r="18" spans="1:8" x14ac:dyDescent="0.15">
      <c r="A18" s="2" t="s">
        <v>313</v>
      </c>
      <c r="B18" s="2" t="s">
        <v>82</v>
      </c>
      <c r="C18" s="41" t="s">
        <v>314</v>
      </c>
      <c r="D18" s="2" t="s">
        <v>88</v>
      </c>
      <c r="E18" s="2" t="s">
        <v>189</v>
      </c>
      <c r="F18" s="2" t="s">
        <v>197</v>
      </c>
      <c r="G18" s="2">
        <v>2.1116620218286924E-7</v>
      </c>
      <c r="H18" s="2" t="s">
        <v>315</v>
      </c>
    </row>
    <row r="19" spans="1:8" x14ac:dyDescent="0.15">
      <c r="A19" s="2" t="s">
        <v>316</v>
      </c>
      <c r="B19" s="2" t="s">
        <v>82</v>
      </c>
      <c r="C19" s="41" t="s">
        <v>317</v>
      </c>
      <c r="D19" s="2" t="s">
        <v>88</v>
      </c>
      <c r="E19" s="2" t="s">
        <v>189</v>
      </c>
      <c r="F19" s="2" t="s">
        <v>197</v>
      </c>
      <c r="G19" s="2">
        <v>1.1614141120057812E-6</v>
      </c>
      <c r="H19" s="2" t="s">
        <v>315</v>
      </c>
    </row>
    <row r="20" spans="1:8" x14ac:dyDescent="0.15">
      <c r="A20" s="2" t="s">
        <v>318</v>
      </c>
      <c r="B20" s="2" t="s">
        <v>319</v>
      </c>
      <c r="C20" s="2" t="s">
        <v>318</v>
      </c>
      <c r="D20" s="2" t="s">
        <v>88</v>
      </c>
      <c r="E20" s="2" t="s">
        <v>189</v>
      </c>
      <c r="F20" s="2" t="s">
        <v>197</v>
      </c>
      <c r="G20" s="2">
        <v>1.2129779520736912E-6</v>
      </c>
      <c r="H20" s="2" t="s">
        <v>315</v>
      </c>
    </row>
    <row r="21" spans="1:8" x14ac:dyDescent="0.15">
      <c r="A21" s="2" t="s">
        <v>320</v>
      </c>
      <c r="B21" s="2" t="s">
        <v>319</v>
      </c>
      <c r="C21" s="41" t="s">
        <v>320</v>
      </c>
      <c r="D21" s="2" t="s">
        <v>88</v>
      </c>
      <c r="E21" s="2" t="s">
        <v>189</v>
      </c>
      <c r="F21" s="2" t="s">
        <v>197</v>
      </c>
      <c r="G21" s="2">
        <v>1.7875464556875446E-6</v>
      </c>
      <c r="H21" s="2" t="s">
        <v>315</v>
      </c>
    </row>
    <row r="22" spans="1:8" x14ac:dyDescent="0.15">
      <c r="A22" s="2" t="s">
        <v>321</v>
      </c>
      <c r="B22" s="2" t="s">
        <v>319</v>
      </c>
      <c r="C22" s="41" t="s">
        <v>321</v>
      </c>
      <c r="D22" s="2" t="s">
        <v>88</v>
      </c>
      <c r="E22" s="2" t="s">
        <v>189</v>
      </c>
      <c r="F22" s="2" t="s">
        <v>197</v>
      </c>
      <c r="G22" s="2">
        <v>1.2768188969196751E-6</v>
      </c>
      <c r="H22" s="2" t="s">
        <v>315</v>
      </c>
    </row>
    <row r="23" spans="1:8" x14ac:dyDescent="0.15">
      <c r="A23" s="2" t="s">
        <v>267</v>
      </c>
      <c r="B23" s="2" t="s">
        <v>202</v>
      </c>
      <c r="C23" s="41" t="s">
        <v>267</v>
      </c>
      <c r="D23" s="2" t="s">
        <v>88</v>
      </c>
      <c r="E23" s="2" t="s">
        <v>189</v>
      </c>
      <c r="F23" s="2" t="s">
        <v>268</v>
      </c>
      <c r="G23" s="2">
        <v>1.8744600613122816E-7</v>
      </c>
      <c r="H23" s="2" t="s">
        <v>315</v>
      </c>
    </row>
    <row r="24" spans="1:8" x14ac:dyDescent="0.15">
      <c r="A24" s="2" t="s">
        <v>411</v>
      </c>
      <c r="B24" s="2" t="s">
        <v>202</v>
      </c>
      <c r="C24" s="2" t="s">
        <v>412</v>
      </c>
      <c r="D24" s="2" t="s">
        <v>88</v>
      </c>
      <c r="E24" s="2" t="s">
        <v>189</v>
      </c>
      <c r="F24" s="2" t="s">
        <v>204</v>
      </c>
      <c r="G24" s="2">
        <v>3.3849999999999998E-2</v>
      </c>
      <c r="H24" s="2" t="s">
        <v>280</v>
      </c>
    </row>
    <row r="25" spans="1:8" x14ac:dyDescent="0.15">
      <c r="A25" s="2" t="s">
        <v>413</v>
      </c>
      <c r="B25" s="2" t="s">
        <v>202</v>
      </c>
      <c r="C25" s="2" t="s">
        <v>344</v>
      </c>
      <c r="D25" s="2" t="s">
        <v>88</v>
      </c>
      <c r="E25" s="2" t="s">
        <v>189</v>
      </c>
      <c r="F25" s="2" t="s">
        <v>204</v>
      </c>
      <c r="G25" s="2">
        <v>4.4149999999999997E-3</v>
      </c>
      <c r="H25" s="2" t="s">
        <v>280</v>
      </c>
    </row>
    <row r="26" spans="1:8" x14ac:dyDescent="0.15">
      <c r="A26" s="2" t="s">
        <v>414</v>
      </c>
      <c r="B26" s="2" t="s">
        <v>202</v>
      </c>
      <c r="C26" s="2" t="s">
        <v>412</v>
      </c>
      <c r="D26" s="2" t="s">
        <v>88</v>
      </c>
      <c r="E26" s="2" t="s">
        <v>189</v>
      </c>
      <c r="F26" s="2" t="s">
        <v>204</v>
      </c>
      <c r="G26" s="2">
        <v>8.3500000000000005E-2</v>
      </c>
      <c r="H26" s="2" t="s">
        <v>280</v>
      </c>
    </row>
    <row r="27" spans="1:8" x14ac:dyDescent="0.15">
      <c r="A27" s="2" t="s">
        <v>201</v>
      </c>
      <c r="B27" s="2" t="s">
        <v>202</v>
      </c>
      <c r="C27" s="2" t="s">
        <v>203</v>
      </c>
      <c r="D27" s="2" t="s">
        <v>88</v>
      </c>
      <c r="E27" s="2" t="s">
        <v>189</v>
      </c>
      <c r="F27" s="2" t="s">
        <v>204</v>
      </c>
      <c r="G27" s="2">
        <v>3.8273831775700931</v>
      </c>
      <c r="H27" s="2" t="s">
        <v>415</v>
      </c>
    </row>
    <row r="28" spans="1:8" x14ac:dyDescent="0.15">
      <c r="A28" s="2" t="s">
        <v>206</v>
      </c>
      <c r="B28" s="2" t="s">
        <v>202</v>
      </c>
      <c r="C28" s="2" t="s">
        <v>206</v>
      </c>
      <c r="D28" s="2" t="s">
        <v>88</v>
      </c>
      <c r="E28" s="2" t="s">
        <v>189</v>
      </c>
      <c r="F28" s="2" t="s">
        <v>204</v>
      </c>
      <c r="G28" s="2">
        <v>3.411214953271028E-4</v>
      </c>
      <c r="H28" s="2" t="s">
        <v>415</v>
      </c>
    </row>
    <row r="29" spans="1:8" x14ac:dyDescent="0.15">
      <c r="A29" s="2" t="s">
        <v>207</v>
      </c>
      <c r="B29" s="2" t="s">
        <v>202</v>
      </c>
      <c r="C29" s="2" t="s">
        <v>207</v>
      </c>
      <c r="D29" s="2" t="s">
        <v>88</v>
      </c>
      <c r="E29" s="2" t="s">
        <v>189</v>
      </c>
      <c r="F29" s="2" t="s">
        <v>204</v>
      </c>
      <c r="G29" s="2">
        <v>6.8224299065420561E-6</v>
      </c>
      <c r="H29" s="2" t="s">
        <v>415</v>
      </c>
    </row>
    <row r="260" spans="1:3" x14ac:dyDescent="0.15">
      <c r="A260" s="41"/>
      <c r="C260" s="41"/>
    </row>
    <row r="261" spans="1:3" x14ac:dyDescent="0.15">
      <c r="A261" s="41"/>
      <c r="C261" s="41"/>
    </row>
    <row r="262" spans="1:3" x14ac:dyDescent="0.15">
      <c r="A262" s="41"/>
      <c r="C262" s="41"/>
    </row>
    <row r="264" spans="1:3" x14ac:dyDescent="0.15">
      <c r="A264" s="41"/>
      <c r="C264" s="41"/>
    </row>
    <row r="265" spans="1:3" x14ac:dyDescent="0.15">
      <c r="A265" s="41"/>
      <c r="C265" s="41"/>
    </row>
  </sheetData>
  <hyperlinks>
    <hyperlink ref="A1" location="'Readme | Introduction'!A1" display="back to ReadMe" xr:uid="{CCC2C7C2-7190-5B4E-A771-C6E5F2FBD3CC}"/>
  </hyperlinks>
  <pageMargins left="0.75" right="0.75" top="1" bottom="1" header="0.5" footer="0.5"/>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1E96FC"/>
  </sheetPr>
  <dimension ref="A1:H265"/>
  <sheetViews>
    <sheetView showGridLines="0" workbookViewId="0"/>
  </sheetViews>
  <sheetFormatPr baseColWidth="10" defaultColWidth="8.83203125" defaultRowHeight="12" x14ac:dyDescent="0.15"/>
  <cols>
    <col min="1" max="1" width="107.5" style="2" bestFit="1" customWidth="1"/>
    <col min="2" max="2" width="17" style="2" bestFit="1" customWidth="1"/>
    <col min="3" max="3" width="107.5" style="2" bestFit="1" customWidth="1"/>
    <col min="4" max="4" width="14.1640625" style="2" bestFit="1" customWidth="1"/>
    <col min="5" max="5" width="10.6640625" style="2" bestFit="1" customWidth="1"/>
    <col min="6" max="6" width="12.83203125" style="2" bestFit="1" customWidth="1"/>
    <col min="7" max="7" width="12.1640625" style="2" bestFit="1" customWidth="1"/>
    <col min="8" max="8" width="49.83203125" style="2" bestFit="1" customWidth="1"/>
    <col min="9" max="16384" width="8.83203125" style="2"/>
  </cols>
  <sheetData>
    <row r="1" spans="1:8" x14ac:dyDescent="0.15">
      <c r="A1" s="70" t="s">
        <v>957</v>
      </c>
    </row>
    <row r="3" spans="1:8" s="9" customFormat="1" x14ac:dyDescent="0.15">
      <c r="A3" s="40" t="s">
        <v>179</v>
      </c>
      <c r="B3" s="40" t="s">
        <v>180</v>
      </c>
      <c r="C3" s="40" t="s">
        <v>181</v>
      </c>
      <c r="D3" s="40" t="s">
        <v>182</v>
      </c>
      <c r="E3" s="40" t="s">
        <v>183</v>
      </c>
      <c r="F3" s="40" t="s">
        <v>184</v>
      </c>
      <c r="G3" s="40" t="s">
        <v>185</v>
      </c>
      <c r="H3" s="40" t="s">
        <v>186</v>
      </c>
    </row>
    <row r="4" spans="1:8" x14ac:dyDescent="0.15">
      <c r="A4" s="2" t="s">
        <v>406</v>
      </c>
      <c r="B4" s="2" t="s">
        <v>82</v>
      </c>
      <c r="C4" s="2" t="s">
        <v>150</v>
      </c>
      <c r="D4" s="2" t="s">
        <v>88</v>
      </c>
      <c r="E4" s="2" t="s">
        <v>189</v>
      </c>
      <c r="F4" s="2" t="s">
        <v>204</v>
      </c>
      <c r="G4" s="2">
        <v>1</v>
      </c>
      <c r="H4" s="2" t="s">
        <v>280</v>
      </c>
    </row>
    <row r="5" spans="1:8" x14ac:dyDescent="0.15">
      <c r="A5" s="2" t="s">
        <v>407</v>
      </c>
      <c r="B5" s="2" t="s">
        <v>82</v>
      </c>
      <c r="C5" s="2" t="s">
        <v>217</v>
      </c>
      <c r="D5" s="2" t="s">
        <v>88</v>
      </c>
      <c r="E5" s="2" t="s">
        <v>189</v>
      </c>
      <c r="F5" s="2" t="s">
        <v>204</v>
      </c>
      <c r="G5" s="2">
        <v>1</v>
      </c>
      <c r="H5" s="2" t="s">
        <v>280</v>
      </c>
    </row>
    <row r="6" spans="1:8" x14ac:dyDescent="0.15">
      <c r="A6" s="2" t="s">
        <v>297</v>
      </c>
      <c r="B6" s="2" t="s">
        <v>82</v>
      </c>
      <c r="C6" s="2" t="s">
        <v>162</v>
      </c>
      <c r="D6" s="2" t="s">
        <v>88</v>
      </c>
      <c r="E6" s="2" t="s">
        <v>189</v>
      </c>
      <c r="F6" s="2" t="s">
        <v>204</v>
      </c>
      <c r="G6" s="2">
        <v>0.01</v>
      </c>
      <c r="H6" s="2" t="s">
        <v>280</v>
      </c>
    </row>
    <row r="7" spans="1:8" x14ac:dyDescent="0.15">
      <c r="A7" s="2" t="s">
        <v>408</v>
      </c>
      <c r="B7" s="2" t="s">
        <v>82</v>
      </c>
      <c r="C7" s="2" t="s">
        <v>217</v>
      </c>
      <c r="D7" s="2" t="s">
        <v>88</v>
      </c>
      <c r="E7" s="2" t="s">
        <v>189</v>
      </c>
      <c r="F7" s="2" t="s">
        <v>204</v>
      </c>
      <c r="G7" s="2">
        <v>6.6799999999999998E-2</v>
      </c>
      <c r="H7" s="2" t="s">
        <v>280</v>
      </c>
    </row>
    <row r="8" spans="1:8" x14ac:dyDescent="0.15">
      <c r="A8" s="2" t="s">
        <v>333</v>
      </c>
      <c r="B8" s="2" t="s">
        <v>82</v>
      </c>
      <c r="C8" s="2" t="s">
        <v>217</v>
      </c>
      <c r="D8" s="2" t="s">
        <v>88</v>
      </c>
      <c r="E8" s="2" t="s">
        <v>189</v>
      </c>
      <c r="F8" s="2" t="s">
        <v>204</v>
      </c>
      <c r="G8" s="2">
        <v>4.1500000000000002E-2</v>
      </c>
      <c r="H8" s="2" t="s">
        <v>280</v>
      </c>
    </row>
    <row r="9" spans="1:8" x14ac:dyDescent="0.15">
      <c r="A9" s="2" t="s">
        <v>409</v>
      </c>
      <c r="B9" s="2" t="s">
        <v>82</v>
      </c>
      <c r="C9" s="41" t="s">
        <v>410</v>
      </c>
      <c r="D9" s="2" t="s">
        <v>88</v>
      </c>
      <c r="E9" s="2" t="s">
        <v>189</v>
      </c>
      <c r="F9" s="2" t="s">
        <v>204</v>
      </c>
      <c r="G9" s="2">
        <v>0.16700000000000001</v>
      </c>
      <c r="H9" s="2" t="s">
        <v>280</v>
      </c>
    </row>
    <row r="10" spans="1:8" x14ac:dyDescent="0.15">
      <c r="A10" s="2" t="s">
        <v>334</v>
      </c>
      <c r="B10" s="2" t="s">
        <v>82</v>
      </c>
      <c r="C10" s="41" t="s">
        <v>215</v>
      </c>
      <c r="D10" s="2" t="s">
        <v>88</v>
      </c>
      <c r="E10" s="2" t="s">
        <v>189</v>
      </c>
      <c r="F10" s="2" t="s">
        <v>204</v>
      </c>
      <c r="G10" s="2">
        <v>2.2200000000000001E-2</v>
      </c>
      <c r="H10" s="2" t="s">
        <v>280</v>
      </c>
    </row>
    <row r="11" spans="1:8" x14ac:dyDescent="0.15">
      <c r="A11" s="2" t="s">
        <v>305</v>
      </c>
      <c r="B11" s="2" t="s">
        <v>82</v>
      </c>
      <c r="C11" s="2" t="s">
        <v>193</v>
      </c>
      <c r="D11" s="2" t="s">
        <v>88</v>
      </c>
      <c r="E11" s="2" t="s">
        <v>189</v>
      </c>
      <c r="F11" s="2" t="s">
        <v>213</v>
      </c>
      <c r="G11" s="2">
        <v>32</v>
      </c>
      <c r="H11" s="2" t="s">
        <v>280</v>
      </c>
    </row>
    <row r="12" spans="1:8" x14ac:dyDescent="0.15">
      <c r="A12" s="2" t="s">
        <v>338</v>
      </c>
      <c r="B12" s="2" t="s">
        <v>82</v>
      </c>
      <c r="C12" s="2" t="s">
        <v>339</v>
      </c>
      <c r="D12" s="2" t="s">
        <v>88</v>
      </c>
      <c r="E12" s="2" t="s">
        <v>189</v>
      </c>
      <c r="F12" s="2" t="s">
        <v>204</v>
      </c>
      <c r="G12" s="2">
        <f>68.2242990654206/48</f>
        <v>1.4213395638629291</v>
      </c>
      <c r="H12" s="2" t="s">
        <v>280</v>
      </c>
    </row>
    <row r="13" spans="1:8" x14ac:dyDescent="0.15">
      <c r="A13" s="2" t="s">
        <v>404</v>
      </c>
      <c r="B13" s="2" t="s">
        <v>82</v>
      </c>
      <c r="C13" s="2" t="s">
        <v>296</v>
      </c>
      <c r="D13" s="2" t="s">
        <v>88</v>
      </c>
      <c r="E13" s="2" t="s">
        <v>189</v>
      </c>
      <c r="F13" s="2" t="s">
        <v>197</v>
      </c>
      <c r="G13" s="2">
        <f>4.01*2.31803430690774E-09</f>
        <v>9.295317570700037E-9</v>
      </c>
      <c r="H13" s="2" t="s">
        <v>280</v>
      </c>
    </row>
    <row r="14" spans="1:8" x14ac:dyDescent="0.15">
      <c r="A14" s="2" t="s">
        <v>272</v>
      </c>
      <c r="B14" s="2" t="s">
        <v>82</v>
      </c>
      <c r="C14" s="41" t="s">
        <v>273</v>
      </c>
      <c r="D14" s="2" t="s">
        <v>88</v>
      </c>
      <c r="E14" s="2" t="s">
        <v>189</v>
      </c>
      <c r="F14" s="2" t="s">
        <v>197</v>
      </c>
      <c r="G14" s="2">
        <f>$G$4*0</f>
        <v>0</v>
      </c>
      <c r="H14" s="2" t="s">
        <v>274</v>
      </c>
    </row>
    <row r="15" spans="1:8" x14ac:dyDescent="0.15">
      <c r="A15" s="2" t="s">
        <v>275</v>
      </c>
      <c r="B15" s="2" t="s">
        <v>82</v>
      </c>
      <c r="C15" s="41" t="s">
        <v>196</v>
      </c>
      <c r="D15" s="2" t="s">
        <v>88</v>
      </c>
      <c r="E15" s="2" t="s">
        <v>189</v>
      </c>
      <c r="F15" s="2" t="s">
        <v>197</v>
      </c>
      <c r="G15" s="2">
        <f>$G$4*0.000000122293</f>
        <v>1.22293E-7</v>
      </c>
      <c r="H15" s="2" t="s">
        <v>274</v>
      </c>
    </row>
    <row r="16" spans="1:8" x14ac:dyDescent="0.15">
      <c r="A16" s="2" t="s">
        <v>276</v>
      </c>
      <c r="B16" s="2" t="s">
        <v>82</v>
      </c>
      <c r="C16" s="41" t="s">
        <v>277</v>
      </c>
      <c r="D16" s="2" t="s">
        <v>88</v>
      </c>
      <c r="E16" s="2" t="s">
        <v>189</v>
      </c>
      <c r="F16" s="2" t="s">
        <v>197</v>
      </c>
      <c r="G16" s="2">
        <f>$G$4*0.000000164061</f>
        <v>1.64061E-7</v>
      </c>
      <c r="H16" s="2" t="s">
        <v>274</v>
      </c>
    </row>
    <row r="17" spans="1:8" x14ac:dyDescent="0.15">
      <c r="A17" s="2" t="s">
        <v>340</v>
      </c>
      <c r="B17" s="2" t="s">
        <v>82</v>
      </c>
      <c r="C17" s="28" t="s">
        <v>199</v>
      </c>
      <c r="D17" s="2" t="s">
        <v>88</v>
      </c>
      <c r="E17" s="2" t="s">
        <v>189</v>
      </c>
      <c r="F17" s="41" t="s">
        <v>200</v>
      </c>
      <c r="G17" s="2">
        <v>1.6699999999999999E-4</v>
      </c>
      <c r="H17" s="2" t="s">
        <v>280</v>
      </c>
    </row>
    <row r="18" spans="1:8" x14ac:dyDescent="0.15">
      <c r="A18" s="2" t="s">
        <v>313</v>
      </c>
      <c r="B18" s="2" t="s">
        <v>82</v>
      </c>
      <c r="C18" s="41" t="s">
        <v>314</v>
      </c>
      <c r="D18" s="2" t="s">
        <v>88</v>
      </c>
      <c r="E18" s="2" t="s">
        <v>189</v>
      </c>
      <c r="F18" s="2" t="s">
        <v>197</v>
      </c>
      <c r="G18" s="2">
        <v>2.1116620218286924E-7</v>
      </c>
      <c r="H18" s="2" t="s">
        <v>315</v>
      </c>
    </row>
    <row r="19" spans="1:8" x14ac:dyDescent="0.15">
      <c r="A19" s="2" t="s">
        <v>316</v>
      </c>
      <c r="B19" s="2" t="s">
        <v>82</v>
      </c>
      <c r="C19" s="41" t="s">
        <v>317</v>
      </c>
      <c r="D19" s="2" t="s">
        <v>88</v>
      </c>
      <c r="E19" s="2" t="s">
        <v>189</v>
      </c>
      <c r="F19" s="2" t="s">
        <v>197</v>
      </c>
      <c r="G19" s="2">
        <v>1.1614141120057812E-6</v>
      </c>
      <c r="H19" s="2" t="s">
        <v>315</v>
      </c>
    </row>
    <row r="20" spans="1:8" x14ac:dyDescent="0.15">
      <c r="A20" s="2" t="s">
        <v>318</v>
      </c>
      <c r="B20" s="2" t="s">
        <v>319</v>
      </c>
      <c r="C20" s="2" t="s">
        <v>318</v>
      </c>
      <c r="D20" s="2" t="s">
        <v>88</v>
      </c>
      <c r="E20" s="2" t="s">
        <v>189</v>
      </c>
      <c r="F20" s="2" t="s">
        <v>197</v>
      </c>
      <c r="G20" s="2">
        <v>1.2129779520736912E-6</v>
      </c>
      <c r="H20" s="2" t="s">
        <v>315</v>
      </c>
    </row>
    <row r="21" spans="1:8" x14ac:dyDescent="0.15">
      <c r="A21" s="2" t="s">
        <v>320</v>
      </c>
      <c r="B21" s="2" t="s">
        <v>319</v>
      </c>
      <c r="C21" s="41" t="s">
        <v>320</v>
      </c>
      <c r="D21" s="2" t="s">
        <v>88</v>
      </c>
      <c r="E21" s="2" t="s">
        <v>189</v>
      </c>
      <c r="F21" s="2" t="s">
        <v>197</v>
      </c>
      <c r="G21" s="2">
        <v>1.7875464556875446E-6</v>
      </c>
      <c r="H21" s="2" t="s">
        <v>315</v>
      </c>
    </row>
    <row r="22" spans="1:8" x14ac:dyDescent="0.15">
      <c r="A22" s="2" t="s">
        <v>321</v>
      </c>
      <c r="B22" s="2" t="s">
        <v>319</v>
      </c>
      <c r="C22" s="41" t="s">
        <v>321</v>
      </c>
      <c r="D22" s="2" t="s">
        <v>88</v>
      </c>
      <c r="E22" s="2" t="s">
        <v>189</v>
      </c>
      <c r="F22" s="2" t="s">
        <v>197</v>
      </c>
      <c r="G22" s="2">
        <v>1.2768188969196751E-6</v>
      </c>
      <c r="H22" s="2" t="s">
        <v>315</v>
      </c>
    </row>
    <row r="23" spans="1:8" x14ac:dyDescent="0.15">
      <c r="A23" s="2" t="s">
        <v>267</v>
      </c>
      <c r="B23" s="2" t="s">
        <v>202</v>
      </c>
      <c r="C23" s="41" t="s">
        <v>267</v>
      </c>
      <c r="D23" s="2" t="s">
        <v>88</v>
      </c>
      <c r="E23" s="2" t="s">
        <v>189</v>
      </c>
      <c r="F23" s="2" t="s">
        <v>268</v>
      </c>
      <c r="G23" s="2">
        <v>1.8744600613122816E-7</v>
      </c>
      <c r="H23" s="2" t="s">
        <v>315</v>
      </c>
    </row>
    <row r="24" spans="1:8" x14ac:dyDescent="0.15">
      <c r="A24" s="2" t="s">
        <v>411</v>
      </c>
      <c r="B24" s="2" t="s">
        <v>202</v>
      </c>
      <c r="C24" s="2" t="s">
        <v>412</v>
      </c>
      <c r="D24" s="2" t="s">
        <v>88</v>
      </c>
      <c r="E24" s="2" t="s">
        <v>189</v>
      </c>
      <c r="F24" s="2" t="s">
        <v>204</v>
      </c>
      <c r="G24" s="2">
        <v>3.3849999999999998E-2</v>
      </c>
      <c r="H24" s="2" t="s">
        <v>280</v>
      </c>
    </row>
    <row r="25" spans="1:8" x14ac:dyDescent="0.15">
      <c r="A25" s="2" t="s">
        <v>413</v>
      </c>
      <c r="B25" s="2" t="s">
        <v>202</v>
      </c>
      <c r="C25" s="2" t="s">
        <v>344</v>
      </c>
      <c r="D25" s="2" t="s">
        <v>88</v>
      </c>
      <c r="E25" s="2" t="s">
        <v>189</v>
      </c>
      <c r="F25" s="2" t="s">
        <v>204</v>
      </c>
      <c r="G25" s="2">
        <v>4.4149999999999997E-3</v>
      </c>
      <c r="H25" s="2" t="s">
        <v>280</v>
      </c>
    </row>
    <row r="26" spans="1:8" x14ac:dyDescent="0.15">
      <c r="A26" s="2" t="s">
        <v>414</v>
      </c>
      <c r="B26" s="2" t="s">
        <v>202</v>
      </c>
      <c r="C26" s="2" t="s">
        <v>412</v>
      </c>
      <c r="D26" s="2" t="s">
        <v>88</v>
      </c>
      <c r="E26" s="2" t="s">
        <v>189</v>
      </c>
      <c r="F26" s="2" t="s">
        <v>204</v>
      </c>
      <c r="G26" s="2">
        <v>8.3500000000000005E-2</v>
      </c>
      <c r="H26" s="2" t="s">
        <v>280</v>
      </c>
    </row>
    <row r="27" spans="1:8" x14ac:dyDescent="0.15">
      <c r="A27" s="2" t="s">
        <v>201</v>
      </c>
      <c r="B27" s="2" t="s">
        <v>202</v>
      </c>
      <c r="C27" s="2" t="s">
        <v>203</v>
      </c>
      <c r="D27" s="2" t="s">
        <v>88</v>
      </c>
      <c r="E27" s="2" t="s">
        <v>189</v>
      </c>
      <c r="F27" s="2" t="s">
        <v>204</v>
      </c>
      <c r="G27" s="2">
        <v>3.8273831775700931</v>
      </c>
      <c r="H27" s="2" t="s">
        <v>415</v>
      </c>
    </row>
    <row r="28" spans="1:8" x14ac:dyDescent="0.15">
      <c r="A28" s="2" t="s">
        <v>206</v>
      </c>
      <c r="B28" s="2" t="s">
        <v>202</v>
      </c>
      <c r="C28" s="2" t="s">
        <v>206</v>
      </c>
      <c r="D28" s="2" t="s">
        <v>88</v>
      </c>
      <c r="E28" s="2" t="s">
        <v>189</v>
      </c>
      <c r="F28" s="2" t="s">
        <v>204</v>
      </c>
      <c r="G28" s="2">
        <v>3.411214953271028E-4</v>
      </c>
      <c r="H28" s="2" t="s">
        <v>415</v>
      </c>
    </row>
    <row r="29" spans="1:8" x14ac:dyDescent="0.15">
      <c r="A29" s="2" t="s">
        <v>207</v>
      </c>
      <c r="B29" s="2" t="s">
        <v>202</v>
      </c>
      <c r="C29" s="2" t="s">
        <v>207</v>
      </c>
      <c r="D29" s="2" t="s">
        <v>88</v>
      </c>
      <c r="E29" s="2" t="s">
        <v>189</v>
      </c>
      <c r="F29" s="2" t="s">
        <v>204</v>
      </c>
      <c r="G29" s="2">
        <v>6.8224299065420561E-6</v>
      </c>
      <c r="H29" s="2" t="s">
        <v>415</v>
      </c>
    </row>
    <row r="260" spans="1:3" x14ac:dyDescent="0.15">
      <c r="A260" s="41"/>
      <c r="C260" s="41"/>
    </row>
    <row r="261" spans="1:3" x14ac:dyDescent="0.15">
      <c r="A261" s="41"/>
      <c r="C261" s="41"/>
    </row>
    <row r="262" spans="1:3" x14ac:dyDescent="0.15">
      <c r="A262" s="41"/>
      <c r="C262" s="41"/>
    </row>
    <row r="264" spans="1:3" x14ac:dyDescent="0.15">
      <c r="A264" s="41"/>
      <c r="C264" s="41"/>
    </row>
    <row r="265" spans="1:3" x14ac:dyDescent="0.15">
      <c r="A265" s="41"/>
      <c r="C265" s="41"/>
    </row>
  </sheetData>
  <hyperlinks>
    <hyperlink ref="A1" location="'Readme | Introduction'!A1" display="back to ReadMe" xr:uid="{6F46CAD0-E92B-2E4F-9C66-902C4052925E}"/>
  </hyperlinks>
  <pageMargins left="0.75" right="0.75" top="1" bottom="1" header="0.5" footer="0.5"/>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1E96FC"/>
  </sheetPr>
  <dimension ref="A1:H261"/>
  <sheetViews>
    <sheetView showGridLines="0" workbookViewId="0"/>
  </sheetViews>
  <sheetFormatPr baseColWidth="10" defaultColWidth="8.83203125" defaultRowHeight="12" x14ac:dyDescent="0.15"/>
  <cols>
    <col min="1" max="1" width="107.5" style="2" bestFit="1" customWidth="1"/>
    <col min="2" max="2" width="17" style="2" bestFit="1" customWidth="1"/>
    <col min="3" max="3" width="107.5" style="2" bestFit="1" customWidth="1"/>
    <col min="4" max="4" width="14.1640625" style="2" bestFit="1" customWidth="1"/>
    <col min="5" max="5" width="10.6640625" style="2" bestFit="1" customWidth="1"/>
    <col min="6" max="6" width="12.83203125" style="2" bestFit="1" customWidth="1"/>
    <col min="7" max="7" width="12.1640625" style="2" bestFit="1" customWidth="1"/>
    <col min="8" max="8" width="110.83203125" style="2" bestFit="1" customWidth="1"/>
    <col min="9" max="16384" width="8.83203125" style="2"/>
  </cols>
  <sheetData>
    <row r="1" spans="1:8" x14ac:dyDescent="0.15">
      <c r="A1" s="70" t="s">
        <v>957</v>
      </c>
    </row>
    <row r="3" spans="1:8" s="9" customFormat="1" x14ac:dyDescent="0.15">
      <c r="A3" s="40" t="s">
        <v>179</v>
      </c>
      <c r="B3" s="40" t="s">
        <v>180</v>
      </c>
      <c r="C3" s="40" t="s">
        <v>181</v>
      </c>
      <c r="D3" s="40" t="s">
        <v>182</v>
      </c>
      <c r="E3" s="40" t="s">
        <v>183</v>
      </c>
      <c r="F3" s="40" t="s">
        <v>184</v>
      </c>
      <c r="G3" s="40" t="s">
        <v>185</v>
      </c>
      <c r="H3" s="40" t="s">
        <v>186</v>
      </c>
    </row>
    <row r="4" spans="1:8" x14ac:dyDescent="0.15">
      <c r="A4" s="2" t="s">
        <v>366</v>
      </c>
      <c r="B4" s="2" t="s">
        <v>82</v>
      </c>
      <c r="C4" s="2" t="s">
        <v>156</v>
      </c>
      <c r="D4" s="2" t="s">
        <v>88</v>
      </c>
      <c r="E4" s="2" t="s">
        <v>189</v>
      </c>
      <c r="F4" s="2" t="s">
        <v>204</v>
      </c>
      <c r="G4" s="2">
        <v>1.1299999999999999</v>
      </c>
      <c r="H4" s="2" t="s">
        <v>280</v>
      </c>
    </row>
    <row r="5" spans="1:8" x14ac:dyDescent="0.15">
      <c r="A5" s="2" t="s">
        <v>332</v>
      </c>
      <c r="B5" s="2" t="s">
        <v>82</v>
      </c>
      <c r="C5" s="2" t="s">
        <v>217</v>
      </c>
      <c r="D5" s="2" t="s">
        <v>88</v>
      </c>
      <c r="E5" s="2" t="s">
        <v>189</v>
      </c>
      <c r="F5" s="2" t="s">
        <v>204</v>
      </c>
      <c r="G5" s="2">
        <v>1.6016713091922004</v>
      </c>
      <c r="H5" s="2" t="s">
        <v>280</v>
      </c>
    </row>
    <row r="6" spans="1:8" x14ac:dyDescent="0.15">
      <c r="A6" s="2" t="s">
        <v>369</v>
      </c>
      <c r="B6" s="2" t="s">
        <v>82</v>
      </c>
      <c r="C6" s="2" t="s">
        <v>353</v>
      </c>
      <c r="D6" s="2" t="s">
        <v>88</v>
      </c>
      <c r="E6" s="2" t="s">
        <v>189</v>
      </c>
      <c r="F6" s="2" t="s">
        <v>204</v>
      </c>
      <c r="G6" s="2">
        <v>5.0139275766016712E-2</v>
      </c>
      <c r="H6" s="2" t="s">
        <v>280</v>
      </c>
    </row>
    <row r="7" spans="1:8" x14ac:dyDescent="0.15">
      <c r="A7" s="2" t="s">
        <v>333</v>
      </c>
      <c r="B7" s="2" t="s">
        <v>82</v>
      </c>
      <c r="C7" s="2" t="s">
        <v>217</v>
      </c>
      <c r="D7" s="2" t="s">
        <v>88</v>
      </c>
      <c r="E7" s="2" t="s">
        <v>189</v>
      </c>
      <c r="F7" s="2" t="s">
        <v>204</v>
      </c>
      <c r="G7" s="2">
        <v>0.34818941504178275</v>
      </c>
      <c r="H7" s="2" t="s">
        <v>280</v>
      </c>
    </row>
    <row r="8" spans="1:8" x14ac:dyDescent="0.15">
      <c r="A8" s="2" t="s">
        <v>272</v>
      </c>
      <c r="B8" s="2" t="s">
        <v>82</v>
      </c>
      <c r="C8" s="41" t="s">
        <v>273</v>
      </c>
      <c r="D8" s="2" t="s">
        <v>88</v>
      </c>
      <c r="E8" s="2" t="s">
        <v>189</v>
      </c>
      <c r="F8" s="2" t="s">
        <v>197</v>
      </c>
      <c r="G8" s="42">
        <f>$G$4*0.0000007</f>
        <v>7.9099999999999992E-7</v>
      </c>
      <c r="H8" s="2" t="s">
        <v>274</v>
      </c>
    </row>
    <row r="9" spans="1:8" x14ac:dyDescent="0.15">
      <c r="A9" s="2" t="s">
        <v>275</v>
      </c>
      <c r="B9" s="2" t="s">
        <v>82</v>
      </c>
      <c r="C9" s="41" t="s">
        <v>196</v>
      </c>
      <c r="D9" s="2" t="s">
        <v>88</v>
      </c>
      <c r="E9" s="2" t="s">
        <v>189</v>
      </c>
      <c r="F9" s="2" t="s">
        <v>197</v>
      </c>
      <c r="G9" s="42">
        <f>$G$4*0.000000122293</f>
        <v>1.3819108999999998E-7</v>
      </c>
      <c r="H9" s="2" t="s">
        <v>274</v>
      </c>
    </row>
    <row r="10" spans="1:8" x14ac:dyDescent="0.15">
      <c r="A10" s="2" t="s">
        <v>276</v>
      </c>
      <c r="B10" s="2" t="s">
        <v>82</v>
      </c>
      <c r="C10" s="41" t="s">
        <v>277</v>
      </c>
      <c r="D10" s="2" t="s">
        <v>88</v>
      </c>
      <c r="E10" s="2" t="s">
        <v>189</v>
      </c>
      <c r="F10" s="2" t="s">
        <v>197</v>
      </c>
      <c r="G10" s="42">
        <f>$G$4*0.000000164061</f>
        <v>1.8538892999999998E-7</v>
      </c>
      <c r="H10" s="2" t="s">
        <v>274</v>
      </c>
    </row>
    <row r="11" spans="1:8" x14ac:dyDescent="0.15">
      <c r="A11" s="2" t="s">
        <v>305</v>
      </c>
      <c r="B11" s="2" t="s">
        <v>82</v>
      </c>
      <c r="C11" s="2" t="s">
        <v>193</v>
      </c>
      <c r="D11" s="2" t="s">
        <v>88</v>
      </c>
      <c r="E11" s="2" t="s">
        <v>189</v>
      </c>
      <c r="F11" s="2" t="s">
        <v>213</v>
      </c>
      <c r="G11" s="2">
        <v>49</v>
      </c>
      <c r="H11" s="2" t="s">
        <v>280</v>
      </c>
    </row>
    <row r="12" spans="1:8" x14ac:dyDescent="0.15">
      <c r="A12" s="2" t="s">
        <v>416</v>
      </c>
      <c r="B12" s="2" t="s">
        <v>82</v>
      </c>
      <c r="C12" s="2" t="s">
        <v>214</v>
      </c>
      <c r="D12" s="2" t="s">
        <v>88</v>
      </c>
      <c r="E12" s="2" t="s">
        <v>189</v>
      </c>
      <c r="F12" s="2" t="s">
        <v>194</v>
      </c>
      <c r="G12" s="2">
        <v>28.8</v>
      </c>
      <c r="H12" s="2" t="s">
        <v>280</v>
      </c>
    </row>
    <row r="13" spans="1:8" x14ac:dyDescent="0.15">
      <c r="A13" s="2" t="s">
        <v>313</v>
      </c>
      <c r="B13" s="2" t="s">
        <v>82</v>
      </c>
      <c r="C13" s="41" t="s">
        <v>314</v>
      </c>
      <c r="D13" s="2" t="s">
        <v>88</v>
      </c>
      <c r="E13" s="2" t="s">
        <v>189</v>
      </c>
      <c r="F13" s="2" t="s">
        <v>197</v>
      </c>
      <c r="G13" s="2">
        <v>2.9956135658500056E-7</v>
      </c>
      <c r="H13" s="2" t="s">
        <v>315</v>
      </c>
    </row>
    <row r="14" spans="1:8" x14ac:dyDescent="0.15">
      <c r="A14" s="2" t="s">
        <v>316</v>
      </c>
      <c r="B14" s="2" t="s">
        <v>82</v>
      </c>
      <c r="C14" s="41" t="s">
        <v>317</v>
      </c>
      <c r="D14" s="2" t="s">
        <v>88</v>
      </c>
      <c r="E14" s="2" t="s">
        <v>189</v>
      </c>
      <c r="F14" s="2" t="s">
        <v>197</v>
      </c>
      <c r="G14" s="2">
        <v>1.6475874612175031E-6</v>
      </c>
      <c r="H14" s="2" t="s">
        <v>315</v>
      </c>
    </row>
    <row r="15" spans="1:8" x14ac:dyDescent="0.15">
      <c r="A15" s="2" t="s">
        <v>318</v>
      </c>
      <c r="B15" s="2" t="s">
        <v>319</v>
      </c>
      <c r="C15" s="2" t="s">
        <v>318</v>
      </c>
      <c r="D15" s="2" t="s">
        <v>88</v>
      </c>
      <c r="E15" s="2" t="s">
        <v>189</v>
      </c>
      <c r="F15" s="2" t="s">
        <v>197</v>
      </c>
      <c r="G15" s="2">
        <v>6.0268891979601298E-7</v>
      </c>
      <c r="H15" s="2" t="s">
        <v>315</v>
      </c>
    </row>
    <row r="16" spans="1:8" x14ac:dyDescent="0.15">
      <c r="A16" s="2" t="s">
        <v>320</v>
      </c>
      <c r="B16" s="2" t="s">
        <v>319</v>
      </c>
      <c r="C16" s="41" t="s">
        <v>320</v>
      </c>
      <c r="D16" s="2" t="s">
        <v>88</v>
      </c>
      <c r="E16" s="2" t="s">
        <v>189</v>
      </c>
      <c r="F16" s="2" t="s">
        <v>197</v>
      </c>
      <c r="G16" s="2">
        <v>2.9670839128419101E-6</v>
      </c>
      <c r="H16" s="2" t="s">
        <v>315</v>
      </c>
    </row>
    <row r="17" spans="1:8" x14ac:dyDescent="0.15">
      <c r="A17" s="2" t="s">
        <v>321</v>
      </c>
      <c r="B17" s="2" t="s">
        <v>319</v>
      </c>
      <c r="C17" s="41" t="s">
        <v>321</v>
      </c>
      <c r="D17" s="2" t="s">
        <v>88</v>
      </c>
      <c r="E17" s="2" t="s">
        <v>189</v>
      </c>
      <c r="F17" s="2" t="s">
        <v>197</v>
      </c>
      <c r="G17" s="2">
        <v>2.5961984237366715E-6</v>
      </c>
      <c r="H17" s="2" t="s">
        <v>315</v>
      </c>
    </row>
    <row r="18" spans="1:8" x14ac:dyDescent="0.15">
      <c r="A18" s="2" t="s">
        <v>267</v>
      </c>
      <c r="B18" s="2" t="s">
        <v>202</v>
      </c>
      <c r="C18" s="41" t="s">
        <v>267</v>
      </c>
      <c r="D18" s="2" t="s">
        <v>88</v>
      </c>
      <c r="E18" s="2" t="s">
        <v>189</v>
      </c>
      <c r="F18" s="2" t="s">
        <v>268</v>
      </c>
      <c r="G18" s="42">
        <v>5.0000000000000004E-8</v>
      </c>
      <c r="H18" s="2" t="s">
        <v>315</v>
      </c>
    </row>
    <row r="19" spans="1:8" x14ac:dyDescent="0.15">
      <c r="A19" s="2" t="s">
        <v>370</v>
      </c>
      <c r="B19" s="2" t="s">
        <v>202</v>
      </c>
      <c r="C19" s="2" t="s">
        <v>344</v>
      </c>
      <c r="D19" s="2" t="s">
        <v>88</v>
      </c>
      <c r="E19" s="2" t="s">
        <v>189</v>
      </c>
      <c r="F19" s="2" t="s">
        <v>204</v>
      </c>
      <c r="G19" s="2">
        <v>3.5991174853372436E-2</v>
      </c>
      <c r="H19" s="2" t="s">
        <v>417</v>
      </c>
    </row>
    <row r="20" spans="1:8" x14ac:dyDescent="0.15">
      <c r="A20" s="2" t="s">
        <v>371</v>
      </c>
      <c r="B20" s="2" t="s">
        <v>202</v>
      </c>
      <c r="C20" s="2" t="s">
        <v>372</v>
      </c>
      <c r="D20" s="2" t="s">
        <v>88</v>
      </c>
      <c r="E20" s="2" t="s">
        <v>189</v>
      </c>
      <c r="F20" s="2" t="s">
        <v>204</v>
      </c>
      <c r="G20" s="2">
        <v>1.0235520527859239E-7</v>
      </c>
      <c r="H20" s="2" t="s">
        <v>417</v>
      </c>
    </row>
    <row r="21" spans="1:8" x14ac:dyDescent="0.15">
      <c r="A21" s="2" t="s">
        <v>373</v>
      </c>
      <c r="B21" s="2" t="s">
        <v>202</v>
      </c>
      <c r="C21" s="2" t="s">
        <v>374</v>
      </c>
      <c r="D21" s="2" t="s">
        <v>88</v>
      </c>
      <c r="E21" s="2" t="s">
        <v>189</v>
      </c>
      <c r="F21" s="2" t="s">
        <v>204</v>
      </c>
      <c r="G21" s="2">
        <v>2.0751466275659822E-4</v>
      </c>
      <c r="H21" s="2" t="s">
        <v>417</v>
      </c>
    </row>
    <row r="22" spans="1:8" x14ac:dyDescent="0.15">
      <c r="A22" s="2" t="s">
        <v>375</v>
      </c>
      <c r="B22" s="2" t="s">
        <v>202</v>
      </c>
      <c r="C22" s="2" t="s">
        <v>376</v>
      </c>
      <c r="D22" s="2" t="s">
        <v>88</v>
      </c>
      <c r="E22" s="2" t="s">
        <v>189</v>
      </c>
      <c r="F22" s="2" t="s">
        <v>204</v>
      </c>
      <c r="G22" s="2">
        <v>2.8042521994134892E-6</v>
      </c>
      <c r="H22" s="2" t="s">
        <v>417</v>
      </c>
    </row>
    <row r="23" spans="1:8" x14ac:dyDescent="0.15">
      <c r="A23" s="2" t="s">
        <v>377</v>
      </c>
      <c r="B23" s="2" t="s">
        <v>202</v>
      </c>
      <c r="C23" s="2" t="s">
        <v>344</v>
      </c>
      <c r="D23" s="2" t="s">
        <v>88</v>
      </c>
      <c r="E23" s="2" t="s">
        <v>189</v>
      </c>
      <c r="F23" s="2" t="s">
        <v>204</v>
      </c>
      <c r="G23" s="2">
        <v>3.3789836876832846E-2</v>
      </c>
      <c r="H23" s="2" t="s">
        <v>417</v>
      </c>
    </row>
    <row r="24" spans="1:8" x14ac:dyDescent="0.15">
      <c r="A24" s="2" t="s">
        <v>378</v>
      </c>
      <c r="B24" s="2" t="s">
        <v>202</v>
      </c>
      <c r="C24" s="2" t="s">
        <v>379</v>
      </c>
      <c r="D24" s="2" t="s">
        <v>88</v>
      </c>
      <c r="E24" s="2" t="s">
        <v>189</v>
      </c>
      <c r="F24" s="2" t="s">
        <v>204</v>
      </c>
      <c r="G24" s="2">
        <v>1.9629765395894428E-6</v>
      </c>
      <c r="H24" s="2" t="s">
        <v>417</v>
      </c>
    </row>
    <row r="25" spans="1:8" x14ac:dyDescent="0.15">
      <c r="A25" s="2" t="s">
        <v>380</v>
      </c>
      <c r="B25" s="2" t="s">
        <v>202</v>
      </c>
      <c r="C25" s="2" t="s">
        <v>344</v>
      </c>
      <c r="D25" s="2" t="s">
        <v>88</v>
      </c>
      <c r="E25" s="2" t="s">
        <v>189</v>
      </c>
      <c r="F25" s="2" t="s">
        <v>204</v>
      </c>
      <c r="G25" s="2">
        <v>5.6085043988269784E-6</v>
      </c>
      <c r="H25" s="2" t="s">
        <v>417</v>
      </c>
    </row>
    <row r="256" spans="1:3" x14ac:dyDescent="0.15">
      <c r="A256" s="41"/>
      <c r="C256" s="41"/>
    </row>
    <row r="257" spans="1:3" x14ac:dyDescent="0.15">
      <c r="A257" s="41"/>
      <c r="C257" s="41"/>
    </row>
    <row r="258" spans="1:3" x14ac:dyDescent="0.15">
      <c r="A258" s="41"/>
      <c r="C258" s="41"/>
    </row>
    <row r="260" spans="1:3" x14ac:dyDescent="0.15">
      <c r="A260" s="41"/>
      <c r="C260" s="41"/>
    </row>
    <row r="261" spans="1:3" x14ac:dyDescent="0.15">
      <c r="A261" s="41"/>
      <c r="C261" s="41"/>
    </row>
  </sheetData>
  <hyperlinks>
    <hyperlink ref="A1" location="'Readme | Introduction'!A1" display="back to ReadMe" xr:uid="{9D16D3A8-89BD-E447-B899-E55930F5E90F}"/>
  </hyperlinks>
  <pageMargins left="0.75" right="0.75" top="1" bottom="1" header="0.5" footer="0.5"/>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1E96FC"/>
  </sheetPr>
  <dimension ref="A1:H261"/>
  <sheetViews>
    <sheetView showGridLines="0" workbookViewId="0"/>
  </sheetViews>
  <sheetFormatPr baseColWidth="10" defaultColWidth="8.83203125" defaultRowHeight="12" x14ac:dyDescent="0.15"/>
  <cols>
    <col min="1" max="1" width="107.5" style="2" bestFit="1" customWidth="1"/>
    <col min="2" max="2" width="17" style="2" bestFit="1" customWidth="1"/>
    <col min="3" max="3" width="107.5" style="2" bestFit="1" customWidth="1"/>
    <col min="4" max="4" width="14.1640625" style="2" bestFit="1" customWidth="1"/>
    <col min="5" max="5" width="10.6640625" style="2" bestFit="1" customWidth="1"/>
    <col min="6" max="6" width="12.83203125" style="2" bestFit="1" customWidth="1"/>
    <col min="7" max="7" width="12.1640625" style="2" bestFit="1" customWidth="1"/>
    <col min="8" max="8" width="110.83203125" style="2" bestFit="1" customWidth="1"/>
    <col min="9" max="16384" width="8.83203125" style="2"/>
  </cols>
  <sheetData>
    <row r="1" spans="1:8" x14ac:dyDescent="0.15">
      <c r="A1" s="70" t="s">
        <v>957</v>
      </c>
    </row>
    <row r="3" spans="1:8" s="9" customFormat="1" x14ac:dyDescent="0.15">
      <c r="A3" s="40" t="s">
        <v>179</v>
      </c>
      <c r="B3" s="40" t="s">
        <v>180</v>
      </c>
      <c r="C3" s="40" t="s">
        <v>181</v>
      </c>
      <c r="D3" s="40" t="s">
        <v>182</v>
      </c>
      <c r="E3" s="40" t="s">
        <v>183</v>
      </c>
      <c r="F3" s="40" t="s">
        <v>184</v>
      </c>
      <c r="G3" s="40" t="s">
        <v>185</v>
      </c>
      <c r="H3" s="40" t="s">
        <v>186</v>
      </c>
    </row>
    <row r="4" spans="1:8" x14ac:dyDescent="0.15">
      <c r="A4" s="2" t="s">
        <v>366</v>
      </c>
      <c r="B4" s="2" t="s">
        <v>82</v>
      </c>
      <c r="C4" s="2" t="s">
        <v>156</v>
      </c>
      <c r="D4" s="2" t="s">
        <v>88</v>
      </c>
      <c r="E4" s="2" t="s">
        <v>189</v>
      </c>
      <c r="F4" s="2" t="s">
        <v>204</v>
      </c>
      <c r="G4" s="2">
        <v>1.1299999999999999</v>
      </c>
      <c r="H4" s="2" t="s">
        <v>280</v>
      </c>
    </row>
    <row r="5" spans="1:8" x14ac:dyDescent="0.15">
      <c r="A5" s="2" t="s">
        <v>332</v>
      </c>
      <c r="B5" s="2" t="s">
        <v>82</v>
      </c>
      <c r="C5" s="2" t="s">
        <v>217</v>
      </c>
      <c r="D5" s="2" t="s">
        <v>88</v>
      </c>
      <c r="E5" s="2" t="s">
        <v>189</v>
      </c>
      <c r="F5" s="2" t="s">
        <v>204</v>
      </c>
      <c r="G5" s="2">
        <v>1.6016713091922004</v>
      </c>
      <c r="H5" s="2" t="s">
        <v>280</v>
      </c>
    </row>
    <row r="6" spans="1:8" x14ac:dyDescent="0.15">
      <c r="A6" s="2" t="s">
        <v>369</v>
      </c>
      <c r="B6" s="2" t="s">
        <v>82</v>
      </c>
      <c r="C6" s="2" t="s">
        <v>353</v>
      </c>
      <c r="D6" s="2" t="s">
        <v>88</v>
      </c>
      <c r="E6" s="2" t="s">
        <v>189</v>
      </c>
      <c r="F6" s="2" t="s">
        <v>204</v>
      </c>
      <c r="G6" s="2">
        <v>5.0139275766016712E-2</v>
      </c>
      <c r="H6" s="2" t="s">
        <v>280</v>
      </c>
    </row>
    <row r="7" spans="1:8" x14ac:dyDescent="0.15">
      <c r="A7" s="2" t="s">
        <v>333</v>
      </c>
      <c r="B7" s="2" t="s">
        <v>82</v>
      </c>
      <c r="C7" s="2" t="s">
        <v>217</v>
      </c>
      <c r="D7" s="2" t="s">
        <v>88</v>
      </c>
      <c r="E7" s="2" t="s">
        <v>189</v>
      </c>
      <c r="F7" s="2" t="s">
        <v>204</v>
      </c>
      <c r="G7" s="2">
        <v>0.34818941504178275</v>
      </c>
      <c r="H7" s="2" t="s">
        <v>280</v>
      </c>
    </row>
    <row r="8" spans="1:8" x14ac:dyDescent="0.15">
      <c r="A8" s="2" t="s">
        <v>272</v>
      </c>
      <c r="B8" s="2" t="s">
        <v>82</v>
      </c>
      <c r="C8" s="41" t="s">
        <v>273</v>
      </c>
      <c r="D8" s="2" t="s">
        <v>88</v>
      </c>
      <c r="E8" s="2" t="s">
        <v>189</v>
      </c>
      <c r="F8" s="2" t="s">
        <v>197</v>
      </c>
      <c r="G8" s="2">
        <f>$G$4*0</f>
        <v>0</v>
      </c>
      <c r="H8" s="2" t="s">
        <v>274</v>
      </c>
    </row>
    <row r="9" spans="1:8" x14ac:dyDescent="0.15">
      <c r="A9" s="2" t="s">
        <v>275</v>
      </c>
      <c r="B9" s="2" t="s">
        <v>82</v>
      </c>
      <c r="C9" s="41" t="s">
        <v>196</v>
      </c>
      <c r="D9" s="2" t="s">
        <v>88</v>
      </c>
      <c r="E9" s="2" t="s">
        <v>189</v>
      </c>
      <c r="F9" s="2" t="s">
        <v>197</v>
      </c>
      <c r="G9" s="2">
        <f>$G$4*0.000000122293</f>
        <v>1.3819108999999998E-7</v>
      </c>
      <c r="H9" s="2" t="s">
        <v>274</v>
      </c>
    </row>
    <row r="10" spans="1:8" x14ac:dyDescent="0.15">
      <c r="A10" s="2" t="s">
        <v>276</v>
      </c>
      <c r="B10" s="2" t="s">
        <v>82</v>
      </c>
      <c r="C10" s="41" t="s">
        <v>277</v>
      </c>
      <c r="D10" s="2" t="s">
        <v>88</v>
      </c>
      <c r="E10" s="2" t="s">
        <v>189</v>
      </c>
      <c r="F10" s="2" t="s">
        <v>197</v>
      </c>
      <c r="G10" s="2">
        <f>$G$4*0.000000164061</f>
        <v>1.8538892999999998E-7</v>
      </c>
      <c r="H10" s="2" t="s">
        <v>274</v>
      </c>
    </row>
    <row r="11" spans="1:8" x14ac:dyDescent="0.15">
      <c r="A11" s="2" t="s">
        <v>305</v>
      </c>
      <c r="B11" s="2" t="s">
        <v>82</v>
      </c>
      <c r="C11" s="2" t="s">
        <v>193</v>
      </c>
      <c r="D11" s="2" t="s">
        <v>88</v>
      </c>
      <c r="E11" s="2" t="s">
        <v>189</v>
      </c>
      <c r="F11" s="2" t="s">
        <v>213</v>
      </c>
      <c r="G11" s="2">
        <v>49</v>
      </c>
      <c r="H11" s="2" t="s">
        <v>280</v>
      </c>
    </row>
    <row r="12" spans="1:8" x14ac:dyDescent="0.15">
      <c r="A12" s="2" t="s">
        <v>416</v>
      </c>
      <c r="B12" s="2" t="s">
        <v>82</v>
      </c>
      <c r="C12" s="2" t="s">
        <v>214</v>
      </c>
      <c r="D12" s="2" t="s">
        <v>88</v>
      </c>
      <c r="E12" s="2" t="s">
        <v>189</v>
      </c>
      <c r="F12" s="2" t="s">
        <v>194</v>
      </c>
      <c r="G12" s="2">
        <v>28.8</v>
      </c>
      <c r="H12" s="2" t="s">
        <v>280</v>
      </c>
    </row>
    <row r="13" spans="1:8" x14ac:dyDescent="0.15">
      <c r="A13" s="2" t="s">
        <v>313</v>
      </c>
      <c r="B13" s="2" t="s">
        <v>82</v>
      </c>
      <c r="C13" s="41" t="s">
        <v>314</v>
      </c>
      <c r="D13" s="2" t="s">
        <v>88</v>
      </c>
      <c r="E13" s="2" t="s">
        <v>189</v>
      </c>
      <c r="F13" s="2" t="s">
        <v>197</v>
      </c>
      <c r="G13" s="2">
        <v>2.9956135658500056E-7</v>
      </c>
      <c r="H13" s="2" t="s">
        <v>315</v>
      </c>
    </row>
    <row r="14" spans="1:8" x14ac:dyDescent="0.15">
      <c r="A14" s="2" t="s">
        <v>316</v>
      </c>
      <c r="B14" s="2" t="s">
        <v>82</v>
      </c>
      <c r="C14" s="41" t="s">
        <v>317</v>
      </c>
      <c r="D14" s="2" t="s">
        <v>88</v>
      </c>
      <c r="E14" s="2" t="s">
        <v>189</v>
      </c>
      <c r="F14" s="2" t="s">
        <v>197</v>
      </c>
      <c r="G14" s="2">
        <v>1.6475874612175031E-6</v>
      </c>
      <c r="H14" s="2" t="s">
        <v>315</v>
      </c>
    </row>
    <row r="15" spans="1:8" x14ac:dyDescent="0.15">
      <c r="A15" s="2" t="s">
        <v>318</v>
      </c>
      <c r="B15" s="2" t="s">
        <v>319</v>
      </c>
      <c r="C15" s="2" t="s">
        <v>318</v>
      </c>
      <c r="D15" s="2" t="s">
        <v>88</v>
      </c>
      <c r="E15" s="2" t="s">
        <v>189</v>
      </c>
      <c r="F15" s="2" t="s">
        <v>197</v>
      </c>
      <c r="G15" s="2">
        <v>6.0268891979601298E-7</v>
      </c>
      <c r="H15" s="2" t="s">
        <v>315</v>
      </c>
    </row>
    <row r="16" spans="1:8" x14ac:dyDescent="0.15">
      <c r="A16" s="2" t="s">
        <v>320</v>
      </c>
      <c r="B16" s="2" t="s">
        <v>319</v>
      </c>
      <c r="C16" s="41" t="s">
        <v>320</v>
      </c>
      <c r="D16" s="2" t="s">
        <v>88</v>
      </c>
      <c r="E16" s="2" t="s">
        <v>189</v>
      </c>
      <c r="F16" s="2" t="s">
        <v>197</v>
      </c>
      <c r="G16" s="2">
        <v>2.9670839128419101E-6</v>
      </c>
      <c r="H16" s="2" t="s">
        <v>315</v>
      </c>
    </row>
    <row r="17" spans="1:8" x14ac:dyDescent="0.15">
      <c r="A17" s="2" t="s">
        <v>321</v>
      </c>
      <c r="B17" s="2" t="s">
        <v>319</v>
      </c>
      <c r="C17" s="41" t="s">
        <v>321</v>
      </c>
      <c r="D17" s="2" t="s">
        <v>88</v>
      </c>
      <c r="E17" s="2" t="s">
        <v>189</v>
      </c>
      <c r="F17" s="2" t="s">
        <v>197</v>
      </c>
      <c r="G17" s="2">
        <v>2.5961984237366715E-6</v>
      </c>
      <c r="H17" s="2" t="s">
        <v>315</v>
      </c>
    </row>
    <row r="18" spans="1:8" x14ac:dyDescent="0.15">
      <c r="A18" s="2" t="s">
        <v>267</v>
      </c>
      <c r="B18" s="2" t="s">
        <v>202</v>
      </c>
      <c r="C18" s="41" t="s">
        <v>267</v>
      </c>
      <c r="D18" s="2" t="s">
        <v>88</v>
      </c>
      <c r="E18" s="2" t="s">
        <v>189</v>
      </c>
      <c r="F18" s="2" t="s">
        <v>268</v>
      </c>
      <c r="G18" s="42">
        <v>5.0000000000000004E-8</v>
      </c>
      <c r="H18" s="2" t="s">
        <v>315</v>
      </c>
    </row>
    <row r="19" spans="1:8" x14ac:dyDescent="0.15">
      <c r="A19" s="2" t="s">
        <v>370</v>
      </c>
      <c r="B19" s="2" t="s">
        <v>202</v>
      </c>
      <c r="C19" s="2" t="s">
        <v>344</v>
      </c>
      <c r="D19" s="2" t="s">
        <v>88</v>
      </c>
      <c r="E19" s="2" t="s">
        <v>189</v>
      </c>
      <c r="F19" s="2" t="s">
        <v>204</v>
      </c>
      <c r="G19" s="2">
        <v>3.5991174853372436E-2</v>
      </c>
      <c r="H19" s="2" t="s">
        <v>417</v>
      </c>
    </row>
    <row r="20" spans="1:8" x14ac:dyDescent="0.15">
      <c r="A20" s="2" t="s">
        <v>371</v>
      </c>
      <c r="B20" s="2" t="s">
        <v>202</v>
      </c>
      <c r="C20" s="2" t="s">
        <v>372</v>
      </c>
      <c r="D20" s="2" t="s">
        <v>88</v>
      </c>
      <c r="E20" s="2" t="s">
        <v>189</v>
      </c>
      <c r="F20" s="2" t="s">
        <v>204</v>
      </c>
      <c r="G20" s="2">
        <v>1.0235520527859239E-7</v>
      </c>
      <c r="H20" s="2" t="s">
        <v>417</v>
      </c>
    </row>
    <row r="21" spans="1:8" x14ac:dyDescent="0.15">
      <c r="A21" s="2" t="s">
        <v>373</v>
      </c>
      <c r="B21" s="2" t="s">
        <v>202</v>
      </c>
      <c r="C21" s="2" t="s">
        <v>374</v>
      </c>
      <c r="D21" s="2" t="s">
        <v>88</v>
      </c>
      <c r="E21" s="2" t="s">
        <v>189</v>
      </c>
      <c r="F21" s="2" t="s">
        <v>204</v>
      </c>
      <c r="G21" s="2">
        <v>2.0751466275659822E-4</v>
      </c>
      <c r="H21" s="2" t="s">
        <v>417</v>
      </c>
    </row>
    <row r="22" spans="1:8" x14ac:dyDescent="0.15">
      <c r="A22" s="2" t="s">
        <v>375</v>
      </c>
      <c r="B22" s="2" t="s">
        <v>202</v>
      </c>
      <c r="C22" s="2" t="s">
        <v>376</v>
      </c>
      <c r="D22" s="2" t="s">
        <v>88</v>
      </c>
      <c r="E22" s="2" t="s">
        <v>189</v>
      </c>
      <c r="F22" s="2" t="s">
        <v>204</v>
      </c>
      <c r="G22" s="2">
        <v>2.8042521994134892E-6</v>
      </c>
      <c r="H22" s="2" t="s">
        <v>417</v>
      </c>
    </row>
    <row r="23" spans="1:8" x14ac:dyDescent="0.15">
      <c r="A23" s="2" t="s">
        <v>377</v>
      </c>
      <c r="B23" s="2" t="s">
        <v>202</v>
      </c>
      <c r="C23" s="2" t="s">
        <v>344</v>
      </c>
      <c r="D23" s="2" t="s">
        <v>88</v>
      </c>
      <c r="E23" s="2" t="s">
        <v>189</v>
      </c>
      <c r="F23" s="2" t="s">
        <v>204</v>
      </c>
      <c r="G23" s="2">
        <v>3.3789836876832846E-2</v>
      </c>
      <c r="H23" s="2" t="s">
        <v>417</v>
      </c>
    </row>
    <row r="24" spans="1:8" x14ac:dyDescent="0.15">
      <c r="A24" s="2" t="s">
        <v>378</v>
      </c>
      <c r="B24" s="2" t="s">
        <v>202</v>
      </c>
      <c r="C24" s="2" t="s">
        <v>379</v>
      </c>
      <c r="D24" s="2" t="s">
        <v>88</v>
      </c>
      <c r="E24" s="2" t="s">
        <v>189</v>
      </c>
      <c r="F24" s="2" t="s">
        <v>204</v>
      </c>
      <c r="G24" s="2">
        <v>1.9629765395894428E-6</v>
      </c>
      <c r="H24" s="2" t="s">
        <v>417</v>
      </c>
    </row>
    <row r="25" spans="1:8" x14ac:dyDescent="0.15">
      <c r="A25" s="2" t="s">
        <v>380</v>
      </c>
      <c r="B25" s="2" t="s">
        <v>202</v>
      </c>
      <c r="C25" s="2" t="s">
        <v>344</v>
      </c>
      <c r="D25" s="2" t="s">
        <v>88</v>
      </c>
      <c r="E25" s="2" t="s">
        <v>189</v>
      </c>
      <c r="F25" s="2" t="s">
        <v>204</v>
      </c>
      <c r="G25" s="2">
        <v>5.6085043988269784E-6</v>
      </c>
      <c r="H25" s="2" t="s">
        <v>417</v>
      </c>
    </row>
    <row r="256" spans="1:3" x14ac:dyDescent="0.15">
      <c r="A256" s="41"/>
      <c r="C256" s="41"/>
    </row>
    <row r="257" spans="1:3" x14ac:dyDescent="0.15">
      <c r="A257" s="41"/>
      <c r="C257" s="41"/>
    </row>
    <row r="258" spans="1:3" x14ac:dyDescent="0.15">
      <c r="A258" s="41"/>
      <c r="C258" s="41"/>
    </row>
    <row r="260" spans="1:3" x14ac:dyDescent="0.15">
      <c r="A260" s="41"/>
      <c r="C260" s="41"/>
    </row>
    <row r="261" spans="1:3" x14ac:dyDescent="0.15">
      <c r="A261" s="41"/>
      <c r="C261" s="41"/>
    </row>
  </sheetData>
  <hyperlinks>
    <hyperlink ref="A1" location="'Readme | Introduction'!A1" display="back to ReadMe" xr:uid="{3E3DF3B7-513A-A040-AA7F-E05DEA33729E}"/>
  </hyperlinks>
  <pageMargins left="0.75" right="0.75" top="1" bottom="1" header="0.5" footer="0.5"/>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1E96FC"/>
  </sheetPr>
  <dimension ref="A1:H261"/>
  <sheetViews>
    <sheetView showGridLines="0" workbookViewId="0"/>
  </sheetViews>
  <sheetFormatPr baseColWidth="10" defaultColWidth="8.83203125" defaultRowHeight="12" x14ac:dyDescent="0.15"/>
  <cols>
    <col min="1" max="1" width="107.5" style="2" bestFit="1" customWidth="1"/>
    <col min="2" max="2" width="17" style="2" bestFit="1" customWidth="1"/>
    <col min="3" max="3" width="107.5" style="2" bestFit="1" customWidth="1"/>
    <col min="4" max="4" width="14.1640625" style="2" bestFit="1" customWidth="1"/>
    <col min="5" max="5" width="10.6640625" style="2" bestFit="1" customWidth="1"/>
    <col min="6" max="6" width="12.83203125" style="2" bestFit="1" customWidth="1"/>
    <col min="7" max="7" width="12.1640625" style="2" bestFit="1" customWidth="1"/>
    <col min="8" max="8" width="110.83203125" style="2" bestFit="1" customWidth="1"/>
    <col min="9" max="16384" width="8.83203125" style="2"/>
  </cols>
  <sheetData>
    <row r="1" spans="1:8" x14ac:dyDescent="0.15">
      <c r="A1" s="70" t="s">
        <v>957</v>
      </c>
    </row>
    <row r="3" spans="1:8" s="9" customFormat="1" x14ac:dyDescent="0.15">
      <c r="A3" s="40" t="s">
        <v>179</v>
      </c>
      <c r="B3" s="40" t="s">
        <v>180</v>
      </c>
      <c r="C3" s="40" t="s">
        <v>181</v>
      </c>
      <c r="D3" s="40" t="s">
        <v>182</v>
      </c>
      <c r="E3" s="40" t="s">
        <v>183</v>
      </c>
      <c r="F3" s="40" t="s">
        <v>184</v>
      </c>
      <c r="G3" s="40" t="s">
        <v>185</v>
      </c>
      <c r="H3" s="40" t="s">
        <v>186</v>
      </c>
    </row>
    <row r="4" spans="1:8" x14ac:dyDescent="0.15">
      <c r="A4" s="2" t="s">
        <v>366</v>
      </c>
      <c r="B4" s="2" t="s">
        <v>82</v>
      </c>
      <c r="C4" s="2" t="s">
        <v>156</v>
      </c>
      <c r="D4" s="2" t="s">
        <v>88</v>
      </c>
      <c r="E4" s="2" t="s">
        <v>189</v>
      </c>
      <c r="F4" s="2" t="s">
        <v>204</v>
      </c>
      <c r="G4" s="2">
        <v>1.1299999999999999</v>
      </c>
      <c r="H4" s="2" t="s">
        <v>418</v>
      </c>
    </row>
    <row r="5" spans="1:8" x14ac:dyDescent="0.15">
      <c r="A5" s="2" t="s">
        <v>332</v>
      </c>
      <c r="B5" s="2" t="s">
        <v>82</v>
      </c>
      <c r="C5" s="2" t="s">
        <v>217</v>
      </c>
      <c r="D5" s="2" t="s">
        <v>88</v>
      </c>
      <c r="E5" s="2" t="s">
        <v>189</v>
      </c>
      <c r="F5" s="2" t="s">
        <v>204</v>
      </c>
      <c r="G5" s="2">
        <v>1.6016713091922004</v>
      </c>
      <c r="H5" s="2" t="s">
        <v>418</v>
      </c>
    </row>
    <row r="6" spans="1:8" x14ac:dyDescent="0.15">
      <c r="A6" s="2" t="s">
        <v>369</v>
      </c>
      <c r="B6" s="2" t="s">
        <v>82</v>
      </c>
      <c r="C6" s="2" t="s">
        <v>353</v>
      </c>
      <c r="D6" s="2" t="s">
        <v>88</v>
      </c>
      <c r="E6" s="2" t="s">
        <v>189</v>
      </c>
      <c r="F6" s="2" t="s">
        <v>204</v>
      </c>
      <c r="G6" s="2">
        <v>5.0139275766016712E-2</v>
      </c>
      <c r="H6" s="2" t="s">
        <v>418</v>
      </c>
    </row>
    <row r="7" spans="1:8" x14ac:dyDescent="0.15">
      <c r="A7" s="2" t="s">
        <v>333</v>
      </c>
      <c r="B7" s="2" t="s">
        <v>82</v>
      </c>
      <c r="C7" s="2" t="s">
        <v>217</v>
      </c>
      <c r="D7" s="2" t="s">
        <v>88</v>
      </c>
      <c r="E7" s="2" t="s">
        <v>189</v>
      </c>
      <c r="F7" s="2" t="s">
        <v>204</v>
      </c>
      <c r="G7" s="2">
        <v>0.34818941504178275</v>
      </c>
      <c r="H7" s="2" t="s">
        <v>418</v>
      </c>
    </row>
    <row r="8" spans="1:8" x14ac:dyDescent="0.15">
      <c r="A8" s="2" t="s">
        <v>272</v>
      </c>
      <c r="B8" s="2" t="s">
        <v>82</v>
      </c>
      <c r="C8" s="41" t="s">
        <v>273</v>
      </c>
      <c r="D8" s="2" t="s">
        <v>88</v>
      </c>
      <c r="E8" s="2" t="s">
        <v>189</v>
      </c>
      <c r="F8" s="2" t="s">
        <v>197</v>
      </c>
      <c r="G8" s="2">
        <f>$G$4*0</f>
        <v>0</v>
      </c>
      <c r="H8" s="2" t="s">
        <v>274</v>
      </c>
    </row>
    <row r="9" spans="1:8" x14ac:dyDescent="0.15">
      <c r="A9" s="2" t="s">
        <v>275</v>
      </c>
      <c r="B9" s="2" t="s">
        <v>82</v>
      </c>
      <c r="C9" s="41" t="s">
        <v>196</v>
      </c>
      <c r="D9" s="2" t="s">
        <v>88</v>
      </c>
      <c r="E9" s="2" t="s">
        <v>189</v>
      </c>
      <c r="F9" s="2" t="s">
        <v>197</v>
      </c>
      <c r="G9" s="2">
        <f>$G$4*0.000000122293</f>
        <v>1.3819108999999998E-7</v>
      </c>
      <c r="H9" s="2" t="s">
        <v>274</v>
      </c>
    </row>
    <row r="10" spans="1:8" x14ac:dyDescent="0.15">
      <c r="A10" s="2" t="s">
        <v>276</v>
      </c>
      <c r="B10" s="2" t="s">
        <v>82</v>
      </c>
      <c r="C10" s="41" t="s">
        <v>277</v>
      </c>
      <c r="D10" s="2" t="s">
        <v>88</v>
      </c>
      <c r="E10" s="2" t="s">
        <v>189</v>
      </c>
      <c r="F10" s="2" t="s">
        <v>197</v>
      </c>
      <c r="G10" s="2">
        <f>$G$4*0.000000164061</f>
        <v>1.8538892999999998E-7</v>
      </c>
      <c r="H10" s="2" t="s">
        <v>274</v>
      </c>
    </row>
    <row r="11" spans="1:8" x14ac:dyDescent="0.15">
      <c r="A11" s="2" t="s">
        <v>305</v>
      </c>
      <c r="B11" s="2" t="s">
        <v>82</v>
      </c>
      <c r="C11" s="2" t="s">
        <v>193</v>
      </c>
      <c r="D11" s="2" t="s">
        <v>88</v>
      </c>
      <c r="E11" s="2" t="s">
        <v>189</v>
      </c>
      <c r="F11" s="2" t="s">
        <v>213</v>
      </c>
      <c r="G11" s="2">
        <v>49</v>
      </c>
      <c r="H11" s="2" t="s">
        <v>418</v>
      </c>
    </row>
    <row r="12" spans="1:8" x14ac:dyDescent="0.15">
      <c r="A12" s="2" t="s">
        <v>416</v>
      </c>
      <c r="B12" s="2" t="s">
        <v>82</v>
      </c>
      <c r="C12" s="2" t="s">
        <v>214</v>
      </c>
      <c r="D12" s="2" t="s">
        <v>88</v>
      </c>
      <c r="E12" s="2" t="s">
        <v>189</v>
      </c>
      <c r="F12" s="2" t="s">
        <v>194</v>
      </c>
      <c r="G12" s="2">
        <v>28.8</v>
      </c>
      <c r="H12" s="2" t="s">
        <v>418</v>
      </c>
    </row>
    <row r="13" spans="1:8" x14ac:dyDescent="0.15">
      <c r="A13" s="2" t="s">
        <v>313</v>
      </c>
      <c r="B13" s="2" t="s">
        <v>82</v>
      </c>
      <c r="C13" s="41" t="s">
        <v>314</v>
      </c>
      <c r="D13" s="2" t="s">
        <v>88</v>
      </c>
      <c r="E13" s="2" t="s">
        <v>189</v>
      </c>
      <c r="F13" s="2" t="s">
        <v>197</v>
      </c>
      <c r="G13" s="2">
        <v>2.9956135658500056E-7</v>
      </c>
      <c r="H13" s="2" t="s">
        <v>315</v>
      </c>
    </row>
    <row r="14" spans="1:8" x14ac:dyDescent="0.15">
      <c r="A14" s="2" t="s">
        <v>316</v>
      </c>
      <c r="B14" s="2" t="s">
        <v>82</v>
      </c>
      <c r="C14" s="41" t="s">
        <v>317</v>
      </c>
      <c r="D14" s="2" t="s">
        <v>88</v>
      </c>
      <c r="E14" s="2" t="s">
        <v>189</v>
      </c>
      <c r="F14" s="2" t="s">
        <v>197</v>
      </c>
      <c r="G14" s="2">
        <v>1.6475874612175031E-6</v>
      </c>
      <c r="H14" s="2" t="s">
        <v>315</v>
      </c>
    </row>
    <row r="15" spans="1:8" x14ac:dyDescent="0.15">
      <c r="A15" s="2" t="s">
        <v>318</v>
      </c>
      <c r="B15" s="2" t="s">
        <v>319</v>
      </c>
      <c r="C15" s="2" t="s">
        <v>318</v>
      </c>
      <c r="D15" s="2" t="s">
        <v>88</v>
      </c>
      <c r="E15" s="2" t="s">
        <v>189</v>
      </c>
      <c r="F15" s="2" t="s">
        <v>197</v>
      </c>
      <c r="G15" s="2">
        <v>6.0268891979601298E-7</v>
      </c>
      <c r="H15" s="2" t="s">
        <v>315</v>
      </c>
    </row>
    <row r="16" spans="1:8" x14ac:dyDescent="0.15">
      <c r="A16" s="2" t="s">
        <v>320</v>
      </c>
      <c r="B16" s="2" t="s">
        <v>319</v>
      </c>
      <c r="C16" s="41" t="s">
        <v>320</v>
      </c>
      <c r="D16" s="2" t="s">
        <v>88</v>
      </c>
      <c r="E16" s="2" t="s">
        <v>189</v>
      </c>
      <c r="F16" s="2" t="s">
        <v>197</v>
      </c>
      <c r="G16" s="2">
        <v>2.9670839128419101E-6</v>
      </c>
      <c r="H16" s="2" t="s">
        <v>315</v>
      </c>
    </row>
    <row r="17" spans="1:8" x14ac:dyDescent="0.15">
      <c r="A17" s="2" t="s">
        <v>321</v>
      </c>
      <c r="B17" s="2" t="s">
        <v>319</v>
      </c>
      <c r="C17" s="41" t="s">
        <v>321</v>
      </c>
      <c r="D17" s="2" t="s">
        <v>88</v>
      </c>
      <c r="E17" s="2" t="s">
        <v>189</v>
      </c>
      <c r="F17" s="2" t="s">
        <v>197</v>
      </c>
      <c r="G17" s="2">
        <v>2.5961984237366715E-6</v>
      </c>
      <c r="H17" s="2" t="s">
        <v>315</v>
      </c>
    </row>
    <row r="18" spans="1:8" x14ac:dyDescent="0.15">
      <c r="A18" s="2" t="s">
        <v>267</v>
      </c>
      <c r="B18" s="2" t="s">
        <v>202</v>
      </c>
      <c r="C18" s="41" t="s">
        <v>267</v>
      </c>
      <c r="D18" s="2" t="s">
        <v>88</v>
      </c>
      <c r="E18" s="2" t="s">
        <v>189</v>
      </c>
      <c r="F18" s="2" t="s">
        <v>268</v>
      </c>
      <c r="G18" s="42">
        <v>5.0000000000000004E-8</v>
      </c>
      <c r="H18" s="2" t="s">
        <v>315</v>
      </c>
    </row>
    <row r="19" spans="1:8" x14ac:dyDescent="0.15">
      <c r="A19" s="2" t="s">
        <v>370</v>
      </c>
      <c r="B19" s="2" t="s">
        <v>202</v>
      </c>
      <c r="C19" s="2" t="s">
        <v>344</v>
      </c>
      <c r="D19" s="2" t="s">
        <v>88</v>
      </c>
      <c r="E19" s="2" t="s">
        <v>189</v>
      </c>
      <c r="F19" s="2" t="s">
        <v>204</v>
      </c>
      <c r="G19" s="2">
        <v>3.5991174853372436E-2</v>
      </c>
      <c r="H19" s="2" t="s">
        <v>418</v>
      </c>
    </row>
    <row r="20" spans="1:8" x14ac:dyDescent="0.15">
      <c r="A20" s="2" t="s">
        <v>371</v>
      </c>
      <c r="B20" s="2" t="s">
        <v>202</v>
      </c>
      <c r="C20" s="2" t="s">
        <v>372</v>
      </c>
      <c r="D20" s="2" t="s">
        <v>88</v>
      </c>
      <c r="E20" s="2" t="s">
        <v>189</v>
      </c>
      <c r="F20" s="2" t="s">
        <v>204</v>
      </c>
      <c r="G20" s="2">
        <v>1.0235520527859239E-7</v>
      </c>
      <c r="H20" s="2" t="s">
        <v>418</v>
      </c>
    </row>
    <row r="21" spans="1:8" x14ac:dyDescent="0.15">
      <c r="A21" s="2" t="s">
        <v>373</v>
      </c>
      <c r="B21" s="2" t="s">
        <v>202</v>
      </c>
      <c r="C21" s="2" t="s">
        <v>374</v>
      </c>
      <c r="D21" s="2" t="s">
        <v>88</v>
      </c>
      <c r="E21" s="2" t="s">
        <v>189</v>
      </c>
      <c r="F21" s="2" t="s">
        <v>204</v>
      </c>
      <c r="G21" s="2">
        <v>2.0751466275659822E-4</v>
      </c>
      <c r="H21" s="2" t="s">
        <v>418</v>
      </c>
    </row>
    <row r="22" spans="1:8" x14ac:dyDescent="0.15">
      <c r="A22" s="2" t="s">
        <v>375</v>
      </c>
      <c r="B22" s="2" t="s">
        <v>202</v>
      </c>
      <c r="C22" s="2" t="s">
        <v>376</v>
      </c>
      <c r="D22" s="2" t="s">
        <v>88</v>
      </c>
      <c r="E22" s="2" t="s">
        <v>189</v>
      </c>
      <c r="F22" s="2" t="s">
        <v>204</v>
      </c>
      <c r="G22" s="2">
        <v>2.8042521994134892E-6</v>
      </c>
      <c r="H22" s="2" t="s">
        <v>418</v>
      </c>
    </row>
    <row r="23" spans="1:8" x14ac:dyDescent="0.15">
      <c r="A23" s="2" t="s">
        <v>377</v>
      </c>
      <c r="B23" s="2" t="s">
        <v>202</v>
      </c>
      <c r="C23" s="2" t="s">
        <v>344</v>
      </c>
      <c r="D23" s="2" t="s">
        <v>88</v>
      </c>
      <c r="E23" s="2" t="s">
        <v>189</v>
      </c>
      <c r="F23" s="2" t="s">
        <v>204</v>
      </c>
      <c r="G23" s="2">
        <v>3.3789836876832846E-2</v>
      </c>
      <c r="H23" s="2" t="s">
        <v>418</v>
      </c>
    </row>
    <row r="24" spans="1:8" x14ac:dyDescent="0.15">
      <c r="A24" s="2" t="s">
        <v>378</v>
      </c>
      <c r="B24" s="2" t="s">
        <v>202</v>
      </c>
      <c r="C24" s="2" t="s">
        <v>379</v>
      </c>
      <c r="D24" s="2" t="s">
        <v>88</v>
      </c>
      <c r="E24" s="2" t="s">
        <v>189</v>
      </c>
      <c r="F24" s="2" t="s">
        <v>204</v>
      </c>
      <c r="G24" s="2">
        <v>1.9629765395894428E-6</v>
      </c>
      <c r="H24" s="2" t="s">
        <v>418</v>
      </c>
    </row>
    <row r="25" spans="1:8" x14ac:dyDescent="0.15">
      <c r="A25" s="2" t="s">
        <v>380</v>
      </c>
      <c r="B25" s="2" t="s">
        <v>202</v>
      </c>
      <c r="C25" s="2" t="s">
        <v>344</v>
      </c>
      <c r="D25" s="2" t="s">
        <v>88</v>
      </c>
      <c r="E25" s="2" t="s">
        <v>189</v>
      </c>
      <c r="F25" s="2" t="s">
        <v>204</v>
      </c>
      <c r="G25" s="2">
        <v>5.6085043988269784E-6</v>
      </c>
      <c r="H25" s="2" t="s">
        <v>418</v>
      </c>
    </row>
    <row r="256" spans="1:3" x14ac:dyDescent="0.15">
      <c r="A256" s="41"/>
      <c r="C256" s="41"/>
    </row>
    <row r="257" spans="1:3" x14ac:dyDescent="0.15">
      <c r="A257" s="41"/>
      <c r="C257" s="41"/>
    </row>
    <row r="258" spans="1:3" x14ac:dyDescent="0.15">
      <c r="A258" s="41"/>
      <c r="C258" s="41"/>
    </row>
    <row r="260" spans="1:3" x14ac:dyDescent="0.15">
      <c r="A260" s="41"/>
      <c r="C260" s="41"/>
    </row>
    <row r="261" spans="1:3" x14ac:dyDescent="0.15">
      <c r="A261" s="41"/>
      <c r="C261" s="41"/>
    </row>
  </sheetData>
  <hyperlinks>
    <hyperlink ref="A1" location="'Readme | Introduction'!A1" display="back to ReadMe" xr:uid="{56811976-6C44-D249-A4D5-31A108489C94}"/>
  </hyperlinks>
  <pageMargins left="0.75" right="0.75" top="1" bottom="1" header="0.5" footer="0.5"/>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1E96FC"/>
  </sheetPr>
  <dimension ref="A1:H261"/>
  <sheetViews>
    <sheetView showGridLines="0" workbookViewId="0"/>
  </sheetViews>
  <sheetFormatPr baseColWidth="10" defaultColWidth="8.83203125" defaultRowHeight="12" x14ac:dyDescent="0.15"/>
  <cols>
    <col min="1" max="1" width="107.5" style="2" bestFit="1" customWidth="1"/>
    <col min="2" max="2" width="17" style="2" bestFit="1" customWidth="1"/>
    <col min="3" max="3" width="107.5" style="2" bestFit="1" customWidth="1"/>
    <col min="4" max="4" width="14.1640625" style="2" bestFit="1" customWidth="1"/>
    <col min="5" max="5" width="10.6640625" style="2" bestFit="1" customWidth="1"/>
    <col min="6" max="6" width="12.83203125" style="2" bestFit="1" customWidth="1"/>
    <col min="7" max="7" width="12.1640625" style="2" bestFit="1" customWidth="1"/>
    <col min="8" max="8" width="110.83203125" style="2" bestFit="1" customWidth="1"/>
    <col min="9" max="16384" width="8.83203125" style="2"/>
  </cols>
  <sheetData>
    <row r="1" spans="1:8" x14ac:dyDescent="0.15">
      <c r="A1" s="70" t="s">
        <v>957</v>
      </c>
    </row>
    <row r="3" spans="1:8" s="9" customFormat="1" x14ac:dyDescent="0.15">
      <c r="A3" s="40" t="s">
        <v>179</v>
      </c>
      <c r="B3" s="40" t="s">
        <v>180</v>
      </c>
      <c r="C3" s="40" t="s">
        <v>181</v>
      </c>
      <c r="D3" s="40" t="s">
        <v>182</v>
      </c>
      <c r="E3" s="40" t="s">
        <v>183</v>
      </c>
      <c r="F3" s="40" t="s">
        <v>184</v>
      </c>
      <c r="G3" s="40" t="s">
        <v>185</v>
      </c>
      <c r="H3" s="40" t="s">
        <v>186</v>
      </c>
    </row>
    <row r="4" spans="1:8" x14ac:dyDescent="0.15">
      <c r="A4" s="2" t="s">
        <v>366</v>
      </c>
      <c r="B4" s="2" t="s">
        <v>82</v>
      </c>
      <c r="C4" s="2" t="s">
        <v>156</v>
      </c>
      <c r="D4" s="2" t="s">
        <v>88</v>
      </c>
      <c r="E4" s="2" t="s">
        <v>189</v>
      </c>
      <c r="F4" s="2" t="s">
        <v>204</v>
      </c>
      <c r="G4" s="2">
        <v>1.1299999999999999</v>
      </c>
      <c r="H4" s="2" t="s">
        <v>418</v>
      </c>
    </row>
    <row r="5" spans="1:8" x14ac:dyDescent="0.15">
      <c r="A5" s="2" t="s">
        <v>332</v>
      </c>
      <c r="B5" s="2" t="s">
        <v>82</v>
      </c>
      <c r="C5" s="2" t="s">
        <v>217</v>
      </c>
      <c r="D5" s="2" t="s">
        <v>88</v>
      </c>
      <c r="E5" s="2" t="s">
        <v>189</v>
      </c>
      <c r="F5" s="2" t="s">
        <v>204</v>
      </c>
      <c r="G5" s="2">
        <v>1.6016713091922004</v>
      </c>
      <c r="H5" s="2" t="s">
        <v>418</v>
      </c>
    </row>
    <row r="6" spans="1:8" x14ac:dyDescent="0.15">
      <c r="A6" s="2" t="s">
        <v>369</v>
      </c>
      <c r="B6" s="2" t="s">
        <v>82</v>
      </c>
      <c r="C6" s="2" t="s">
        <v>353</v>
      </c>
      <c r="D6" s="2" t="s">
        <v>88</v>
      </c>
      <c r="E6" s="2" t="s">
        <v>189</v>
      </c>
      <c r="F6" s="2" t="s">
        <v>204</v>
      </c>
      <c r="G6" s="2">
        <v>5.0139275766016712E-2</v>
      </c>
      <c r="H6" s="2" t="s">
        <v>418</v>
      </c>
    </row>
    <row r="7" spans="1:8" x14ac:dyDescent="0.15">
      <c r="A7" s="2" t="s">
        <v>333</v>
      </c>
      <c r="B7" s="2" t="s">
        <v>82</v>
      </c>
      <c r="C7" s="2" t="s">
        <v>217</v>
      </c>
      <c r="D7" s="2" t="s">
        <v>88</v>
      </c>
      <c r="E7" s="2" t="s">
        <v>189</v>
      </c>
      <c r="F7" s="2" t="s">
        <v>204</v>
      </c>
      <c r="G7" s="2">
        <v>0.34818941504178275</v>
      </c>
      <c r="H7" s="2" t="s">
        <v>418</v>
      </c>
    </row>
    <row r="8" spans="1:8" x14ac:dyDescent="0.15">
      <c r="A8" s="2" t="s">
        <v>272</v>
      </c>
      <c r="B8" s="2" t="s">
        <v>82</v>
      </c>
      <c r="C8" s="41" t="s">
        <v>273</v>
      </c>
      <c r="D8" s="2" t="s">
        <v>88</v>
      </c>
      <c r="E8" s="2" t="s">
        <v>189</v>
      </c>
      <c r="F8" s="2" t="s">
        <v>197</v>
      </c>
      <c r="G8" s="2">
        <f>$G$4*0</f>
        <v>0</v>
      </c>
      <c r="H8" s="2" t="s">
        <v>274</v>
      </c>
    </row>
    <row r="9" spans="1:8" x14ac:dyDescent="0.15">
      <c r="A9" s="2" t="s">
        <v>275</v>
      </c>
      <c r="B9" s="2" t="s">
        <v>82</v>
      </c>
      <c r="C9" s="41" t="s">
        <v>196</v>
      </c>
      <c r="D9" s="2" t="s">
        <v>88</v>
      </c>
      <c r="E9" s="2" t="s">
        <v>189</v>
      </c>
      <c r="F9" s="2" t="s">
        <v>197</v>
      </c>
      <c r="G9" s="2">
        <f>$G$4*0.000000122293</f>
        <v>1.3819108999999998E-7</v>
      </c>
      <c r="H9" s="2" t="s">
        <v>274</v>
      </c>
    </row>
    <row r="10" spans="1:8" x14ac:dyDescent="0.15">
      <c r="A10" s="2" t="s">
        <v>276</v>
      </c>
      <c r="B10" s="2" t="s">
        <v>82</v>
      </c>
      <c r="C10" s="41" t="s">
        <v>277</v>
      </c>
      <c r="D10" s="2" t="s">
        <v>88</v>
      </c>
      <c r="E10" s="2" t="s">
        <v>189</v>
      </c>
      <c r="F10" s="2" t="s">
        <v>197</v>
      </c>
      <c r="G10" s="2">
        <f>$G$4*0.000000164061</f>
        <v>1.8538892999999998E-7</v>
      </c>
      <c r="H10" s="2" t="s">
        <v>274</v>
      </c>
    </row>
    <row r="11" spans="1:8" x14ac:dyDescent="0.15">
      <c r="A11" s="2" t="s">
        <v>305</v>
      </c>
      <c r="B11" s="2" t="s">
        <v>82</v>
      </c>
      <c r="C11" s="2" t="s">
        <v>193</v>
      </c>
      <c r="D11" s="2" t="s">
        <v>88</v>
      </c>
      <c r="E11" s="2" t="s">
        <v>189</v>
      </c>
      <c r="F11" s="2" t="s">
        <v>213</v>
      </c>
      <c r="G11" s="2">
        <v>49</v>
      </c>
      <c r="H11" s="2" t="s">
        <v>280</v>
      </c>
    </row>
    <row r="12" spans="1:8" x14ac:dyDescent="0.15">
      <c r="A12" s="2" t="s">
        <v>416</v>
      </c>
      <c r="B12" s="2" t="s">
        <v>82</v>
      </c>
      <c r="C12" s="2" t="s">
        <v>214</v>
      </c>
      <c r="D12" s="2" t="s">
        <v>88</v>
      </c>
      <c r="E12" s="2" t="s">
        <v>189</v>
      </c>
      <c r="F12" s="2" t="s">
        <v>194</v>
      </c>
      <c r="G12" s="2">
        <v>28.8</v>
      </c>
      <c r="H12" s="2" t="s">
        <v>280</v>
      </c>
    </row>
    <row r="13" spans="1:8" x14ac:dyDescent="0.15">
      <c r="A13" s="2" t="s">
        <v>313</v>
      </c>
      <c r="B13" s="2" t="s">
        <v>82</v>
      </c>
      <c r="C13" s="41" t="s">
        <v>314</v>
      </c>
      <c r="D13" s="2" t="s">
        <v>88</v>
      </c>
      <c r="E13" s="2" t="s">
        <v>189</v>
      </c>
      <c r="F13" s="2" t="s">
        <v>197</v>
      </c>
      <c r="G13" s="2">
        <v>2.9956135658500056E-7</v>
      </c>
      <c r="H13" s="2" t="s">
        <v>315</v>
      </c>
    </row>
    <row r="14" spans="1:8" x14ac:dyDescent="0.15">
      <c r="A14" s="2" t="s">
        <v>316</v>
      </c>
      <c r="B14" s="2" t="s">
        <v>82</v>
      </c>
      <c r="C14" s="41" t="s">
        <v>317</v>
      </c>
      <c r="D14" s="2" t="s">
        <v>88</v>
      </c>
      <c r="E14" s="2" t="s">
        <v>189</v>
      </c>
      <c r="F14" s="2" t="s">
        <v>197</v>
      </c>
      <c r="G14" s="2">
        <v>1.6475874612175031E-6</v>
      </c>
      <c r="H14" s="2" t="s">
        <v>315</v>
      </c>
    </row>
    <row r="15" spans="1:8" x14ac:dyDescent="0.15">
      <c r="A15" s="2" t="s">
        <v>318</v>
      </c>
      <c r="B15" s="2" t="s">
        <v>319</v>
      </c>
      <c r="C15" s="2" t="s">
        <v>318</v>
      </c>
      <c r="D15" s="2" t="s">
        <v>88</v>
      </c>
      <c r="E15" s="2" t="s">
        <v>189</v>
      </c>
      <c r="F15" s="2" t="s">
        <v>197</v>
      </c>
      <c r="G15" s="2">
        <v>6.0268891979601298E-7</v>
      </c>
      <c r="H15" s="2" t="s">
        <v>315</v>
      </c>
    </row>
    <row r="16" spans="1:8" x14ac:dyDescent="0.15">
      <c r="A16" s="2" t="s">
        <v>320</v>
      </c>
      <c r="B16" s="2" t="s">
        <v>319</v>
      </c>
      <c r="C16" s="41" t="s">
        <v>320</v>
      </c>
      <c r="D16" s="2" t="s">
        <v>88</v>
      </c>
      <c r="E16" s="2" t="s">
        <v>189</v>
      </c>
      <c r="F16" s="2" t="s">
        <v>197</v>
      </c>
      <c r="G16" s="2">
        <v>2.9670839128419101E-6</v>
      </c>
      <c r="H16" s="2" t="s">
        <v>315</v>
      </c>
    </row>
    <row r="17" spans="1:8" x14ac:dyDescent="0.15">
      <c r="A17" s="2" t="s">
        <v>321</v>
      </c>
      <c r="B17" s="2" t="s">
        <v>319</v>
      </c>
      <c r="C17" s="41" t="s">
        <v>321</v>
      </c>
      <c r="D17" s="2" t="s">
        <v>88</v>
      </c>
      <c r="E17" s="2" t="s">
        <v>189</v>
      </c>
      <c r="F17" s="2" t="s">
        <v>197</v>
      </c>
      <c r="G17" s="2">
        <v>2.5961984237366715E-6</v>
      </c>
      <c r="H17" s="2" t="s">
        <v>315</v>
      </c>
    </row>
    <row r="18" spans="1:8" x14ac:dyDescent="0.15">
      <c r="A18" s="2" t="s">
        <v>267</v>
      </c>
      <c r="B18" s="2" t="s">
        <v>202</v>
      </c>
      <c r="C18" s="41" t="s">
        <v>267</v>
      </c>
      <c r="D18" s="2" t="s">
        <v>88</v>
      </c>
      <c r="E18" s="2" t="s">
        <v>189</v>
      </c>
      <c r="F18" s="2" t="s">
        <v>268</v>
      </c>
      <c r="G18" s="42">
        <v>5.0000000000000004E-8</v>
      </c>
      <c r="H18" s="2" t="s">
        <v>315</v>
      </c>
    </row>
    <row r="19" spans="1:8" x14ac:dyDescent="0.15">
      <c r="A19" s="2" t="s">
        <v>370</v>
      </c>
      <c r="B19" s="2" t="s">
        <v>202</v>
      </c>
      <c r="C19" s="2" t="s">
        <v>344</v>
      </c>
      <c r="D19" s="2" t="s">
        <v>88</v>
      </c>
      <c r="E19" s="2" t="s">
        <v>189</v>
      </c>
      <c r="F19" s="2" t="s">
        <v>204</v>
      </c>
      <c r="G19" s="2">
        <v>3.5991174853372436E-2</v>
      </c>
      <c r="H19" s="2" t="s">
        <v>418</v>
      </c>
    </row>
    <row r="20" spans="1:8" x14ac:dyDescent="0.15">
      <c r="A20" s="2" t="s">
        <v>371</v>
      </c>
      <c r="B20" s="2" t="s">
        <v>202</v>
      </c>
      <c r="C20" s="2" t="s">
        <v>372</v>
      </c>
      <c r="D20" s="2" t="s">
        <v>88</v>
      </c>
      <c r="E20" s="2" t="s">
        <v>189</v>
      </c>
      <c r="F20" s="2" t="s">
        <v>204</v>
      </c>
      <c r="G20" s="2">
        <v>1.0235520527859239E-7</v>
      </c>
      <c r="H20" s="2" t="s">
        <v>418</v>
      </c>
    </row>
    <row r="21" spans="1:8" x14ac:dyDescent="0.15">
      <c r="A21" s="2" t="s">
        <v>373</v>
      </c>
      <c r="B21" s="2" t="s">
        <v>202</v>
      </c>
      <c r="C21" s="2" t="s">
        <v>374</v>
      </c>
      <c r="D21" s="2" t="s">
        <v>88</v>
      </c>
      <c r="E21" s="2" t="s">
        <v>189</v>
      </c>
      <c r="F21" s="2" t="s">
        <v>204</v>
      </c>
      <c r="G21" s="2">
        <v>2.0751466275659822E-4</v>
      </c>
      <c r="H21" s="2" t="s">
        <v>418</v>
      </c>
    </row>
    <row r="22" spans="1:8" x14ac:dyDescent="0.15">
      <c r="A22" s="2" t="s">
        <v>375</v>
      </c>
      <c r="B22" s="2" t="s">
        <v>202</v>
      </c>
      <c r="C22" s="2" t="s">
        <v>376</v>
      </c>
      <c r="D22" s="2" t="s">
        <v>88</v>
      </c>
      <c r="E22" s="2" t="s">
        <v>189</v>
      </c>
      <c r="F22" s="2" t="s">
        <v>204</v>
      </c>
      <c r="G22" s="2">
        <v>2.8042521994134892E-6</v>
      </c>
      <c r="H22" s="2" t="s">
        <v>418</v>
      </c>
    </row>
    <row r="23" spans="1:8" x14ac:dyDescent="0.15">
      <c r="A23" s="2" t="s">
        <v>377</v>
      </c>
      <c r="B23" s="2" t="s">
        <v>202</v>
      </c>
      <c r="C23" s="2" t="s">
        <v>344</v>
      </c>
      <c r="D23" s="2" t="s">
        <v>88</v>
      </c>
      <c r="E23" s="2" t="s">
        <v>189</v>
      </c>
      <c r="F23" s="2" t="s">
        <v>204</v>
      </c>
      <c r="G23" s="2">
        <v>3.3789836876832846E-2</v>
      </c>
      <c r="H23" s="2" t="s">
        <v>418</v>
      </c>
    </row>
    <row r="24" spans="1:8" x14ac:dyDescent="0.15">
      <c r="A24" s="2" t="s">
        <v>378</v>
      </c>
      <c r="B24" s="2" t="s">
        <v>202</v>
      </c>
      <c r="C24" s="2" t="s">
        <v>379</v>
      </c>
      <c r="D24" s="2" t="s">
        <v>88</v>
      </c>
      <c r="E24" s="2" t="s">
        <v>189</v>
      </c>
      <c r="F24" s="2" t="s">
        <v>204</v>
      </c>
      <c r="G24" s="2">
        <v>1.9629765395894428E-6</v>
      </c>
      <c r="H24" s="2" t="s">
        <v>418</v>
      </c>
    </row>
    <row r="25" spans="1:8" x14ac:dyDescent="0.15">
      <c r="A25" s="2" t="s">
        <v>380</v>
      </c>
      <c r="B25" s="2" t="s">
        <v>202</v>
      </c>
      <c r="C25" s="2" t="s">
        <v>344</v>
      </c>
      <c r="D25" s="2" t="s">
        <v>88</v>
      </c>
      <c r="E25" s="2" t="s">
        <v>189</v>
      </c>
      <c r="F25" s="2" t="s">
        <v>204</v>
      </c>
      <c r="G25" s="2">
        <v>5.6085043988269784E-6</v>
      </c>
      <c r="H25" s="2" t="s">
        <v>418</v>
      </c>
    </row>
    <row r="256" spans="1:3" x14ac:dyDescent="0.15">
      <c r="A256" s="41"/>
      <c r="C256" s="41"/>
    </row>
    <row r="257" spans="1:3" x14ac:dyDescent="0.15">
      <c r="A257" s="41"/>
      <c r="C257" s="41"/>
    </row>
    <row r="258" spans="1:3" x14ac:dyDescent="0.15">
      <c r="A258" s="41"/>
      <c r="C258" s="41"/>
    </row>
    <row r="260" spans="1:3" x14ac:dyDescent="0.15">
      <c r="A260" s="41"/>
      <c r="C260" s="41"/>
    </row>
    <row r="261" spans="1:3" x14ac:dyDescent="0.15">
      <c r="A261" s="41"/>
      <c r="C261" s="41"/>
    </row>
  </sheetData>
  <hyperlinks>
    <hyperlink ref="A1" location="'Readme | Introduction'!A1" display="back to ReadMe" xr:uid="{1CBAC51C-3DBD-F947-BC4E-24F2F1248830}"/>
  </hyperlinks>
  <pageMargins left="0.75" right="0.75" top="1" bottom="1" header="0.5" footer="0.5"/>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E96FC"/>
  </sheetPr>
  <dimension ref="A1:H11"/>
  <sheetViews>
    <sheetView showGridLines="0" workbookViewId="0">
      <pane ySplit="3" topLeftCell="A4" activePane="bottomLeft" state="frozen"/>
      <selection pane="bottomLeft"/>
    </sheetView>
  </sheetViews>
  <sheetFormatPr baseColWidth="10" defaultColWidth="8.83203125" defaultRowHeight="12" x14ac:dyDescent="0.15"/>
  <cols>
    <col min="1" max="1" width="22.6640625" style="2" bestFit="1" customWidth="1"/>
    <col min="2" max="2" width="13.83203125" style="2" bestFit="1" customWidth="1"/>
    <col min="3" max="3" width="40.33203125" style="2" bestFit="1" customWidth="1"/>
    <col min="4" max="4" width="14.1640625" style="2" bestFit="1" customWidth="1"/>
    <col min="5" max="5" width="10.6640625" style="2" bestFit="1" customWidth="1"/>
    <col min="6" max="6" width="12.83203125" style="2" bestFit="1" customWidth="1"/>
    <col min="7" max="7" width="11.83203125" style="2" bestFit="1" customWidth="1"/>
    <col min="8" max="8" width="249.5" style="2" bestFit="1" customWidth="1"/>
    <col min="9" max="16384" width="8.83203125" style="2"/>
  </cols>
  <sheetData>
    <row r="1" spans="1:8" x14ac:dyDescent="0.15">
      <c r="A1" s="70" t="s">
        <v>957</v>
      </c>
    </row>
    <row r="3" spans="1:8" s="9" customFormat="1" x14ac:dyDescent="0.15">
      <c r="A3" s="40" t="s">
        <v>179</v>
      </c>
      <c r="B3" s="40" t="s">
        <v>180</v>
      </c>
      <c r="C3" s="40" t="s">
        <v>181</v>
      </c>
      <c r="D3" s="40" t="s">
        <v>182</v>
      </c>
      <c r="E3" s="40" t="s">
        <v>183</v>
      </c>
      <c r="F3" s="40" t="s">
        <v>184</v>
      </c>
      <c r="G3" s="40" t="s">
        <v>185</v>
      </c>
      <c r="H3" s="40" t="s">
        <v>186</v>
      </c>
    </row>
    <row r="4" spans="1:8" x14ac:dyDescent="0.15">
      <c r="A4" s="2" t="s">
        <v>187</v>
      </c>
      <c r="B4" s="2" t="s">
        <v>82</v>
      </c>
      <c r="C4" s="2" t="s">
        <v>188</v>
      </c>
      <c r="D4" s="2" t="s">
        <v>88</v>
      </c>
      <c r="E4" s="2" t="s">
        <v>189</v>
      </c>
      <c r="F4" s="2" t="s">
        <v>190</v>
      </c>
      <c r="G4" s="2">
        <v>5.9090909090909097E-5</v>
      </c>
      <c r="H4" s="2" t="s">
        <v>191</v>
      </c>
    </row>
    <row r="5" spans="1:8" x14ac:dyDescent="0.15">
      <c r="A5" s="2" t="s">
        <v>192</v>
      </c>
      <c r="B5" s="2" t="s">
        <v>82</v>
      </c>
      <c r="C5" s="2" t="s">
        <v>193</v>
      </c>
      <c r="D5" s="2" t="s">
        <v>88</v>
      </c>
      <c r="E5" s="2" t="s">
        <v>189</v>
      </c>
      <c r="F5" s="2" t="s">
        <v>194</v>
      </c>
      <c r="G5" s="2">
        <v>3.488</v>
      </c>
      <c r="H5" s="2" t="s">
        <v>191</v>
      </c>
    </row>
    <row r="6" spans="1:8" x14ac:dyDescent="0.15">
      <c r="A6" s="2" t="s">
        <v>192</v>
      </c>
      <c r="B6" s="2" t="s">
        <v>82</v>
      </c>
      <c r="C6" s="2" t="s">
        <v>193</v>
      </c>
      <c r="D6" s="2" t="s">
        <v>88</v>
      </c>
      <c r="E6" s="2" t="s">
        <v>189</v>
      </c>
      <c r="F6" s="2" t="s">
        <v>194</v>
      </c>
      <c r="G6" s="2">
        <v>0</v>
      </c>
      <c r="H6" s="2" t="s">
        <v>191</v>
      </c>
    </row>
    <row r="7" spans="1:8" x14ac:dyDescent="0.15">
      <c r="A7" s="2" t="s">
        <v>195</v>
      </c>
      <c r="B7" s="2" t="s">
        <v>82</v>
      </c>
      <c r="C7" s="2" t="s">
        <v>196</v>
      </c>
      <c r="D7" s="2" t="s">
        <v>88</v>
      </c>
      <c r="E7" s="2" t="s">
        <v>189</v>
      </c>
      <c r="F7" s="2" t="s">
        <v>197</v>
      </c>
      <c r="G7" s="2">
        <v>3.4953859280321209E-7</v>
      </c>
      <c r="H7" s="2" t="s">
        <v>191</v>
      </c>
    </row>
    <row r="8" spans="1:8" x14ac:dyDescent="0.15">
      <c r="A8" s="2" t="s">
        <v>198</v>
      </c>
      <c r="B8" s="2" t="s">
        <v>82</v>
      </c>
      <c r="C8" s="2" t="s">
        <v>199</v>
      </c>
      <c r="D8" s="2" t="s">
        <v>88</v>
      </c>
      <c r="E8" s="2" t="s">
        <v>189</v>
      </c>
      <c r="F8" s="2" t="s">
        <v>200</v>
      </c>
      <c r="G8" s="2">
        <f>0.00218*5</f>
        <v>1.09E-2</v>
      </c>
      <c r="H8" s="2" t="s">
        <v>191</v>
      </c>
    </row>
    <row r="9" spans="1:8" x14ac:dyDescent="0.15">
      <c r="A9" s="2" t="s">
        <v>201</v>
      </c>
      <c r="B9" s="2" t="s">
        <v>202</v>
      </c>
      <c r="C9" s="2" t="s">
        <v>203</v>
      </c>
      <c r="D9" s="2" t="s">
        <v>88</v>
      </c>
      <c r="E9" s="2" t="s">
        <v>189</v>
      </c>
      <c r="F9" s="2" t="s">
        <v>204</v>
      </c>
      <c r="G9" s="2">
        <v>0.19266</v>
      </c>
      <c r="H9" s="2" t="s">
        <v>205</v>
      </c>
    </row>
    <row r="10" spans="1:8" x14ac:dyDescent="0.15">
      <c r="A10" s="2" t="s">
        <v>206</v>
      </c>
      <c r="B10" s="2" t="s">
        <v>202</v>
      </c>
      <c r="C10" s="2" t="s">
        <v>206</v>
      </c>
      <c r="D10" s="2" t="s">
        <v>88</v>
      </c>
      <c r="E10" s="2" t="s">
        <v>189</v>
      </c>
      <c r="F10" s="2" t="s">
        <v>204</v>
      </c>
      <c r="G10" s="2">
        <v>2.6000000000000002E-5</v>
      </c>
      <c r="H10" s="2" t="s">
        <v>205</v>
      </c>
    </row>
    <row r="11" spans="1:8" x14ac:dyDescent="0.15">
      <c r="A11" s="2" t="s">
        <v>207</v>
      </c>
      <c r="B11" s="2" t="s">
        <v>202</v>
      </c>
      <c r="C11" s="2" t="s">
        <v>207</v>
      </c>
      <c r="D11" s="2" t="s">
        <v>88</v>
      </c>
      <c r="E11" s="2" t="s">
        <v>189</v>
      </c>
      <c r="F11" s="2" t="s">
        <v>204</v>
      </c>
      <c r="G11" s="2">
        <v>1.5600000000000001E-6</v>
      </c>
      <c r="H11" s="2" t="s">
        <v>205</v>
      </c>
    </row>
  </sheetData>
  <hyperlinks>
    <hyperlink ref="A1" location="'Readme | Introduction'!A1" display="back to ReadMe" xr:uid="{496BE3F5-AA9D-CA4C-AD8B-A24D37BA2846}"/>
  </hyperlinks>
  <pageMargins left="0.75" right="0.75" top="1" bottom="1" header="0.5" footer="0.5"/>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1E96FC"/>
  </sheetPr>
  <dimension ref="A1:H284"/>
  <sheetViews>
    <sheetView showGridLines="0" workbookViewId="0"/>
  </sheetViews>
  <sheetFormatPr baseColWidth="10" defaultColWidth="8.83203125" defaultRowHeight="12" x14ac:dyDescent="0.15"/>
  <cols>
    <col min="1" max="1" width="107.5" style="2" bestFit="1" customWidth="1"/>
    <col min="2" max="2" width="17" style="2" bestFit="1" customWidth="1"/>
    <col min="3" max="3" width="107.5" style="2" bestFit="1" customWidth="1"/>
    <col min="4" max="4" width="14.1640625" style="2" bestFit="1" customWidth="1"/>
    <col min="5" max="5" width="10.6640625" style="2" bestFit="1" customWidth="1"/>
    <col min="6" max="6" width="12.83203125" style="2" bestFit="1" customWidth="1"/>
    <col min="7" max="7" width="12.1640625" style="2" bestFit="1" customWidth="1"/>
    <col min="8" max="8" width="49.83203125" style="2" bestFit="1" customWidth="1"/>
    <col min="9" max="16384" width="8.83203125" style="2"/>
  </cols>
  <sheetData>
    <row r="1" spans="1:8" x14ac:dyDescent="0.15">
      <c r="A1" s="70" t="s">
        <v>957</v>
      </c>
    </row>
    <row r="3" spans="1:8" s="9" customFormat="1" x14ac:dyDescent="0.15">
      <c r="A3" s="40" t="s">
        <v>179</v>
      </c>
      <c r="B3" s="40" t="s">
        <v>180</v>
      </c>
      <c r="C3" s="40" t="s">
        <v>181</v>
      </c>
      <c r="D3" s="40" t="s">
        <v>182</v>
      </c>
      <c r="E3" s="40" t="s">
        <v>183</v>
      </c>
      <c r="F3" s="40" t="s">
        <v>184</v>
      </c>
      <c r="G3" s="40" t="s">
        <v>185</v>
      </c>
      <c r="H3" s="40" t="s">
        <v>186</v>
      </c>
    </row>
    <row r="4" spans="1:8" x14ac:dyDescent="0.15">
      <c r="A4" s="2" t="s">
        <v>305</v>
      </c>
      <c r="B4" s="2" t="s">
        <v>82</v>
      </c>
      <c r="C4" s="2" t="s">
        <v>193</v>
      </c>
      <c r="D4" s="2" t="s">
        <v>88</v>
      </c>
      <c r="E4" s="2" t="s">
        <v>189</v>
      </c>
      <c r="F4" s="2" t="s">
        <v>213</v>
      </c>
      <c r="G4" s="2">
        <v>11</v>
      </c>
      <c r="H4" s="2" t="s">
        <v>418</v>
      </c>
    </row>
    <row r="5" spans="1:8" x14ac:dyDescent="0.15">
      <c r="A5" s="2" t="s">
        <v>419</v>
      </c>
      <c r="B5" s="2" t="s">
        <v>82</v>
      </c>
      <c r="C5" s="41" t="s">
        <v>304</v>
      </c>
      <c r="D5" s="2" t="s">
        <v>88</v>
      </c>
      <c r="E5" s="2" t="s">
        <v>189</v>
      </c>
      <c r="F5" s="2" t="s">
        <v>204</v>
      </c>
      <c r="G5" s="2">
        <v>3.2530120481927714E-3</v>
      </c>
      <c r="H5" s="2" t="s">
        <v>418</v>
      </c>
    </row>
    <row r="6" spans="1:8" x14ac:dyDescent="0.15">
      <c r="A6" s="2" t="s">
        <v>420</v>
      </c>
      <c r="B6" s="2" t="s">
        <v>82</v>
      </c>
      <c r="C6" s="2" t="s">
        <v>421</v>
      </c>
      <c r="D6" s="2" t="s">
        <v>88</v>
      </c>
      <c r="E6" s="2" t="s">
        <v>189</v>
      </c>
      <c r="F6" s="2" t="s">
        <v>204</v>
      </c>
      <c r="G6" s="2">
        <f>23.12/26.7</f>
        <v>0.86591760299625475</v>
      </c>
      <c r="H6" s="2" t="s">
        <v>418</v>
      </c>
    </row>
    <row r="7" spans="1:8" x14ac:dyDescent="0.15">
      <c r="A7" s="2" t="s">
        <v>422</v>
      </c>
      <c r="B7" s="2" t="s">
        <v>82</v>
      </c>
      <c r="C7" s="41" t="s">
        <v>234</v>
      </c>
      <c r="D7" s="2" t="s">
        <v>88</v>
      </c>
      <c r="E7" s="2" t="s">
        <v>189</v>
      </c>
      <c r="F7" s="2" t="s">
        <v>204</v>
      </c>
      <c r="G7" s="2">
        <v>0.1</v>
      </c>
      <c r="H7" s="2" t="s">
        <v>418</v>
      </c>
    </row>
    <row r="8" spans="1:8" x14ac:dyDescent="0.15">
      <c r="A8" s="2" t="s">
        <v>423</v>
      </c>
      <c r="B8" s="2" t="s">
        <v>82</v>
      </c>
      <c r="C8" s="2" t="s">
        <v>424</v>
      </c>
      <c r="D8" s="2" t="s">
        <v>88</v>
      </c>
      <c r="E8" s="2" t="s">
        <v>189</v>
      </c>
      <c r="F8" s="2" t="s">
        <v>204</v>
      </c>
      <c r="G8" s="2">
        <v>0.17</v>
      </c>
      <c r="H8" s="2" t="s">
        <v>418</v>
      </c>
    </row>
    <row r="9" spans="1:8" x14ac:dyDescent="0.15">
      <c r="A9" s="2" t="s">
        <v>425</v>
      </c>
      <c r="B9" s="2" t="s">
        <v>82</v>
      </c>
      <c r="C9" s="2" t="s">
        <v>426</v>
      </c>
      <c r="D9" s="2" t="s">
        <v>88</v>
      </c>
      <c r="E9" s="2" t="s">
        <v>189</v>
      </c>
      <c r="F9" s="2" t="s">
        <v>204</v>
      </c>
      <c r="G9" s="2">
        <v>0.5</v>
      </c>
      <c r="H9" s="2" t="s">
        <v>418</v>
      </c>
    </row>
    <row r="10" spans="1:8" x14ac:dyDescent="0.15">
      <c r="A10" s="2" t="s">
        <v>362</v>
      </c>
      <c r="B10" s="2" t="s">
        <v>82</v>
      </c>
      <c r="C10" s="2" t="s">
        <v>216</v>
      </c>
      <c r="D10" s="2" t="s">
        <v>88</v>
      </c>
      <c r="E10" s="2" t="s">
        <v>189</v>
      </c>
      <c r="F10" s="2" t="s">
        <v>204</v>
      </c>
      <c r="G10" s="2">
        <v>2.7</v>
      </c>
      <c r="H10" s="2" t="s">
        <v>418</v>
      </c>
    </row>
    <row r="11" spans="1:8" x14ac:dyDescent="0.15">
      <c r="A11" s="2" t="s">
        <v>427</v>
      </c>
      <c r="B11" s="2" t="s">
        <v>82</v>
      </c>
      <c r="C11" s="2" t="s">
        <v>217</v>
      </c>
      <c r="D11" s="2" t="s">
        <v>88</v>
      </c>
      <c r="E11" s="2" t="s">
        <v>189</v>
      </c>
      <c r="F11" s="2" t="s">
        <v>204</v>
      </c>
      <c r="G11" s="2">
        <v>0.02</v>
      </c>
      <c r="H11" s="2" t="s">
        <v>418</v>
      </c>
    </row>
    <row r="12" spans="1:8" x14ac:dyDescent="0.15">
      <c r="A12" s="2" t="s">
        <v>428</v>
      </c>
      <c r="B12" s="2" t="s">
        <v>82</v>
      </c>
      <c r="C12" s="41" t="s">
        <v>199</v>
      </c>
      <c r="D12" s="2" t="s">
        <v>88</v>
      </c>
      <c r="E12" s="2" t="s">
        <v>189</v>
      </c>
      <c r="F12" s="41" t="s">
        <v>200</v>
      </c>
      <c r="G12" s="2">
        <v>2.5000000000000001E-5</v>
      </c>
      <c r="H12" s="2" t="s">
        <v>418</v>
      </c>
    </row>
    <row r="13" spans="1:8" x14ac:dyDescent="0.15">
      <c r="A13" s="2" t="s">
        <v>272</v>
      </c>
      <c r="B13" s="2" t="s">
        <v>82</v>
      </c>
      <c r="C13" s="41" t="s">
        <v>273</v>
      </c>
      <c r="D13" s="2" t="s">
        <v>88</v>
      </c>
      <c r="E13" s="2" t="s">
        <v>189</v>
      </c>
      <c r="F13" s="2" t="s">
        <v>197</v>
      </c>
      <c r="G13" s="2">
        <v>0</v>
      </c>
      <c r="H13" s="2" t="s">
        <v>274</v>
      </c>
    </row>
    <row r="14" spans="1:8" x14ac:dyDescent="0.15">
      <c r="A14" s="2" t="s">
        <v>275</v>
      </c>
      <c r="B14" s="2" t="s">
        <v>82</v>
      </c>
      <c r="C14" s="41" t="s">
        <v>196</v>
      </c>
      <c r="D14" s="2" t="s">
        <v>88</v>
      </c>
      <c r="E14" s="2" t="s">
        <v>189</v>
      </c>
      <c r="F14" s="2" t="s">
        <v>197</v>
      </c>
      <c r="G14" s="2">
        <v>0</v>
      </c>
      <c r="H14" s="2" t="s">
        <v>274</v>
      </c>
    </row>
    <row r="15" spans="1:8" x14ac:dyDescent="0.15">
      <c r="A15" s="2" t="s">
        <v>276</v>
      </c>
      <c r="B15" s="2" t="s">
        <v>82</v>
      </c>
      <c r="C15" s="41" t="s">
        <v>277</v>
      </c>
      <c r="D15" s="2" t="s">
        <v>88</v>
      </c>
      <c r="E15" s="2" t="s">
        <v>189</v>
      </c>
      <c r="F15" s="2" t="s">
        <v>197</v>
      </c>
      <c r="G15" s="2">
        <v>0</v>
      </c>
      <c r="H15" s="2" t="s">
        <v>274</v>
      </c>
    </row>
    <row r="16" spans="1:8" x14ac:dyDescent="0.15">
      <c r="A16" s="2" t="s">
        <v>313</v>
      </c>
      <c r="B16" s="2" t="s">
        <v>82</v>
      </c>
      <c r="C16" s="41" t="s">
        <v>314</v>
      </c>
      <c r="D16" s="2" t="s">
        <v>88</v>
      </c>
      <c r="E16" s="2" t="s">
        <v>189</v>
      </c>
      <c r="F16" s="2" t="s">
        <v>197</v>
      </c>
      <c r="G16" s="2">
        <v>2.9956135658500056E-7</v>
      </c>
      <c r="H16" s="2" t="s">
        <v>315</v>
      </c>
    </row>
    <row r="17" spans="1:8" x14ac:dyDescent="0.15">
      <c r="A17" s="2" t="s">
        <v>316</v>
      </c>
      <c r="B17" s="2" t="s">
        <v>82</v>
      </c>
      <c r="C17" s="41" t="s">
        <v>317</v>
      </c>
      <c r="D17" s="2" t="s">
        <v>88</v>
      </c>
      <c r="E17" s="2" t="s">
        <v>189</v>
      </c>
      <c r="F17" s="2" t="s">
        <v>197</v>
      </c>
      <c r="G17" s="2">
        <v>1.6475874612175031E-6</v>
      </c>
      <c r="H17" s="2" t="s">
        <v>315</v>
      </c>
    </row>
    <row r="18" spans="1:8" x14ac:dyDescent="0.15">
      <c r="A18" s="2" t="s">
        <v>318</v>
      </c>
      <c r="B18" s="2" t="s">
        <v>319</v>
      </c>
      <c r="C18" s="2" t="s">
        <v>318</v>
      </c>
      <c r="D18" s="2" t="s">
        <v>88</v>
      </c>
      <c r="E18" s="2" t="s">
        <v>189</v>
      </c>
      <c r="F18" s="2" t="s">
        <v>197</v>
      </c>
      <c r="G18" s="2">
        <v>6.0268891979601298E-7</v>
      </c>
      <c r="H18" s="2" t="s">
        <v>315</v>
      </c>
    </row>
    <row r="19" spans="1:8" x14ac:dyDescent="0.15">
      <c r="A19" s="2" t="s">
        <v>320</v>
      </c>
      <c r="B19" s="2" t="s">
        <v>319</v>
      </c>
      <c r="C19" s="41" t="s">
        <v>320</v>
      </c>
      <c r="D19" s="2" t="s">
        <v>88</v>
      </c>
      <c r="E19" s="2" t="s">
        <v>189</v>
      </c>
      <c r="F19" s="2" t="s">
        <v>197</v>
      </c>
      <c r="G19" s="2">
        <v>2.9670839128419101E-6</v>
      </c>
      <c r="H19" s="2" t="s">
        <v>315</v>
      </c>
    </row>
    <row r="20" spans="1:8" x14ac:dyDescent="0.15">
      <c r="A20" s="2" t="s">
        <v>321</v>
      </c>
      <c r="B20" s="2" t="s">
        <v>319</v>
      </c>
      <c r="C20" s="41" t="s">
        <v>321</v>
      </c>
      <c r="D20" s="2" t="s">
        <v>88</v>
      </c>
      <c r="E20" s="2" t="s">
        <v>189</v>
      </c>
      <c r="F20" s="2" t="s">
        <v>197</v>
      </c>
      <c r="G20" s="2">
        <v>2.5961984237366715E-6</v>
      </c>
      <c r="H20" s="2" t="s">
        <v>315</v>
      </c>
    </row>
    <row r="21" spans="1:8" x14ac:dyDescent="0.15">
      <c r="A21" s="2" t="s">
        <v>267</v>
      </c>
      <c r="B21" s="2" t="s">
        <v>202</v>
      </c>
      <c r="C21" s="41" t="s">
        <v>267</v>
      </c>
      <c r="D21" s="2" t="s">
        <v>88</v>
      </c>
      <c r="E21" s="2" t="s">
        <v>189</v>
      </c>
      <c r="F21" s="2" t="s">
        <v>268</v>
      </c>
      <c r="G21" s="42">
        <v>5.0000000000000004E-8</v>
      </c>
      <c r="H21" s="2" t="s">
        <v>315</v>
      </c>
    </row>
    <row r="22" spans="1:8" x14ac:dyDescent="0.15">
      <c r="A22" s="2" t="s">
        <v>429</v>
      </c>
      <c r="B22" s="2" t="s">
        <v>202</v>
      </c>
      <c r="C22" s="41" t="s">
        <v>430</v>
      </c>
      <c r="D22" s="2" t="s">
        <v>88</v>
      </c>
      <c r="E22" s="2" t="s">
        <v>189</v>
      </c>
      <c r="F22" s="2" t="s">
        <v>204</v>
      </c>
      <c r="G22" s="2">
        <v>9.4222824809924688E-9</v>
      </c>
      <c r="H22" s="2" t="s">
        <v>418</v>
      </c>
    </row>
    <row r="23" spans="1:8" x14ac:dyDescent="0.15">
      <c r="A23" s="2" t="s">
        <v>342</v>
      </c>
      <c r="B23" s="2" t="s">
        <v>202</v>
      </c>
      <c r="C23" s="2" t="s">
        <v>343</v>
      </c>
      <c r="D23" s="2" t="s">
        <v>88</v>
      </c>
      <c r="E23" s="2" t="s">
        <v>189</v>
      </c>
      <c r="F23" s="2" t="s">
        <v>204</v>
      </c>
      <c r="G23" s="2">
        <v>1.5507506583300108E-6</v>
      </c>
      <c r="H23" s="2" t="s">
        <v>418</v>
      </c>
    </row>
    <row r="24" spans="1:8" x14ac:dyDescent="0.15">
      <c r="A24" s="2" t="s">
        <v>431</v>
      </c>
      <c r="B24" s="2" t="s">
        <v>202</v>
      </c>
      <c r="C24" s="2" t="s">
        <v>344</v>
      </c>
      <c r="D24" s="2" t="s">
        <v>88</v>
      </c>
      <c r="E24" s="2" t="s">
        <v>189</v>
      </c>
      <c r="F24" s="2" t="s">
        <v>204</v>
      </c>
      <c r="G24" s="2">
        <v>7.8519020674937259E-9</v>
      </c>
      <c r="H24" s="2" t="s">
        <v>418</v>
      </c>
    </row>
    <row r="25" spans="1:8" x14ac:dyDescent="0.15">
      <c r="A25" s="2" t="s">
        <v>432</v>
      </c>
      <c r="B25" s="2" t="s">
        <v>202</v>
      </c>
      <c r="C25" s="2" t="s">
        <v>344</v>
      </c>
      <c r="D25" s="2" t="s">
        <v>88</v>
      </c>
      <c r="E25" s="2" t="s">
        <v>189</v>
      </c>
      <c r="F25" s="2" t="s">
        <v>204</v>
      </c>
      <c r="G25" s="2">
        <v>2.7913511849940191E-7</v>
      </c>
      <c r="H25" s="2" t="s">
        <v>418</v>
      </c>
    </row>
    <row r="26" spans="1:8" x14ac:dyDescent="0.15">
      <c r="A26" s="2" t="s">
        <v>381</v>
      </c>
      <c r="B26" s="2" t="s">
        <v>202</v>
      </c>
      <c r="C26" s="2" t="s">
        <v>382</v>
      </c>
      <c r="D26" s="2" t="s">
        <v>88</v>
      </c>
      <c r="E26" s="2" t="s">
        <v>189</v>
      </c>
      <c r="F26" s="2" t="s">
        <v>204</v>
      </c>
      <c r="G26" s="2">
        <v>3.1407608269974896E-10</v>
      </c>
      <c r="H26" s="2" t="s">
        <v>418</v>
      </c>
    </row>
    <row r="27" spans="1:8" x14ac:dyDescent="0.15">
      <c r="A27" s="2" t="s">
        <v>433</v>
      </c>
      <c r="B27" s="2" t="s">
        <v>202</v>
      </c>
      <c r="C27" s="2" t="s">
        <v>344</v>
      </c>
      <c r="D27" s="2" t="s">
        <v>88</v>
      </c>
      <c r="E27" s="2" t="s">
        <v>189</v>
      </c>
      <c r="F27" s="2" t="s">
        <v>204</v>
      </c>
      <c r="G27" s="2">
        <v>7.753753291650054E-7</v>
      </c>
      <c r="H27" s="2" t="s">
        <v>418</v>
      </c>
    </row>
    <row r="28" spans="1:8" x14ac:dyDescent="0.15">
      <c r="A28" s="2" t="s">
        <v>434</v>
      </c>
      <c r="B28" s="2" t="s">
        <v>202</v>
      </c>
      <c r="C28" s="2" t="s">
        <v>435</v>
      </c>
      <c r="D28" s="2" t="s">
        <v>88</v>
      </c>
      <c r="E28" s="2" t="s">
        <v>189</v>
      </c>
      <c r="F28" s="2" t="s">
        <v>204</v>
      </c>
      <c r="G28" s="2">
        <v>6.2026518470616404E-4</v>
      </c>
      <c r="H28" s="2" t="s">
        <v>418</v>
      </c>
    </row>
    <row r="29" spans="1:8" x14ac:dyDescent="0.15">
      <c r="A29" s="2" t="s">
        <v>436</v>
      </c>
      <c r="B29" s="2" t="s">
        <v>202</v>
      </c>
      <c r="C29" s="2" t="s">
        <v>435</v>
      </c>
      <c r="D29" s="2" t="s">
        <v>88</v>
      </c>
      <c r="E29" s="2" t="s">
        <v>189</v>
      </c>
      <c r="F29" s="2" t="s">
        <v>204</v>
      </c>
      <c r="G29" s="2">
        <v>1.3797348152938362E-3</v>
      </c>
      <c r="H29" s="2" t="s">
        <v>418</v>
      </c>
    </row>
    <row r="30" spans="1:8" x14ac:dyDescent="0.15">
      <c r="A30" s="2" t="s">
        <v>437</v>
      </c>
      <c r="B30" s="2" t="s">
        <v>202</v>
      </c>
      <c r="C30" s="2" t="s">
        <v>203</v>
      </c>
      <c r="D30" s="2" t="s">
        <v>88</v>
      </c>
      <c r="E30" s="2" t="s">
        <v>189</v>
      </c>
      <c r="F30" s="2" t="s">
        <v>204</v>
      </c>
      <c r="G30" s="2">
        <v>1.6097626506024096</v>
      </c>
      <c r="H30" s="2" t="s">
        <v>418</v>
      </c>
    </row>
    <row r="31" spans="1:8" x14ac:dyDescent="0.15">
      <c r="A31" s="2" t="s">
        <v>220</v>
      </c>
      <c r="B31" s="2" t="s">
        <v>202</v>
      </c>
      <c r="C31" s="2" t="s">
        <v>203</v>
      </c>
      <c r="D31" s="2" t="s">
        <v>88</v>
      </c>
      <c r="E31" s="2" t="s">
        <v>189</v>
      </c>
      <c r="F31" s="2" t="s">
        <v>204</v>
      </c>
      <c r="G31" s="2">
        <v>3.5808</v>
      </c>
      <c r="H31" s="2" t="s">
        <v>418</v>
      </c>
    </row>
    <row r="32" spans="1:8" x14ac:dyDescent="0.15">
      <c r="A32" s="2" t="s">
        <v>383</v>
      </c>
      <c r="B32" s="2" t="s">
        <v>202</v>
      </c>
      <c r="C32" s="2" t="s">
        <v>384</v>
      </c>
      <c r="D32" s="2" t="s">
        <v>88</v>
      </c>
      <c r="E32" s="2" t="s">
        <v>189</v>
      </c>
      <c r="F32" s="2" t="s">
        <v>204</v>
      </c>
      <c r="G32" s="2">
        <v>7.8519020674937259E-9</v>
      </c>
      <c r="H32" s="2" t="s">
        <v>418</v>
      </c>
    </row>
    <row r="33" spans="1:8" x14ac:dyDescent="0.15">
      <c r="A33" s="2" t="s">
        <v>352</v>
      </c>
      <c r="B33" s="2" t="s">
        <v>202</v>
      </c>
      <c r="C33" s="2" t="s">
        <v>344</v>
      </c>
      <c r="D33" s="2" t="s">
        <v>88</v>
      </c>
      <c r="E33" s="2" t="s">
        <v>189</v>
      </c>
      <c r="F33" s="2" t="s">
        <v>204</v>
      </c>
      <c r="G33" s="2">
        <v>7.8519020674937249E-8</v>
      </c>
      <c r="H33" s="2" t="s">
        <v>418</v>
      </c>
    </row>
    <row r="34" spans="1:8" x14ac:dyDescent="0.15">
      <c r="A34" s="2" t="s">
        <v>438</v>
      </c>
      <c r="B34" s="2" t="s">
        <v>202</v>
      </c>
      <c r="C34" s="2" t="s">
        <v>344</v>
      </c>
      <c r="D34" s="2" t="s">
        <v>88</v>
      </c>
      <c r="E34" s="2" t="s">
        <v>189</v>
      </c>
      <c r="F34" s="2" t="s">
        <v>204</v>
      </c>
      <c r="G34" s="2">
        <v>6.8704143090570083E-6</v>
      </c>
      <c r="H34" s="2" t="s">
        <v>418</v>
      </c>
    </row>
    <row r="35" spans="1:8" x14ac:dyDescent="0.15">
      <c r="A35" s="2" t="s">
        <v>439</v>
      </c>
      <c r="B35" s="2" t="s">
        <v>202</v>
      </c>
      <c r="C35" s="2" t="s">
        <v>344</v>
      </c>
      <c r="D35" s="2" t="s">
        <v>88</v>
      </c>
      <c r="E35" s="2" t="s">
        <v>189</v>
      </c>
      <c r="F35" s="2" t="s">
        <v>204</v>
      </c>
      <c r="G35" s="2">
        <v>3.876876645825027E-8</v>
      </c>
      <c r="H35" s="2" t="s">
        <v>418</v>
      </c>
    </row>
    <row r="36" spans="1:8" x14ac:dyDescent="0.15">
      <c r="A36" s="2" t="s">
        <v>440</v>
      </c>
      <c r="B36" s="2" t="s">
        <v>202</v>
      </c>
      <c r="C36" s="2" t="s">
        <v>344</v>
      </c>
      <c r="D36" s="2" t="s">
        <v>88</v>
      </c>
      <c r="E36" s="2" t="s">
        <v>189</v>
      </c>
      <c r="F36" s="2" t="s">
        <v>204</v>
      </c>
      <c r="G36" s="2">
        <v>5.0000000000000001E-4</v>
      </c>
      <c r="H36" s="2" t="s">
        <v>418</v>
      </c>
    </row>
    <row r="37" spans="1:8" x14ac:dyDescent="0.15">
      <c r="A37" s="2" t="s">
        <v>162</v>
      </c>
      <c r="B37" s="2" t="s">
        <v>202</v>
      </c>
      <c r="C37" s="2" t="s">
        <v>344</v>
      </c>
      <c r="D37" s="2" t="s">
        <v>88</v>
      </c>
      <c r="E37" s="2" t="s">
        <v>189</v>
      </c>
      <c r="F37" s="2" t="s">
        <v>204</v>
      </c>
      <c r="G37" s="2">
        <v>5.0000000000000001E-4</v>
      </c>
      <c r="H37" s="2" t="s">
        <v>418</v>
      </c>
    </row>
    <row r="38" spans="1:8" x14ac:dyDescent="0.15">
      <c r="A38" s="2" t="s">
        <v>380</v>
      </c>
      <c r="B38" s="2" t="s">
        <v>202</v>
      </c>
      <c r="C38" s="2" t="s">
        <v>344</v>
      </c>
      <c r="D38" s="2" t="s">
        <v>88</v>
      </c>
      <c r="E38" s="2" t="s">
        <v>189</v>
      </c>
      <c r="F38" s="2" t="s">
        <v>204</v>
      </c>
      <c r="G38" s="2">
        <v>3.876876645825027E-6</v>
      </c>
      <c r="H38" s="2" t="s">
        <v>418</v>
      </c>
    </row>
    <row r="39" spans="1:8" x14ac:dyDescent="0.15">
      <c r="A39" s="2" t="s">
        <v>345</v>
      </c>
      <c r="B39" s="2" t="s">
        <v>202</v>
      </c>
      <c r="C39" s="2" t="s">
        <v>346</v>
      </c>
      <c r="D39" s="2" t="s">
        <v>88</v>
      </c>
      <c r="E39" s="2" t="s">
        <v>189</v>
      </c>
      <c r="F39" s="2" t="s">
        <v>204</v>
      </c>
      <c r="G39" s="2">
        <v>3.4352071545285044E-7</v>
      </c>
      <c r="H39" s="2" t="s">
        <v>418</v>
      </c>
    </row>
    <row r="40" spans="1:8" x14ac:dyDescent="0.15">
      <c r="A40" s="2" t="s">
        <v>386</v>
      </c>
      <c r="B40" s="2" t="s">
        <v>202</v>
      </c>
      <c r="C40" s="2" t="s">
        <v>387</v>
      </c>
      <c r="D40" s="2" t="s">
        <v>88</v>
      </c>
      <c r="E40" s="2" t="s">
        <v>189</v>
      </c>
      <c r="F40" s="2" t="s">
        <v>204</v>
      </c>
      <c r="G40" s="2">
        <v>7.8519020674937259E-9</v>
      </c>
      <c r="H40" s="2" t="s">
        <v>418</v>
      </c>
    </row>
    <row r="41" spans="1:8" x14ac:dyDescent="0.15">
      <c r="A41" s="2" t="s">
        <v>322</v>
      </c>
      <c r="B41" s="2" t="s">
        <v>202</v>
      </c>
      <c r="C41" s="2" t="s">
        <v>323</v>
      </c>
      <c r="D41" s="2" t="s">
        <v>88</v>
      </c>
      <c r="E41" s="2" t="s">
        <v>189</v>
      </c>
      <c r="F41" s="2" t="s">
        <v>204</v>
      </c>
      <c r="G41" s="2">
        <v>9.6000000000000002E-5</v>
      </c>
      <c r="H41" s="2" t="s">
        <v>418</v>
      </c>
    </row>
    <row r="42" spans="1:8" x14ac:dyDescent="0.15">
      <c r="A42" s="2" t="s">
        <v>411</v>
      </c>
      <c r="B42" s="2" t="s">
        <v>202</v>
      </c>
      <c r="C42" s="2" t="s">
        <v>412</v>
      </c>
      <c r="D42" s="2" t="s">
        <v>88</v>
      </c>
      <c r="E42" s="2" t="s">
        <v>189</v>
      </c>
      <c r="F42" s="2" t="s">
        <v>204</v>
      </c>
      <c r="G42" s="2">
        <v>9.7431825052907393E-3</v>
      </c>
      <c r="H42" s="2" t="s">
        <v>418</v>
      </c>
    </row>
    <row r="43" spans="1:8" x14ac:dyDescent="0.15">
      <c r="A43" s="2" t="s">
        <v>441</v>
      </c>
      <c r="B43" s="2" t="s">
        <v>202</v>
      </c>
      <c r="C43" s="2" t="s">
        <v>343</v>
      </c>
      <c r="D43" s="2" t="s">
        <v>88</v>
      </c>
      <c r="E43" s="2" t="s">
        <v>189</v>
      </c>
      <c r="F43" s="2" t="s">
        <v>204</v>
      </c>
      <c r="G43" s="2">
        <v>7.7537532916500534E-3</v>
      </c>
      <c r="H43" s="2" t="s">
        <v>418</v>
      </c>
    </row>
    <row r="44" spans="1:8" x14ac:dyDescent="0.15">
      <c r="A44" s="2" t="s">
        <v>442</v>
      </c>
      <c r="B44" s="2" t="s">
        <v>202</v>
      </c>
      <c r="C44" s="2" t="s">
        <v>344</v>
      </c>
      <c r="D44" s="2" t="s">
        <v>88</v>
      </c>
      <c r="E44" s="2" t="s">
        <v>189</v>
      </c>
      <c r="F44" s="2" t="s">
        <v>204</v>
      </c>
      <c r="G44" s="2">
        <v>6.2030026333200432E-5</v>
      </c>
      <c r="H44" s="2" t="s">
        <v>418</v>
      </c>
    </row>
    <row r="45" spans="1:8" x14ac:dyDescent="0.15">
      <c r="A45" s="2" t="s">
        <v>347</v>
      </c>
      <c r="B45" s="2" t="s">
        <v>202</v>
      </c>
      <c r="C45" s="2" t="s">
        <v>344</v>
      </c>
      <c r="D45" s="2" t="s">
        <v>88</v>
      </c>
      <c r="E45" s="2" t="s">
        <v>189</v>
      </c>
      <c r="F45" s="2" t="s">
        <v>204</v>
      </c>
      <c r="G45" s="2">
        <v>7.5133869396089015E-3</v>
      </c>
      <c r="H45" s="2" t="s">
        <v>418</v>
      </c>
    </row>
    <row r="46" spans="1:8" x14ac:dyDescent="0.15">
      <c r="A46" s="2" t="s">
        <v>443</v>
      </c>
      <c r="B46" s="2" t="s">
        <v>202</v>
      </c>
      <c r="C46" s="2" t="s">
        <v>344</v>
      </c>
      <c r="D46" s="2" t="s">
        <v>88</v>
      </c>
      <c r="E46" s="2" t="s">
        <v>189</v>
      </c>
      <c r="F46" s="2" t="s">
        <v>204</v>
      </c>
      <c r="G46" s="2">
        <v>7.753753291650054E-7</v>
      </c>
      <c r="H46" s="2" t="s">
        <v>418</v>
      </c>
    </row>
    <row r="47" spans="1:8" x14ac:dyDescent="0.15">
      <c r="A47" s="2" t="s">
        <v>444</v>
      </c>
      <c r="B47" s="2" t="s">
        <v>202</v>
      </c>
      <c r="C47" s="2" t="s">
        <v>392</v>
      </c>
      <c r="D47" s="2" t="s">
        <v>88</v>
      </c>
      <c r="E47" s="2" t="s">
        <v>189</v>
      </c>
      <c r="F47" s="2" t="s">
        <v>204</v>
      </c>
      <c r="G47" s="2">
        <v>1.2240951675729202E-2</v>
      </c>
      <c r="H47" s="2" t="s">
        <v>418</v>
      </c>
    </row>
    <row r="48" spans="1:8" x14ac:dyDescent="0.15">
      <c r="A48" s="2" t="s">
        <v>349</v>
      </c>
      <c r="B48" s="2" t="s">
        <v>202</v>
      </c>
      <c r="C48" s="2" t="s">
        <v>344</v>
      </c>
      <c r="D48" s="2" t="s">
        <v>88</v>
      </c>
      <c r="E48" s="2" t="s">
        <v>189</v>
      </c>
      <c r="F48" s="2" t="s">
        <v>204</v>
      </c>
      <c r="G48" s="2">
        <v>7.8519020674937259E-9</v>
      </c>
      <c r="H48" s="2" t="s">
        <v>418</v>
      </c>
    </row>
    <row r="279" spans="1:3" x14ac:dyDescent="0.15">
      <c r="A279" s="41"/>
      <c r="C279" s="41"/>
    </row>
    <row r="280" spans="1:3" x14ac:dyDescent="0.15">
      <c r="A280" s="41"/>
      <c r="C280" s="41"/>
    </row>
    <row r="281" spans="1:3" x14ac:dyDescent="0.15">
      <c r="A281" s="41"/>
      <c r="C281" s="41"/>
    </row>
    <row r="283" spans="1:3" x14ac:dyDescent="0.15">
      <c r="A283" s="41"/>
      <c r="C283" s="41"/>
    </row>
    <row r="284" spans="1:3" x14ac:dyDescent="0.15">
      <c r="A284" s="41"/>
      <c r="C284" s="41"/>
    </row>
  </sheetData>
  <hyperlinks>
    <hyperlink ref="A1" location="'Readme | Introduction'!A1" display="back to ReadMe" xr:uid="{15F7A9B8-E365-DF48-8F46-F1A0BC07EB34}"/>
  </hyperlink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1E96FC"/>
  </sheetPr>
  <dimension ref="A1:H253"/>
  <sheetViews>
    <sheetView showGridLines="0" workbookViewId="0"/>
  </sheetViews>
  <sheetFormatPr baseColWidth="10" defaultColWidth="8.83203125" defaultRowHeight="12" x14ac:dyDescent="0.15"/>
  <cols>
    <col min="1" max="1" width="107.5" style="2" bestFit="1" customWidth="1"/>
    <col min="2" max="2" width="17" style="2" bestFit="1" customWidth="1"/>
    <col min="3" max="3" width="107.5" style="2" bestFit="1" customWidth="1"/>
    <col min="4" max="4" width="14.1640625" style="2" bestFit="1" customWidth="1"/>
    <col min="5" max="5" width="10.6640625" style="2" bestFit="1" customWidth="1"/>
    <col min="6" max="6" width="12.83203125" style="2" bestFit="1" customWidth="1"/>
    <col min="7" max="7" width="12.1640625" style="2" bestFit="1" customWidth="1"/>
    <col min="8" max="8" width="36.6640625" style="2" bestFit="1" customWidth="1"/>
    <col min="9" max="16384" width="8.83203125" style="2"/>
  </cols>
  <sheetData>
    <row r="1" spans="1:8" x14ac:dyDescent="0.15">
      <c r="A1" s="70" t="s">
        <v>957</v>
      </c>
    </row>
    <row r="3" spans="1:8" s="9" customFormat="1" x14ac:dyDescent="0.15">
      <c r="A3" s="40" t="s">
        <v>179</v>
      </c>
      <c r="B3" s="40" t="s">
        <v>180</v>
      </c>
      <c r="C3" s="40" t="s">
        <v>181</v>
      </c>
      <c r="D3" s="40" t="s">
        <v>182</v>
      </c>
      <c r="E3" s="40" t="s">
        <v>183</v>
      </c>
      <c r="F3" s="40" t="s">
        <v>184</v>
      </c>
      <c r="G3" s="40" t="s">
        <v>185</v>
      </c>
      <c r="H3" s="40" t="s">
        <v>186</v>
      </c>
    </row>
    <row r="4" spans="1:8" x14ac:dyDescent="0.15">
      <c r="A4" s="2" t="s">
        <v>445</v>
      </c>
      <c r="B4" s="2" t="s">
        <v>82</v>
      </c>
      <c r="C4" s="41" t="s">
        <v>216</v>
      </c>
      <c r="D4" s="2" t="s">
        <v>88</v>
      </c>
      <c r="E4" s="2" t="s">
        <v>189</v>
      </c>
      <c r="F4" s="2" t="s">
        <v>204</v>
      </c>
      <c r="G4" s="2">
        <v>1.05</v>
      </c>
      <c r="H4" s="2" t="s">
        <v>418</v>
      </c>
    </row>
    <row r="5" spans="1:8" x14ac:dyDescent="0.15">
      <c r="A5" s="2" t="s">
        <v>364</v>
      </c>
      <c r="B5" s="2" t="s">
        <v>82</v>
      </c>
      <c r="C5" s="2" t="s">
        <v>193</v>
      </c>
      <c r="D5" s="2" t="s">
        <v>88</v>
      </c>
      <c r="E5" s="2" t="s">
        <v>189</v>
      </c>
      <c r="F5" s="2" t="s">
        <v>213</v>
      </c>
      <c r="G5" s="2">
        <v>6.2242139706928552E-2</v>
      </c>
      <c r="H5" s="2" t="s">
        <v>418</v>
      </c>
    </row>
    <row r="6" spans="1:8" x14ac:dyDescent="0.15">
      <c r="A6" s="2" t="s">
        <v>446</v>
      </c>
      <c r="B6" s="2" t="s">
        <v>82</v>
      </c>
      <c r="C6" s="2" t="s">
        <v>447</v>
      </c>
      <c r="D6" s="2" t="s">
        <v>88</v>
      </c>
      <c r="E6" s="2" t="s">
        <v>189</v>
      </c>
      <c r="F6" s="2" t="s">
        <v>204</v>
      </c>
      <c r="G6" s="2">
        <f>0.581306017925736/40.4</f>
        <v>1.4388762819943961E-2</v>
      </c>
      <c r="H6" s="2" t="s">
        <v>418</v>
      </c>
    </row>
    <row r="7" spans="1:8" x14ac:dyDescent="0.15">
      <c r="A7" s="2" t="s">
        <v>448</v>
      </c>
      <c r="B7" s="2" t="s">
        <v>82</v>
      </c>
      <c r="C7" s="2" t="s">
        <v>339</v>
      </c>
      <c r="D7" s="2" t="s">
        <v>88</v>
      </c>
      <c r="E7" s="2" t="s">
        <v>189</v>
      </c>
      <c r="F7" s="2" t="s">
        <v>204</v>
      </c>
      <c r="G7" s="2">
        <f>0.0622279129321383/48</f>
        <v>1.2964148527528812E-3</v>
      </c>
      <c r="H7" s="2" t="s">
        <v>418</v>
      </c>
    </row>
    <row r="8" spans="1:8" x14ac:dyDescent="0.15">
      <c r="A8" s="2" t="s">
        <v>162</v>
      </c>
      <c r="B8" s="2" t="s">
        <v>202</v>
      </c>
      <c r="C8" s="2" t="s">
        <v>344</v>
      </c>
      <c r="D8" s="2" t="s">
        <v>88</v>
      </c>
      <c r="E8" s="2" t="s">
        <v>189</v>
      </c>
      <c r="F8" s="2" t="s">
        <v>204</v>
      </c>
      <c r="G8" s="2">
        <v>6.9444444444444444E-5</v>
      </c>
      <c r="H8" s="2" t="s">
        <v>418</v>
      </c>
    </row>
    <row r="9" spans="1:8" x14ac:dyDescent="0.15">
      <c r="A9" s="2" t="s">
        <v>449</v>
      </c>
      <c r="B9" s="2" t="s">
        <v>202</v>
      </c>
      <c r="C9" s="2" t="s">
        <v>450</v>
      </c>
      <c r="D9" s="2" t="s">
        <v>88</v>
      </c>
      <c r="E9" s="2" t="s">
        <v>189</v>
      </c>
      <c r="F9" s="2" t="s">
        <v>204</v>
      </c>
      <c r="G9" s="2">
        <v>3.7500000000000003E-5</v>
      </c>
      <c r="H9" s="2" t="s">
        <v>418</v>
      </c>
    </row>
    <row r="10" spans="1:8" x14ac:dyDescent="0.15">
      <c r="A10" s="2" t="s">
        <v>451</v>
      </c>
      <c r="B10" s="2" t="s">
        <v>202</v>
      </c>
      <c r="C10" s="2" t="s">
        <v>452</v>
      </c>
      <c r="D10" s="2" t="s">
        <v>88</v>
      </c>
      <c r="E10" s="2" t="s">
        <v>189</v>
      </c>
      <c r="F10" s="2" t="s">
        <v>204</v>
      </c>
      <c r="G10" s="2">
        <f>0.0001425+G9</f>
        <v>1.7999999999999998E-4</v>
      </c>
      <c r="H10" s="2" t="s">
        <v>418</v>
      </c>
    </row>
    <row r="11" spans="1:8" x14ac:dyDescent="0.15">
      <c r="A11" s="2" t="s">
        <v>441</v>
      </c>
      <c r="B11" s="2" t="s">
        <v>202</v>
      </c>
      <c r="C11" s="2" t="s">
        <v>343</v>
      </c>
      <c r="D11" s="2" t="s">
        <v>88</v>
      </c>
      <c r="E11" s="2" t="s">
        <v>189</v>
      </c>
      <c r="F11" s="2" t="s">
        <v>204</v>
      </c>
      <c r="G11" s="2">
        <f>0.000195+G10</f>
        <v>3.7500000000000001E-4</v>
      </c>
      <c r="H11" s="2" t="s">
        <v>418</v>
      </c>
    </row>
    <row r="12" spans="1:8" x14ac:dyDescent="0.15">
      <c r="A12" s="2" t="s">
        <v>201</v>
      </c>
      <c r="B12" s="2" t="s">
        <v>202</v>
      </c>
      <c r="C12" s="2" t="s">
        <v>203</v>
      </c>
      <c r="D12" s="2" t="s">
        <v>88</v>
      </c>
      <c r="E12" s="2" t="s">
        <v>189</v>
      </c>
      <c r="F12" s="2" t="s">
        <v>204</v>
      </c>
      <c r="G12" s="2">
        <v>3.4909859154929578E-3</v>
      </c>
      <c r="H12" s="2" t="s">
        <v>453</v>
      </c>
    </row>
    <row r="13" spans="1:8" x14ac:dyDescent="0.15">
      <c r="A13" s="2" t="s">
        <v>206</v>
      </c>
      <c r="B13" s="2" t="s">
        <v>202</v>
      </c>
      <c r="C13" s="2" t="s">
        <v>206</v>
      </c>
      <c r="D13" s="2" t="s">
        <v>88</v>
      </c>
      <c r="E13" s="2" t="s">
        <v>189</v>
      </c>
      <c r="F13" s="2" t="s">
        <v>204</v>
      </c>
      <c r="G13" s="2">
        <v>3.1113956466069144E-7</v>
      </c>
      <c r="H13" s="2" t="s">
        <v>453</v>
      </c>
    </row>
    <row r="14" spans="1:8" x14ac:dyDescent="0.15">
      <c r="A14" s="2" t="s">
        <v>207</v>
      </c>
      <c r="B14" s="2" t="s">
        <v>202</v>
      </c>
      <c r="C14" s="2" t="s">
        <v>207</v>
      </c>
      <c r="D14" s="2" t="s">
        <v>88</v>
      </c>
      <c r="E14" s="2" t="s">
        <v>189</v>
      </c>
      <c r="F14" s="2" t="s">
        <v>204</v>
      </c>
      <c r="G14" s="2">
        <v>6.2227912932138286E-9</v>
      </c>
      <c r="H14" s="2" t="s">
        <v>453</v>
      </c>
    </row>
    <row r="15" spans="1:8" x14ac:dyDescent="0.15">
      <c r="A15" s="2" t="s">
        <v>201</v>
      </c>
      <c r="B15" s="2" t="s">
        <v>202</v>
      </c>
      <c r="C15" s="2" t="s">
        <v>203</v>
      </c>
      <c r="D15" s="2" t="s">
        <v>88</v>
      </c>
      <c r="E15" s="2" t="s">
        <v>189</v>
      </c>
      <c r="F15" s="2" t="s">
        <v>204</v>
      </c>
      <c r="G15" s="2">
        <v>4.4993085787451988E-2</v>
      </c>
      <c r="H15" s="2" t="s">
        <v>454</v>
      </c>
    </row>
    <row r="16" spans="1:8" x14ac:dyDescent="0.15">
      <c r="A16" s="2" t="s">
        <v>206</v>
      </c>
      <c r="B16" s="2" t="s">
        <v>202</v>
      </c>
      <c r="C16" s="2" t="s">
        <v>206</v>
      </c>
      <c r="D16" s="2" t="s">
        <v>88</v>
      </c>
      <c r="E16" s="2" t="s">
        <v>189</v>
      </c>
      <c r="F16" s="2" t="s">
        <v>204</v>
      </c>
      <c r="G16" s="2">
        <v>5.8130601792573624E-6</v>
      </c>
      <c r="H16" s="2" t="s">
        <v>454</v>
      </c>
    </row>
    <row r="17" spans="1:8" x14ac:dyDescent="0.15">
      <c r="A17" s="2" t="s">
        <v>207</v>
      </c>
      <c r="B17" s="2" t="s">
        <v>202</v>
      </c>
      <c r="C17" s="2" t="s">
        <v>207</v>
      </c>
      <c r="D17" s="2" t="s">
        <v>88</v>
      </c>
      <c r="E17" s="2" t="s">
        <v>189</v>
      </c>
      <c r="F17" s="2" t="s">
        <v>204</v>
      </c>
      <c r="G17" s="2">
        <v>3.4878361075544174E-7</v>
      </c>
      <c r="H17" s="2" t="s">
        <v>454</v>
      </c>
    </row>
    <row r="248" spans="1:3" x14ac:dyDescent="0.15">
      <c r="A248" s="41"/>
      <c r="C248" s="41"/>
    </row>
    <row r="249" spans="1:3" x14ac:dyDescent="0.15">
      <c r="A249" s="41"/>
      <c r="C249" s="41"/>
    </row>
    <row r="250" spans="1:3" x14ac:dyDescent="0.15">
      <c r="A250" s="41"/>
      <c r="C250" s="41"/>
    </row>
    <row r="252" spans="1:3" x14ac:dyDescent="0.15">
      <c r="A252" s="41"/>
      <c r="C252" s="41"/>
    </row>
    <row r="253" spans="1:3" x14ac:dyDescent="0.15">
      <c r="A253" s="41"/>
      <c r="C253" s="41"/>
    </row>
  </sheetData>
  <hyperlinks>
    <hyperlink ref="A1" location="'Readme | Introduction'!A1" display="back to ReadMe" xr:uid="{75B39ED3-0919-F340-9C9C-F0E1DBE7AD83}"/>
  </hyperlink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1E96FC"/>
  </sheetPr>
  <dimension ref="A1:H247"/>
  <sheetViews>
    <sheetView showGridLines="0" workbookViewId="0"/>
  </sheetViews>
  <sheetFormatPr baseColWidth="10" defaultColWidth="8.83203125" defaultRowHeight="12" x14ac:dyDescent="0.15"/>
  <cols>
    <col min="1" max="1" width="107.5" style="2" bestFit="1" customWidth="1"/>
    <col min="2" max="2" width="17" style="2" bestFit="1" customWidth="1"/>
    <col min="3" max="3" width="107.5" style="2" bestFit="1" customWidth="1"/>
    <col min="4" max="4" width="14.1640625" style="2" bestFit="1" customWidth="1"/>
    <col min="5" max="5" width="10.6640625" style="2" bestFit="1" customWidth="1"/>
    <col min="6" max="6" width="12.83203125" style="2" bestFit="1" customWidth="1"/>
    <col min="7" max="7" width="12.1640625" style="2" bestFit="1" customWidth="1"/>
    <col min="8" max="8" width="36.6640625" style="2" bestFit="1" customWidth="1"/>
    <col min="9" max="16384" width="8.83203125" style="2"/>
  </cols>
  <sheetData>
    <row r="1" spans="1:8" x14ac:dyDescent="0.15">
      <c r="A1" s="70" t="s">
        <v>957</v>
      </c>
    </row>
    <row r="3" spans="1:8" s="9" customFormat="1" x14ac:dyDescent="0.15">
      <c r="A3" s="40" t="s">
        <v>179</v>
      </c>
      <c r="B3" s="40" t="s">
        <v>180</v>
      </c>
      <c r="C3" s="40" t="s">
        <v>181</v>
      </c>
      <c r="D3" s="40" t="s">
        <v>182</v>
      </c>
      <c r="E3" s="40" t="s">
        <v>183</v>
      </c>
      <c r="F3" s="40" t="s">
        <v>184</v>
      </c>
      <c r="G3" s="40" t="s">
        <v>185</v>
      </c>
      <c r="H3" s="40" t="s">
        <v>186</v>
      </c>
    </row>
    <row r="4" spans="1:8" x14ac:dyDescent="0.15">
      <c r="A4" s="2" t="s">
        <v>364</v>
      </c>
      <c r="B4" s="2" t="s">
        <v>82</v>
      </c>
      <c r="C4" s="2" t="s">
        <v>193</v>
      </c>
      <c r="D4" s="2" t="s">
        <v>88</v>
      </c>
      <c r="E4" s="2" t="s">
        <v>189</v>
      </c>
      <c r="F4" s="2" t="s">
        <v>213</v>
      </c>
      <c r="G4" s="2">
        <v>2.5591895512228473</v>
      </c>
      <c r="H4" s="2" t="s">
        <v>418</v>
      </c>
    </row>
    <row r="5" spans="1:8" x14ac:dyDescent="0.15">
      <c r="A5" s="2" t="s">
        <v>448</v>
      </c>
      <c r="B5" s="2" t="s">
        <v>82</v>
      </c>
      <c r="C5" s="2" t="s">
        <v>339</v>
      </c>
      <c r="D5" s="2" t="s">
        <v>88</v>
      </c>
      <c r="E5" s="2" t="s">
        <v>189</v>
      </c>
      <c r="F5" s="2" t="s">
        <v>204</v>
      </c>
      <c r="G5" s="2">
        <f>1.1235/48</f>
        <v>2.340625E-2</v>
      </c>
      <c r="H5" s="2" t="s">
        <v>418</v>
      </c>
    </row>
    <row r="6" spans="1:8" x14ac:dyDescent="0.15">
      <c r="A6" s="2" t="s">
        <v>455</v>
      </c>
      <c r="B6" s="2" t="s">
        <v>82</v>
      </c>
      <c r="C6" s="2" t="s">
        <v>159</v>
      </c>
      <c r="D6" s="2" t="s">
        <v>88</v>
      </c>
      <c r="E6" s="2" t="s">
        <v>189</v>
      </c>
      <c r="F6" s="2" t="s">
        <v>204</v>
      </c>
      <c r="G6" s="2">
        <v>2.0529999999999999</v>
      </c>
      <c r="H6" s="2" t="s">
        <v>418</v>
      </c>
    </row>
    <row r="7" spans="1:8" x14ac:dyDescent="0.15">
      <c r="A7" s="2" t="s">
        <v>456</v>
      </c>
      <c r="B7" s="2" t="s">
        <v>82</v>
      </c>
      <c r="C7" s="2" t="s">
        <v>217</v>
      </c>
      <c r="D7" s="2" t="s">
        <v>88</v>
      </c>
      <c r="E7" s="2" t="s">
        <v>189</v>
      </c>
      <c r="F7" s="2" t="s">
        <v>204</v>
      </c>
      <c r="G7" s="2">
        <v>5.5</v>
      </c>
      <c r="H7" s="2" t="s">
        <v>418</v>
      </c>
    </row>
    <row r="8" spans="1:8" x14ac:dyDescent="0.15">
      <c r="A8" s="2" t="s">
        <v>444</v>
      </c>
      <c r="B8" s="2" t="s">
        <v>202</v>
      </c>
      <c r="C8" s="2" t="s">
        <v>392</v>
      </c>
      <c r="D8" s="2" t="s">
        <v>88</v>
      </c>
      <c r="E8" s="2" t="s">
        <v>189</v>
      </c>
      <c r="F8" s="2" t="s">
        <v>204</v>
      </c>
      <c r="G8" s="2">
        <v>2.9999999999999997E-4</v>
      </c>
      <c r="H8" s="2" t="s">
        <v>418</v>
      </c>
    </row>
    <row r="9" spans="1:8" x14ac:dyDescent="0.15">
      <c r="A9" s="2" t="s">
        <v>201</v>
      </c>
      <c r="B9" s="2" t="s">
        <v>202</v>
      </c>
      <c r="C9" s="2" t="s">
        <v>203</v>
      </c>
      <c r="D9" s="2" t="s">
        <v>88</v>
      </c>
      <c r="E9" s="2" t="s">
        <v>189</v>
      </c>
      <c r="F9" s="2" t="s">
        <v>204</v>
      </c>
      <c r="G9" s="2">
        <v>6.3028349999999997E-2</v>
      </c>
      <c r="H9" s="2" t="s">
        <v>457</v>
      </c>
    </row>
    <row r="10" spans="1:8" x14ac:dyDescent="0.15">
      <c r="A10" s="2" t="s">
        <v>206</v>
      </c>
      <c r="B10" s="2" t="s">
        <v>202</v>
      </c>
      <c r="C10" s="2" t="s">
        <v>206</v>
      </c>
      <c r="D10" s="2" t="s">
        <v>88</v>
      </c>
      <c r="E10" s="2" t="s">
        <v>189</v>
      </c>
      <c r="F10" s="2" t="s">
        <v>204</v>
      </c>
      <c r="G10" s="2">
        <v>5.6175E-6</v>
      </c>
      <c r="H10" s="2" t="s">
        <v>457</v>
      </c>
    </row>
    <row r="11" spans="1:8" x14ac:dyDescent="0.15">
      <c r="A11" s="2" t="s">
        <v>207</v>
      </c>
      <c r="B11" s="2" t="s">
        <v>202</v>
      </c>
      <c r="C11" s="2" t="s">
        <v>207</v>
      </c>
      <c r="D11" s="2" t="s">
        <v>88</v>
      </c>
      <c r="E11" s="2" t="s">
        <v>189</v>
      </c>
      <c r="F11" s="2" t="s">
        <v>204</v>
      </c>
      <c r="G11" s="2">
        <v>1.1235E-7</v>
      </c>
      <c r="H11" s="2" t="s">
        <v>457</v>
      </c>
    </row>
    <row r="242" spans="1:3" x14ac:dyDescent="0.15">
      <c r="A242" s="41"/>
      <c r="C242" s="41"/>
    </row>
    <row r="243" spans="1:3" x14ac:dyDescent="0.15">
      <c r="A243" s="41"/>
      <c r="C243" s="41"/>
    </row>
    <row r="244" spans="1:3" x14ac:dyDescent="0.15">
      <c r="A244" s="41"/>
      <c r="C244" s="41"/>
    </row>
    <row r="246" spans="1:3" x14ac:dyDescent="0.15">
      <c r="A246" s="41"/>
      <c r="C246" s="41"/>
    </row>
    <row r="247" spans="1:3" x14ac:dyDescent="0.15">
      <c r="A247" s="41"/>
      <c r="C247" s="41"/>
    </row>
  </sheetData>
  <hyperlinks>
    <hyperlink ref="A1" location="'Readme | Introduction'!A1" display="back to ReadMe" xr:uid="{FA3767F8-61CA-004D-BE76-AEED31D2B0C1}"/>
  </hyperlinks>
  <pageMargins left="0.75" right="0.75" top="1" bottom="1" header="0.5" footer="0.5"/>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1E96FC"/>
  </sheetPr>
  <dimension ref="A1:H249"/>
  <sheetViews>
    <sheetView showGridLines="0" workbookViewId="0"/>
  </sheetViews>
  <sheetFormatPr baseColWidth="10" defaultColWidth="8.83203125" defaultRowHeight="12" x14ac:dyDescent="0.15"/>
  <cols>
    <col min="1" max="1" width="107.5" style="2" bestFit="1" customWidth="1"/>
    <col min="2" max="2" width="17" style="2" bestFit="1" customWidth="1"/>
    <col min="3" max="3" width="107.5" style="2" bestFit="1" customWidth="1"/>
    <col min="4" max="4" width="14.1640625" style="2" bestFit="1" customWidth="1"/>
    <col min="5" max="5" width="10.6640625" style="2" bestFit="1" customWidth="1"/>
    <col min="6" max="6" width="12.83203125" style="2" bestFit="1" customWidth="1"/>
    <col min="7" max="7" width="12.1640625" style="2" bestFit="1" customWidth="1"/>
    <col min="8" max="8" width="36.6640625" style="2" bestFit="1" customWidth="1"/>
    <col min="9" max="16384" width="8.83203125" style="2"/>
  </cols>
  <sheetData>
    <row r="1" spans="1:8" x14ac:dyDescent="0.15">
      <c r="A1" s="70" t="s">
        <v>957</v>
      </c>
    </row>
    <row r="3" spans="1:8" s="9" customFormat="1" x14ac:dyDescent="0.15">
      <c r="A3" s="40" t="s">
        <v>179</v>
      </c>
      <c r="B3" s="40" t="s">
        <v>180</v>
      </c>
      <c r="C3" s="40" t="s">
        <v>181</v>
      </c>
      <c r="D3" s="40" t="s">
        <v>182</v>
      </c>
      <c r="E3" s="40" t="s">
        <v>183</v>
      </c>
      <c r="F3" s="40" t="s">
        <v>184</v>
      </c>
      <c r="G3" s="40" t="s">
        <v>185</v>
      </c>
      <c r="H3" s="40" t="s">
        <v>186</v>
      </c>
    </row>
    <row r="4" spans="1:8" x14ac:dyDescent="0.15">
      <c r="A4" s="2" t="s">
        <v>305</v>
      </c>
      <c r="B4" s="2" t="s">
        <v>82</v>
      </c>
      <c r="C4" s="2" t="s">
        <v>193</v>
      </c>
      <c r="D4" s="2" t="s">
        <v>88</v>
      </c>
      <c r="E4" s="2" t="s">
        <v>189</v>
      </c>
      <c r="F4" s="2" t="s">
        <v>213</v>
      </c>
      <c r="G4" s="2">
        <v>1.088888888888889</v>
      </c>
      <c r="H4" s="2" t="s">
        <v>418</v>
      </c>
    </row>
    <row r="5" spans="1:8" x14ac:dyDescent="0.15">
      <c r="A5" s="2" t="s">
        <v>448</v>
      </c>
      <c r="B5" s="2" t="s">
        <v>82</v>
      </c>
      <c r="C5" s="2" t="s">
        <v>339</v>
      </c>
      <c r="D5" s="2" t="s">
        <v>88</v>
      </c>
      <c r="E5" s="2" t="s">
        <v>189</v>
      </c>
      <c r="F5" s="2" t="s">
        <v>204</v>
      </c>
      <c r="G5" s="2">
        <f>0.98/48</f>
        <v>2.0416666666666666E-2</v>
      </c>
      <c r="H5" s="2" t="s">
        <v>418</v>
      </c>
    </row>
    <row r="6" spans="1:8" x14ac:dyDescent="0.15">
      <c r="A6" s="2" t="s">
        <v>297</v>
      </c>
      <c r="B6" s="2" t="s">
        <v>82</v>
      </c>
      <c r="C6" s="2" t="s">
        <v>162</v>
      </c>
      <c r="D6" s="2" t="s">
        <v>88</v>
      </c>
      <c r="E6" s="2" t="s">
        <v>189</v>
      </c>
      <c r="F6" s="2" t="s">
        <v>204</v>
      </c>
      <c r="G6" s="2">
        <v>0.63699339119356635</v>
      </c>
      <c r="H6" s="2" t="s">
        <v>418</v>
      </c>
    </row>
    <row r="7" spans="1:8" x14ac:dyDescent="0.15">
      <c r="A7" s="2" t="s">
        <v>458</v>
      </c>
      <c r="B7" s="2" t="s">
        <v>82</v>
      </c>
      <c r="C7" s="2" t="s">
        <v>217</v>
      </c>
      <c r="D7" s="2" t="s">
        <v>88</v>
      </c>
      <c r="E7" s="2" t="s">
        <v>189</v>
      </c>
      <c r="F7" s="2" t="s">
        <v>204</v>
      </c>
      <c r="G7" s="2">
        <v>0.42733363459535928</v>
      </c>
      <c r="H7" s="2" t="s">
        <v>418</v>
      </c>
    </row>
    <row r="8" spans="1:8" x14ac:dyDescent="0.15">
      <c r="A8" s="2" t="s">
        <v>334</v>
      </c>
      <c r="B8" s="2" t="s">
        <v>82</v>
      </c>
      <c r="C8" s="41" t="s">
        <v>215</v>
      </c>
      <c r="D8" s="2" t="s">
        <v>88</v>
      </c>
      <c r="E8" s="2" t="s">
        <v>189</v>
      </c>
      <c r="F8" s="2" t="s">
        <v>204</v>
      </c>
      <c r="G8" s="2">
        <v>2.1386806596701651E-2</v>
      </c>
      <c r="H8" s="2" t="s">
        <v>418</v>
      </c>
    </row>
    <row r="9" spans="1:8" x14ac:dyDescent="0.15">
      <c r="A9" s="2" t="s">
        <v>459</v>
      </c>
      <c r="B9" s="2" t="s">
        <v>82</v>
      </c>
      <c r="C9" s="41" t="s">
        <v>286</v>
      </c>
      <c r="D9" s="2" t="s">
        <v>88</v>
      </c>
      <c r="E9" s="2" t="s">
        <v>189</v>
      </c>
      <c r="F9" s="2" t="s">
        <v>204</v>
      </c>
      <c r="G9" s="2">
        <v>1.9675862068965519E-3</v>
      </c>
      <c r="H9" s="2" t="s">
        <v>418</v>
      </c>
    </row>
    <row r="10" spans="1:8" x14ac:dyDescent="0.15">
      <c r="A10" s="2" t="s">
        <v>460</v>
      </c>
      <c r="B10" s="2" t="s">
        <v>202</v>
      </c>
      <c r="C10" s="2" t="s">
        <v>357</v>
      </c>
      <c r="D10" s="2" t="s">
        <v>88</v>
      </c>
      <c r="E10" s="2" t="s">
        <v>189</v>
      </c>
      <c r="F10" s="2" t="s">
        <v>204</v>
      </c>
      <c r="G10" s="2">
        <v>1.35826416293878E-2</v>
      </c>
      <c r="H10" s="2" t="s">
        <v>418</v>
      </c>
    </row>
    <row r="11" spans="1:8" x14ac:dyDescent="0.15">
      <c r="A11" s="2" t="s">
        <v>201</v>
      </c>
      <c r="B11" s="2" t="s">
        <v>202</v>
      </c>
      <c r="C11" s="2" t="s">
        <v>203</v>
      </c>
      <c r="D11" s="2" t="s">
        <v>88</v>
      </c>
      <c r="E11" s="2" t="s">
        <v>189</v>
      </c>
      <c r="F11" s="2" t="s">
        <v>204</v>
      </c>
      <c r="G11" s="2">
        <v>5.4978000000000006E-2</v>
      </c>
      <c r="H11" s="2" t="s">
        <v>461</v>
      </c>
    </row>
    <row r="12" spans="1:8" x14ac:dyDescent="0.15">
      <c r="A12" s="2" t="s">
        <v>206</v>
      </c>
      <c r="B12" s="2" t="s">
        <v>202</v>
      </c>
      <c r="C12" s="2" t="s">
        <v>206</v>
      </c>
      <c r="D12" s="2" t="s">
        <v>88</v>
      </c>
      <c r="E12" s="2" t="s">
        <v>189</v>
      </c>
      <c r="F12" s="2" t="s">
        <v>204</v>
      </c>
      <c r="G12" s="2">
        <v>4.9000000000000005E-6</v>
      </c>
      <c r="H12" s="2" t="s">
        <v>461</v>
      </c>
    </row>
    <row r="13" spans="1:8" x14ac:dyDescent="0.15">
      <c r="A13" s="2" t="s">
        <v>207</v>
      </c>
      <c r="B13" s="2" t="s">
        <v>202</v>
      </c>
      <c r="C13" s="2" t="s">
        <v>207</v>
      </c>
      <c r="D13" s="2" t="s">
        <v>88</v>
      </c>
      <c r="E13" s="2" t="s">
        <v>189</v>
      </c>
      <c r="F13" s="2" t="s">
        <v>204</v>
      </c>
      <c r="G13" s="2">
        <v>9.8000000000000017E-8</v>
      </c>
      <c r="H13" s="2" t="s">
        <v>461</v>
      </c>
    </row>
    <row r="244" spans="1:3" x14ac:dyDescent="0.15">
      <c r="A244" s="41"/>
      <c r="C244" s="41"/>
    </row>
    <row r="245" spans="1:3" x14ac:dyDescent="0.15">
      <c r="A245" s="41"/>
      <c r="C245" s="41"/>
    </row>
    <row r="246" spans="1:3" x14ac:dyDescent="0.15">
      <c r="A246" s="41"/>
      <c r="C246" s="41"/>
    </row>
    <row r="248" spans="1:3" x14ac:dyDescent="0.15">
      <c r="A248" s="41"/>
      <c r="C248" s="41"/>
    </row>
    <row r="249" spans="1:3" x14ac:dyDescent="0.15">
      <c r="A249" s="41"/>
      <c r="C249" s="41"/>
    </row>
  </sheetData>
  <hyperlinks>
    <hyperlink ref="A1" location="'Readme | Introduction'!A1" display="back to ReadMe" xr:uid="{6F0922F7-3C5D-8842-A4D1-9326279258EF}"/>
  </hyperlinks>
  <pageMargins left="0.75" right="0.75" top="1" bottom="1" header="0.5" footer="0.5"/>
  <legacy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1E96FC"/>
  </sheetPr>
  <dimension ref="A1:H247"/>
  <sheetViews>
    <sheetView showGridLines="0" workbookViewId="0"/>
  </sheetViews>
  <sheetFormatPr baseColWidth="10" defaultColWidth="8.83203125" defaultRowHeight="12" x14ac:dyDescent="0.15"/>
  <cols>
    <col min="1" max="1" width="107.5" style="2" bestFit="1" customWidth="1"/>
    <col min="2" max="2" width="17" style="2" bestFit="1" customWidth="1"/>
    <col min="3" max="3" width="107.5" style="2" bestFit="1" customWidth="1"/>
    <col min="4" max="4" width="14.1640625" style="2" bestFit="1" customWidth="1"/>
    <col min="5" max="5" width="10.6640625" style="2" bestFit="1" customWidth="1"/>
    <col min="6" max="6" width="12.83203125" style="2" bestFit="1" customWidth="1"/>
    <col min="7" max="7" width="12.6640625" style="2" bestFit="1" customWidth="1"/>
    <col min="8" max="8" width="36.6640625" style="2" bestFit="1" customWidth="1"/>
    <col min="9" max="16384" width="8.83203125" style="2"/>
  </cols>
  <sheetData>
    <row r="1" spans="1:8" x14ac:dyDescent="0.15">
      <c r="A1" s="70" t="s">
        <v>957</v>
      </c>
    </row>
    <row r="3" spans="1:8" s="9" customFormat="1" x14ac:dyDescent="0.15">
      <c r="A3" s="40" t="s">
        <v>179</v>
      </c>
      <c r="B3" s="40" t="s">
        <v>180</v>
      </c>
      <c r="C3" s="40" t="s">
        <v>181</v>
      </c>
      <c r="D3" s="40" t="s">
        <v>182</v>
      </c>
      <c r="E3" s="40" t="s">
        <v>183</v>
      </c>
      <c r="F3" s="40" t="s">
        <v>184</v>
      </c>
      <c r="G3" s="40" t="s">
        <v>185</v>
      </c>
      <c r="H3" s="40" t="s">
        <v>186</v>
      </c>
    </row>
    <row r="4" spans="1:8" x14ac:dyDescent="0.15">
      <c r="A4" s="2" t="s">
        <v>305</v>
      </c>
      <c r="B4" s="2" t="s">
        <v>82</v>
      </c>
      <c r="C4" s="2" t="s">
        <v>193</v>
      </c>
      <c r="D4" s="2" t="s">
        <v>88</v>
      </c>
      <c r="E4" s="2" t="s">
        <v>189</v>
      </c>
      <c r="F4" s="2" t="s">
        <v>213</v>
      </c>
      <c r="G4" s="2">
        <v>0.59027777777777779</v>
      </c>
      <c r="H4" s="2" t="s">
        <v>418</v>
      </c>
    </row>
    <row r="5" spans="1:8" x14ac:dyDescent="0.15">
      <c r="A5" s="2" t="s">
        <v>448</v>
      </c>
      <c r="B5" s="2" t="s">
        <v>82</v>
      </c>
      <c r="C5" s="2" t="s">
        <v>339</v>
      </c>
      <c r="D5" s="2" t="s">
        <v>88</v>
      </c>
      <c r="E5" s="2" t="s">
        <v>189</v>
      </c>
      <c r="F5" s="2" t="s">
        <v>204</v>
      </c>
      <c r="G5" s="2">
        <f>6.375/48</f>
        <v>0.1328125</v>
      </c>
      <c r="H5" s="2" t="s">
        <v>418</v>
      </c>
    </row>
    <row r="6" spans="1:8" x14ac:dyDescent="0.15">
      <c r="A6" s="2" t="s">
        <v>297</v>
      </c>
      <c r="B6" s="2" t="s">
        <v>82</v>
      </c>
      <c r="C6" s="2" t="s">
        <v>162</v>
      </c>
      <c r="D6" s="2" t="s">
        <v>88</v>
      </c>
      <c r="E6" s="2" t="s">
        <v>189</v>
      </c>
      <c r="F6" s="2" t="s">
        <v>204</v>
      </c>
      <c r="G6" s="2">
        <v>-0.45766590389016015</v>
      </c>
      <c r="H6" s="2" t="s">
        <v>418</v>
      </c>
    </row>
    <row r="7" spans="1:8" x14ac:dyDescent="0.15">
      <c r="A7" s="2" t="s">
        <v>462</v>
      </c>
      <c r="B7" s="2" t="s">
        <v>82</v>
      </c>
      <c r="C7" s="2" t="s">
        <v>165</v>
      </c>
      <c r="D7" s="2" t="s">
        <v>88</v>
      </c>
      <c r="E7" s="2" t="s">
        <v>189</v>
      </c>
      <c r="F7" s="2" t="s">
        <v>204</v>
      </c>
      <c r="G7" s="2">
        <v>1.5125858123569791</v>
      </c>
      <c r="H7" s="2" t="s">
        <v>418</v>
      </c>
    </row>
    <row r="8" spans="1:8" x14ac:dyDescent="0.15">
      <c r="A8" s="2" t="s">
        <v>460</v>
      </c>
      <c r="B8" s="2" t="s">
        <v>202</v>
      </c>
      <c r="C8" s="2" t="s">
        <v>357</v>
      </c>
      <c r="D8" s="2" t="s">
        <v>88</v>
      </c>
      <c r="E8" s="2" t="s">
        <v>189</v>
      </c>
      <c r="F8" s="2" t="s">
        <v>204</v>
      </c>
      <c r="G8" s="2">
        <v>2.0544911022941266E-2</v>
      </c>
      <c r="H8" s="2" t="s">
        <v>418</v>
      </c>
    </row>
    <row r="9" spans="1:8" x14ac:dyDescent="0.15">
      <c r="A9" s="2" t="s">
        <v>201</v>
      </c>
      <c r="B9" s="2" t="s">
        <v>202</v>
      </c>
      <c r="C9" s="2" t="s">
        <v>203</v>
      </c>
      <c r="D9" s="2" t="s">
        <v>88</v>
      </c>
      <c r="E9" s="2" t="s">
        <v>189</v>
      </c>
      <c r="F9" s="2" t="s">
        <v>204</v>
      </c>
      <c r="G9" s="2">
        <v>0.3576375</v>
      </c>
      <c r="H9" s="2" t="s">
        <v>463</v>
      </c>
    </row>
    <row r="10" spans="1:8" x14ac:dyDescent="0.15">
      <c r="A10" s="2" t="s">
        <v>206</v>
      </c>
      <c r="B10" s="2" t="s">
        <v>202</v>
      </c>
      <c r="C10" s="2" t="s">
        <v>206</v>
      </c>
      <c r="D10" s="2" t="s">
        <v>88</v>
      </c>
      <c r="E10" s="2" t="s">
        <v>189</v>
      </c>
      <c r="F10" s="2" t="s">
        <v>204</v>
      </c>
      <c r="G10" s="2">
        <v>3.1875000000000002E-5</v>
      </c>
      <c r="H10" s="2" t="s">
        <v>463</v>
      </c>
    </row>
    <row r="11" spans="1:8" x14ac:dyDescent="0.15">
      <c r="A11" s="2" t="s">
        <v>207</v>
      </c>
      <c r="B11" s="2" t="s">
        <v>202</v>
      </c>
      <c r="C11" s="2" t="s">
        <v>207</v>
      </c>
      <c r="D11" s="2" t="s">
        <v>88</v>
      </c>
      <c r="E11" s="2" t="s">
        <v>189</v>
      </c>
      <c r="F11" s="2" t="s">
        <v>204</v>
      </c>
      <c r="G11" s="2">
        <v>6.3750000000000004E-7</v>
      </c>
      <c r="H11" s="2" t="s">
        <v>463</v>
      </c>
    </row>
    <row r="242" spans="1:3" x14ac:dyDescent="0.15">
      <c r="A242" s="41"/>
      <c r="C242" s="41"/>
    </row>
    <row r="243" spans="1:3" x14ac:dyDescent="0.15">
      <c r="A243" s="41"/>
      <c r="C243" s="41"/>
    </row>
    <row r="244" spans="1:3" x14ac:dyDescent="0.15">
      <c r="A244" s="41"/>
      <c r="C244" s="41"/>
    </row>
    <row r="246" spans="1:3" x14ac:dyDescent="0.15">
      <c r="A246" s="41"/>
      <c r="C246" s="41"/>
    </row>
    <row r="247" spans="1:3" x14ac:dyDescent="0.15">
      <c r="A247" s="41"/>
      <c r="C247" s="41"/>
    </row>
  </sheetData>
  <hyperlinks>
    <hyperlink ref="A1" location="'Readme | Introduction'!A1" display="back to ReadMe" xr:uid="{12A3D368-7A53-C840-A785-EF83DD0E6BE3}"/>
  </hyperlinks>
  <pageMargins left="0.75" right="0.75" top="1" bottom="1" header="0.5" footer="0.5"/>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1E96FC"/>
  </sheetPr>
  <dimension ref="A1:H245"/>
  <sheetViews>
    <sheetView showGridLines="0" workbookViewId="0"/>
  </sheetViews>
  <sheetFormatPr baseColWidth="10" defaultColWidth="8.83203125" defaultRowHeight="12" x14ac:dyDescent="0.15"/>
  <cols>
    <col min="1" max="1" width="107.5" style="2" bestFit="1" customWidth="1"/>
    <col min="2" max="2" width="17" style="2" bestFit="1" customWidth="1"/>
    <col min="3" max="3" width="107.5" style="2" bestFit="1" customWidth="1"/>
    <col min="4" max="4" width="14.1640625" style="2" bestFit="1" customWidth="1"/>
    <col min="5" max="5" width="10.6640625" style="2" bestFit="1" customWidth="1"/>
    <col min="6" max="6" width="12.83203125" style="2" bestFit="1" customWidth="1"/>
    <col min="7" max="7" width="12.1640625" style="2" bestFit="1" customWidth="1"/>
    <col min="8" max="8" width="36.6640625" style="2" bestFit="1" customWidth="1"/>
    <col min="9" max="16384" width="8.83203125" style="2"/>
  </cols>
  <sheetData>
    <row r="1" spans="1:8" x14ac:dyDescent="0.15">
      <c r="A1" s="70" t="s">
        <v>957</v>
      </c>
    </row>
    <row r="3" spans="1:8" s="9" customFormat="1" x14ac:dyDescent="0.15">
      <c r="A3" s="40" t="s">
        <v>179</v>
      </c>
      <c r="B3" s="40" t="s">
        <v>180</v>
      </c>
      <c r="C3" s="40" t="s">
        <v>181</v>
      </c>
      <c r="D3" s="40" t="s">
        <v>182</v>
      </c>
      <c r="E3" s="40" t="s">
        <v>183</v>
      </c>
      <c r="F3" s="40" t="s">
        <v>184</v>
      </c>
      <c r="G3" s="40" t="s">
        <v>185</v>
      </c>
      <c r="H3" s="40" t="s">
        <v>186</v>
      </c>
    </row>
    <row r="4" spans="1:8" x14ac:dyDescent="0.15">
      <c r="A4" s="2" t="s">
        <v>305</v>
      </c>
      <c r="B4" s="2" t="s">
        <v>82</v>
      </c>
      <c r="C4" s="2" t="s">
        <v>193</v>
      </c>
      <c r="D4" s="2" t="s">
        <v>88</v>
      </c>
      <c r="E4" s="2" t="s">
        <v>189</v>
      </c>
      <c r="F4" s="2" t="s">
        <v>213</v>
      </c>
      <c r="G4" s="2">
        <v>4.7636452241715403</v>
      </c>
      <c r="H4" s="2" t="s">
        <v>418</v>
      </c>
    </row>
    <row r="5" spans="1:8" x14ac:dyDescent="0.15">
      <c r="A5" s="2" t="s">
        <v>448</v>
      </c>
      <c r="B5" s="2" t="s">
        <v>82</v>
      </c>
      <c r="C5" s="2" t="s">
        <v>339</v>
      </c>
      <c r="D5" s="2" t="s">
        <v>88</v>
      </c>
      <c r="E5" s="2" t="s">
        <v>189</v>
      </c>
      <c r="F5" s="2" t="s">
        <v>204</v>
      </c>
      <c r="G5" s="2">
        <f>51.4473684210526/48</f>
        <v>1.0718201754385959</v>
      </c>
      <c r="H5" s="2" t="s">
        <v>418</v>
      </c>
    </row>
    <row r="6" spans="1:8" x14ac:dyDescent="0.15">
      <c r="A6" s="2" t="s">
        <v>464</v>
      </c>
      <c r="B6" s="2" t="s">
        <v>82</v>
      </c>
      <c r="C6" s="2" t="s">
        <v>168</v>
      </c>
      <c r="D6" s="2" t="s">
        <v>88</v>
      </c>
      <c r="E6" s="2" t="s">
        <v>189</v>
      </c>
      <c r="F6" s="2" t="s">
        <v>204</v>
      </c>
      <c r="G6" s="2">
        <v>1.0526315789473684</v>
      </c>
      <c r="H6" s="2" t="s">
        <v>418</v>
      </c>
    </row>
    <row r="7" spans="1:8" x14ac:dyDescent="0.15">
      <c r="A7" s="2" t="s">
        <v>201</v>
      </c>
      <c r="B7" s="2" t="s">
        <v>202</v>
      </c>
      <c r="C7" s="2" t="s">
        <v>203</v>
      </c>
      <c r="D7" s="2" t="s">
        <v>88</v>
      </c>
      <c r="E7" s="2" t="s">
        <v>189</v>
      </c>
      <c r="F7" s="2" t="s">
        <v>204</v>
      </c>
      <c r="G7" s="2">
        <v>2.8861973684210529</v>
      </c>
      <c r="H7" s="2" t="s">
        <v>465</v>
      </c>
    </row>
    <row r="8" spans="1:8" x14ac:dyDescent="0.15">
      <c r="A8" s="2" t="s">
        <v>206</v>
      </c>
      <c r="B8" s="2" t="s">
        <v>202</v>
      </c>
      <c r="C8" s="2" t="s">
        <v>206</v>
      </c>
      <c r="D8" s="2" t="s">
        <v>88</v>
      </c>
      <c r="E8" s="2" t="s">
        <v>189</v>
      </c>
      <c r="F8" s="2" t="s">
        <v>204</v>
      </c>
      <c r="G8" s="2">
        <v>2.5723684210526317E-4</v>
      </c>
      <c r="H8" s="2" t="s">
        <v>465</v>
      </c>
    </row>
    <row r="9" spans="1:8" x14ac:dyDescent="0.15">
      <c r="A9" s="2" t="s">
        <v>207</v>
      </c>
      <c r="B9" s="2" t="s">
        <v>202</v>
      </c>
      <c r="C9" s="2" t="s">
        <v>207</v>
      </c>
      <c r="D9" s="2" t="s">
        <v>88</v>
      </c>
      <c r="E9" s="2" t="s">
        <v>189</v>
      </c>
      <c r="F9" s="2" t="s">
        <v>204</v>
      </c>
      <c r="G9" s="2">
        <v>5.1447368421052638E-6</v>
      </c>
      <c r="H9" s="2" t="s">
        <v>465</v>
      </c>
    </row>
    <row r="240" spans="1:3" x14ac:dyDescent="0.15">
      <c r="A240" s="41"/>
      <c r="C240" s="41"/>
    </row>
    <row r="241" spans="1:3" x14ac:dyDescent="0.15">
      <c r="A241" s="41"/>
      <c r="C241" s="41"/>
    </row>
    <row r="242" spans="1:3" x14ac:dyDescent="0.15">
      <c r="A242" s="41"/>
      <c r="C242" s="41"/>
    </row>
    <row r="244" spans="1:3" x14ac:dyDescent="0.15">
      <c r="A244" s="41"/>
      <c r="C244" s="41"/>
    </row>
    <row r="245" spans="1:3" x14ac:dyDescent="0.15">
      <c r="A245" s="41"/>
      <c r="C245" s="41"/>
    </row>
  </sheetData>
  <hyperlinks>
    <hyperlink ref="A1" location="'Readme | Introduction'!A1" display="back to ReadMe" xr:uid="{54D57431-3E8C-F545-8801-3D63EB09C21B}"/>
  </hyperlink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1E96FC"/>
  </sheetPr>
  <dimension ref="A1:H248"/>
  <sheetViews>
    <sheetView showGridLines="0" workbookViewId="0"/>
  </sheetViews>
  <sheetFormatPr baseColWidth="10" defaultColWidth="8.83203125" defaultRowHeight="12" x14ac:dyDescent="0.15"/>
  <cols>
    <col min="1" max="1" width="107.5" style="2" bestFit="1" customWidth="1"/>
    <col min="2" max="2" width="17" style="2" bestFit="1" customWidth="1"/>
    <col min="3" max="3" width="107.5" style="2" bestFit="1" customWidth="1"/>
    <col min="4" max="4" width="14.1640625" style="2" bestFit="1" customWidth="1"/>
    <col min="5" max="5" width="10.6640625" style="2" bestFit="1" customWidth="1"/>
    <col min="6" max="6" width="12.83203125" style="2" bestFit="1" customWidth="1"/>
    <col min="7" max="7" width="12.1640625" style="2" bestFit="1" customWidth="1"/>
    <col min="8" max="8" width="36.6640625" style="2" bestFit="1" customWidth="1"/>
    <col min="9" max="16384" width="8.83203125" style="2"/>
  </cols>
  <sheetData>
    <row r="1" spans="1:8" x14ac:dyDescent="0.15">
      <c r="A1" s="70" t="s">
        <v>957</v>
      </c>
    </row>
    <row r="3" spans="1:8" s="9" customFormat="1" x14ac:dyDescent="0.15">
      <c r="A3" s="40" t="s">
        <v>179</v>
      </c>
      <c r="B3" s="40" t="s">
        <v>180</v>
      </c>
      <c r="C3" s="40" t="s">
        <v>181</v>
      </c>
      <c r="D3" s="40" t="s">
        <v>182</v>
      </c>
      <c r="E3" s="40" t="s">
        <v>183</v>
      </c>
      <c r="F3" s="40" t="s">
        <v>184</v>
      </c>
      <c r="G3" s="40" t="s">
        <v>185</v>
      </c>
      <c r="H3" s="40" t="s">
        <v>186</v>
      </c>
    </row>
    <row r="4" spans="1:8" x14ac:dyDescent="0.15">
      <c r="A4" s="2" t="s">
        <v>305</v>
      </c>
      <c r="B4" s="2" t="s">
        <v>82</v>
      </c>
      <c r="C4" s="2" t="s">
        <v>193</v>
      </c>
      <c r="D4" s="2" t="s">
        <v>88</v>
      </c>
      <c r="E4" s="2" t="s">
        <v>189</v>
      </c>
      <c r="F4" s="2" t="s">
        <v>213</v>
      </c>
      <c r="G4" s="2">
        <v>0.87206319893300499</v>
      </c>
      <c r="H4" s="2" t="s">
        <v>418</v>
      </c>
    </row>
    <row r="5" spans="1:8" x14ac:dyDescent="0.15">
      <c r="A5" s="2" t="s">
        <v>448</v>
      </c>
      <c r="B5" s="2" t="s">
        <v>82</v>
      </c>
      <c r="C5" s="2" t="s">
        <v>339</v>
      </c>
      <c r="D5" s="2" t="s">
        <v>88</v>
      </c>
      <c r="E5" s="2" t="s">
        <v>189</v>
      </c>
      <c r="F5" s="2" t="s">
        <v>204</v>
      </c>
      <c r="G5" s="2">
        <f>9.41828254847645/48</f>
        <v>0.19621421975992603</v>
      </c>
      <c r="H5" s="2" t="s">
        <v>418</v>
      </c>
    </row>
    <row r="6" spans="1:8" x14ac:dyDescent="0.15">
      <c r="A6" s="2" t="s">
        <v>466</v>
      </c>
      <c r="B6" s="2" t="s">
        <v>82</v>
      </c>
      <c r="C6" s="2" t="s">
        <v>171</v>
      </c>
      <c r="D6" s="2" t="s">
        <v>88</v>
      </c>
      <c r="E6" s="2" t="s">
        <v>189</v>
      </c>
      <c r="F6" s="2" t="s">
        <v>204</v>
      </c>
      <c r="G6" s="2">
        <v>1.0526315789473684</v>
      </c>
      <c r="H6" s="2" t="s">
        <v>418</v>
      </c>
    </row>
    <row r="7" spans="1:8" x14ac:dyDescent="0.15">
      <c r="A7" s="2" t="s">
        <v>396</v>
      </c>
      <c r="B7" s="2" t="s">
        <v>82</v>
      </c>
      <c r="C7" s="2" t="s">
        <v>217</v>
      </c>
      <c r="D7" s="2" t="s">
        <v>88</v>
      </c>
      <c r="E7" s="2" t="s">
        <v>189</v>
      </c>
      <c r="F7" s="2" t="s">
        <v>204</v>
      </c>
      <c r="G7" s="2">
        <v>0.47050788878762417</v>
      </c>
      <c r="H7" s="2" t="s">
        <v>418</v>
      </c>
    </row>
    <row r="8" spans="1:8" x14ac:dyDescent="0.15">
      <c r="A8" s="2" t="s">
        <v>411</v>
      </c>
      <c r="B8" s="2" t="s">
        <v>202</v>
      </c>
      <c r="C8" s="2" t="s">
        <v>412</v>
      </c>
      <c r="D8" s="2" t="s">
        <v>88</v>
      </c>
      <c r="E8" s="2" t="s">
        <v>189</v>
      </c>
      <c r="F8" s="2" t="s">
        <v>204</v>
      </c>
      <c r="G8" s="2">
        <v>1.8820315551504967E-2</v>
      </c>
      <c r="H8" s="2" t="s">
        <v>418</v>
      </c>
    </row>
    <row r="9" spans="1:8" x14ac:dyDescent="0.15">
      <c r="A9" s="2" t="s">
        <v>220</v>
      </c>
      <c r="B9" s="2" t="s">
        <v>202</v>
      </c>
      <c r="C9" s="2" t="s">
        <v>203</v>
      </c>
      <c r="D9" s="2" t="s">
        <v>88</v>
      </c>
      <c r="E9" s="2" t="s">
        <v>189</v>
      </c>
      <c r="F9" s="2" t="s">
        <v>204</v>
      </c>
      <c r="G9" s="2">
        <v>7.0576183318143623E-2</v>
      </c>
      <c r="H9" s="2" t="s">
        <v>418</v>
      </c>
    </row>
    <row r="10" spans="1:8" x14ac:dyDescent="0.15">
      <c r="A10" s="2" t="s">
        <v>201</v>
      </c>
      <c r="B10" s="2" t="s">
        <v>202</v>
      </c>
      <c r="C10" s="2" t="s">
        <v>203</v>
      </c>
      <c r="D10" s="2" t="s">
        <v>88</v>
      </c>
      <c r="E10" s="2" t="s">
        <v>189</v>
      </c>
      <c r="F10" s="2" t="s">
        <v>204</v>
      </c>
      <c r="G10" s="2">
        <v>0.52836567630000009</v>
      </c>
      <c r="H10" s="2" t="s">
        <v>467</v>
      </c>
    </row>
    <row r="11" spans="1:8" x14ac:dyDescent="0.15">
      <c r="A11" s="2" t="s">
        <v>206</v>
      </c>
      <c r="B11" s="2" t="s">
        <v>202</v>
      </c>
      <c r="C11" s="2" t="s">
        <v>206</v>
      </c>
      <c r="D11" s="2" t="s">
        <v>88</v>
      </c>
      <c r="E11" s="2" t="s">
        <v>189</v>
      </c>
      <c r="F11" s="2" t="s">
        <v>204</v>
      </c>
      <c r="G11" s="2">
        <v>4.7091415000000009E-5</v>
      </c>
      <c r="H11" s="2" t="s">
        <v>467</v>
      </c>
    </row>
    <row r="12" spans="1:8" x14ac:dyDescent="0.15">
      <c r="A12" s="2" t="s">
        <v>207</v>
      </c>
      <c r="B12" s="2" t="s">
        <v>202</v>
      </c>
      <c r="C12" s="2" t="s">
        <v>207</v>
      </c>
      <c r="D12" s="2" t="s">
        <v>88</v>
      </c>
      <c r="E12" s="2" t="s">
        <v>189</v>
      </c>
      <c r="F12" s="2" t="s">
        <v>204</v>
      </c>
      <c r="G12" s="2">
        <v>9.418283000000002E-7</v>
      </c>
      <c r="H12" s="2" t="s">
        <v>467</v>
      </c>
    </row>
    <row r="243" spans="1:3" x14ac:dyDescent="0.15">
      <c r="A243" s="41"/>
      <c r="C243" s="41"/>
    </row>
    <row r="244" spans="1:3" x14ac:dyDescent="0.15">
      <c r="A244" s="41"/>
      <c r="C244" s="41"/>
    </row>
    <row r="245" spans="1:3" x14ac:dyDescent="0.15">
      <c r="A245" s="41"/>
      <c r="C245" s="41"/>
    </row>
    <row r="247" spans="1:3" x14ac:dyDescent="0.15">
      <c r="A247" s="41"/>
      <c r="C247" s="41"/>
    </row>
    <row r="248" spans="1:3" x14ac:dyDescent="0.15">
      <c r="A248" s="41"/>
      <c r="C248" s="41"/>
    </row>
  </sheetData>
  <hyperlinks>
    <hyperlink ref="A1" location="'Readme | Introduction'!A1" display="back to ReadMe" xr:uid="{2A245C93-A635-0A4F-84D4-C72B62F86092}"/>
  </hyperlink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1E96FC"/>
  </sheetPr>
  <dimension ref="A1:H246"/>
  <sheetViews>
    <sheetView showGridLines="0" workbookViewId="0"/>
  </sheetViews>
  <sheetFormatPr baseColWidth="10" defaultColWidth="8.83203125" defaultRowHeight="12" x14ac:dyDescent="0.15"/>
  <cols>
    <col min="1" max="1" width="107.5" style="2" bestFit="1" customWidth="1"/>
    <col min="2" max="2" width="17" style="2" bestFit="1" customWidth="1"/>
    <col min="3" max="3" width="107.5" style="2" bestFit="1" customWidth="1"/>
    <col min="4" max="4" width="14.1640625" style="2" bestFit="1" customWidth="1"/>
    <col min="5" max="5" width="10.6640625" style="2" bestFit="1" customWidth="1"/>
    <col min="6" max="6" width="12.83203125" style="2" bestFit="1" customWidth="1"/>
    <col min="7" max="7" width="12.1640625" style="2" bestFit="1" customWidth="1"/>
    <col min="8" max="8" width="36.6640625" style="2" bestFit="1" customWidth="1"/>
    <col min="9" max="16384" width="8.83203125" style="2"/>
  </cols>
  <sheetData>
    <row r="1" spans="1:8" x14ac:dyDescent="0.15">
      <c r="A1" s="70" t="s">
        <v>957</v>
      </c>
    </row>
    <row r="3" spans="1:8" s="9" customFormat="1" x14ac:dyDescent="0.15">
      <c r="A3" s="40" t="s">
        <v>179</v>
      </c>
      <c r="B3" s="40" t="s">
        <v>180</v>
      </c>
      <c r="C3" s="40" t="s">
        <v>181</v>
      </c>
      <c r="D3" s="40" t="s">
        <v>182</v>
      </c>
      <c r="E3" s="40" t="s">
        <v>183</v>
      </c>
      <c r="F3" s="40" t="s">
        <v>184</v>
      </c>
      <c r="G3" s="40" t="s">
        <v>185</v>
      </c>
      <c r="H3" s="40" t="s">
        <v>186</v>
      </c>
    </row>
    <row r="4" spans="1:8" x14ac:dyDescent="0.15">
      <c r="A4" s="2" t="s">
        <v>305</v>
      </c>
      <c r="B4" s="2" t="s">
        <v>82</v>
      </c>
      <c r="C4" s="2" t="s">
        <v>193</v>
      </c>
      <c r="D4" s="2" t="s">
        <v>88</v>
      </c>
      <c r="E4" s="2" t="s">
        <v>189</v>
      </c>
      <c r="F4" s="2" t="s">
        <v>213</v>
      </c>
      <c r="G4" s="2">
        <v>2.8052493300770163</v>
      </c>
      <c r="H4" s="2" t="s">
        <v>418</v>
      </c>
    </row>
    <row r="5" spans="1:8" x14ac:dyDescent="0.15">
      <c r="A5" s="2" t="s">
        <v>448</v>
      </c>
      <c r="B5" s="2" t="s">
        <v>82</v>
      </c>
      <c r="C5" s="2" t="s">
        <v>339</v>
      </c>
      <c r="D5" s="2" t="s">
        <v>88</v>
      </c>
      <c r="E5" s="2" t="s">
        <v>189</v>
      </c>
      <c r="F5" s="2" t="s">
        <v>204</v>
      </c>
      <c r="G5" s="2">
        <f>30.2966927648318/48</f>
        <v>0.63118109926732913</v>
      </c>
      <c r="H5" s="2" t="s">
        <v>418</v>
      </c>
    </row>
    <row r="6" spans="1:8" x14ac:dyDescent="0.15">
      <c r="A6" s="2" t="s">
        <v>468</v>
      </c>
      <c r="B6" s="2" t="s">
        <v>82</v>
      </c>
      <c r="C6" s="2" t="s">
        <v>174</v>
      </c>
      <c r="D6" s="2" t="s">
        <v>88</v>
      </c>
      <c r="E6" s="2" t="s">
        <v>189</v>
      </c>
      <c r="F6" s="2" t="s">
        <v>204</v>
      </c>
      <c r="G6" s="2">
        <v>0.80419897706649057</v>
      </c>
      <c r="H6" s="2" t="s">
        <v>418</v>
      </c>
    </row>
    <row r="7" spans="1:8" x14ac:dyDescent="0.15">
      <c r="A7" s="2" t="s">
        <v>469</v>
      </c>
      <c r="B7" s="2" t="s">
        <v>82</v>
      </c>
      <c r="C7" s="41" t="s">
        <v>470</v>
      </c>
      <c r="D7" s="2" t="s">
        <v>88</v>
      </c>
      <c r="E7" s="2" t="s">
        <v>189</v>
      </c>
      <c r="F7" s="2" t="s">
        <v>204</v>
      </c>
      <c r="G7" s="2">
        <v>0.24843260188087776</v>
      </c>
      <c r="H7" s="2" t="s">
        <v>418</v>
      </c>
    </row>
    <row r="8" spans="1:8" x14ac:dyDescent="0.15">
      <c r="A8" s="2" t="s">
        <v>201</v>
      </c>
      <c r="B8" s="2" t="s">
        <v>202</v>
      </c>
      <c r="C8" s="2" t="s">
        <v>203</v>
      </c>
      <c r="D8" s="2" t="s">
        <v>88</v>
      </c>
      <c r="E8" s="2" t="s">
        <v>189</v>
      </c>
      <c r="F8" s="2" t="s">
        <v>204</v>
      </c>
      <c r="G8" s="2">
        <v>1.69964487</v>
      </c>
      <c r="H8" s="2" t="s">
        <v>471</v>
      </c>
    </row>
    <row r="9" spans="1:8" x14ac:dyDescent="0.15">
      <c r="A9" s="2" t="s">
        <v>206</v>
      </c>
      <c r="B9" s="2" t="s">
        <v>202</v>
      </c>
      <c r="C9" s="2" t="s">
        <v>206</v>
      </c>
      <c r="D9" s="2" t="s">
        <v>88</v>
      </c>
      <c r="E9" s="2" t="s">
        <v>189</v>
      </c>
      <c r="F9" s="2" t="s">
        <v>204</v>
      </c>
      <c r="G9" s="2">
        <v>1.5148350000000001E-4</v>
      </c>
      <c r="H9" s="2" t="s">
        <v>471</v>
      </c>
    </row>
    <row r="10" spans="1:8" x14ac:dyDescent="0.15">
      <c r="A10" s="2" t="s">
        <v>207</v>
      </c>
      <c r="B10" s="2" t="s">
        <v>202</v>
      </c>
      <c r="C10" s="2" t="s">
        <v>207</v>
      </c>
      <c r="D10" s="2" t="s">
        <v>88</v>
      </c>
      <c r="E10" s="2" t="s">
        <v>189</v>
      </c>
      <c r="F10" s="2" t="s">
        <v>204</v>
      </c>
      <c r="G10" s="2">
        <v>3.0296700000000004E-6</v>
      </c>
      <c r="H10" s="2" t="s">
        <v>471</v>
      </c>
    </row>
    <row r="241" spans="1:3" x14ac:dyDescent="0.15">
      <c r="A241" s="41"/>
      <c r="C241" s="41"/>
    </row>
    <row r="242" spans="1:3" x14ac:dyDescent="0.15">
      <c r="A242" s="41"/>
      <c r="C242" s="41"/>
    </row>
    <row r="243" spans="1:3" x14ac:dyDescent="0.15">
      <c r="A243" s="41"/>
      <c r="C243" s="41"/>
    </row>
    <row r="245" spans="1:3" x14ac:dyDescent="0.15">
      <c r="A245" s="41"/>
      <c r="C245" s="41"/>
    </row>
    <row r="246" spans="1:3" x14ac:dyDescent="0.15">
      <c r="A246" s="41"/>
      <c r="C246" s="41"/>
    </row>
  </sheetData>
  <hyperlinks>
    <hyperlink ref="A1" location="'Readme | Introduction'!A1" display="back to ReadMe" xr:uid="{396EBC7A-906C-9D49-AC9B-2A7CB151E3BB}"/>
  </hyperlink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1E96FC"/>
  </sheetPr>
  <dimension ref="A1:C422"/>
  <sheetViews>
    <sheetView showGridLines="0" workbookViewId="0"/>
  </sheetViews>
  <sheetFormatPr baseColWidth="10" defaultColWidth="8.83203125" defaultRowHeight="12" x14ac:dyDescent="0.15"/>
  <cols>
    <col min="1" max="1" width="17" style="39" bestFit="1" customWidth="1"/>
    <col min="2" max="2" width="74.6640625" style="39" customWidth="1"/>
    <col min="3" max="3" width="12.83203125" style="2" bestFit="1" customWidth="1"/>
    <col min="4" max="16384" width="8.83203125" style="2"/>
  </cols>
  <sheetData>
    <row r="1" spans="1:3" x14ac:dyDescent="0.15">
      <c r="A1" s="70" t="s">
        <v>957</v>
      </c>
    </row>
    <row r="3" spans="1:3" x14ac:dyDescent="0.15">
      <c r="A3" s="34" t="s">
        <v>472</v>
      </c>
      <c r="B3" s="35" t="s">
        <v>473</v>
      </c>
      <c r="C3" s="36" t="s">
        <v>474</v>
      </c>
    </row>
    <row r="4" spans="1:3" x14ac:dyDescent="0.15">
      <c r="A4" s="37" t="s">
        <v>81</v>
      </c>
      <c r="B4" s="38" t="s">
        <v>475</v>
      </c>
      <c r="C4" s="2" t="s">
        <v>476</v>
      </c>
    </row>
    <row r="5" spans="1:3" x14ac:dyDescent="0.15">
      <c r="A5" s="37" t="s">
        <v>81</v>
      </c>
      <c r="B5" s="38" t="s">
        <v>477</v>
      </c>
      <c r="C5" s="2" t="s">
        <v>476</v>
      </c>
    </row>
    <row r="6" spans="1:3" x14ac:dyDescent="0.15">
      <c r="A6" s="37" t="s">
        <v>81</v>
      </c>
      <c r="B6" s="38" t="s">
        <v>478</v>
      </c>
      <c r="C6" s="2" t="s">
        <v>476</v>
      </c>
    </row>
    <row r="7" spans="1:3" x14ac:dyDescent="0.15">
      <c r="A7" s="37" t="s">
        <v>81</v>
      </c>
      <c r="B7" s="38" t="s">
        <v>479</v>
      </c>
      <c r="C7" s="2" t="s">
        <v>476</v>
      </c>
    </row>
    <row r="8" spans="1:3" x14ac:dyDescent="0.15">
      <c r="A8" s="37" t="s">
        <v>81</v>
      </c>
      <c r="B8" s="38" t="s">
        <v>480</v>
      </c>
      <c r="C8" s="2" t="s">
        <v>476</v>
      </c>
    </row>
    <row r="9" spans="1:3" x14ac:dyDescent="0.15">
      <c r="A9" s="37" t="s">
        <v>81</v>
      </c>
      <c r="B9" s="38" t="s">
        <v>481</v>
      </c>
      <c r="C9" s="2" t="s">
        <v>476</v>
      </c>
    </row>
    <row r="10" spans="1:3" x14ac:dyDescent="0.15">
      <c r="A10" s="37" t="s">
        <v>81</v>
      </c>
      <c r="B10" s="38" t="s">
        <v>482</v>
      </c>
      <c r="C10" s="2" t="s">
        <v>476</v>
      </c>
    </row>
    <row r="11" spans="1:3" x14ac:dyDescent="0.15">
      <c r="A11" s="37" t="s">
        <v>81</v>
      </c>
      <c r="B11" s="38" t="s">
        <v>483</v>
      </c>
      <c r="C11" s="2" t="s">
        <v>476</v>
      </c>
    </row>
    <row r="12" spans="1:3" x14ac:dyDescent="0.15">
      <c r="A12" s="37" t="s">
        <v>81</v>
      </c>
      <c r="B12" s="38" t="s">
        <v>484</v>
      </c>
      <c r="C12" s="2" t="s">
        <v>476</v>
      </c>
    </row>
    <row r="13" spans="1:3" x14ac:dyDescent="0.15">
      <c r="A13" s="37" t="s">
        <v>81</v>
      </c>
      <c r="B13" s="38" t="s">
        <v>485</v>
      </c>
      <c r="C13" s="2" t="s">
        <v>476</v>
      </c>
    </row>
    <row r="14" spans="1:3" x14ac:dyDescent="0.15">
      <c r="A14" s="37" t="s">
        <v>81</v>
      </c>
      <c r="B14" s="38" t="s">
        <v>486</v>
      </c>
      <c r="C14" s="2" t="s">
        <v>476</v>
      </c>
    </row>
    <row r="15" spans="1:3" x14ac:dyDescent="0.15">
      <c r="A15" s="37" t="s">
        <v>81</v>
      </c>
      <c r="B15" s="38" t="s">
        <v>487</v>
      </c>
      <c r="C15" s="2" t="s">
        <v>476</v>
      </c>
    </row>
    <row r="16" spans="1:3" x14ac:dyDescent="0.15">
      <c r="A16" s="37" t="s">
        <v>81</v>
      </c>
      <c r="B16" s="38" t="s">
        <v>488</v>
      </c>
      <c r="C16" s="2" t="s">
        <v>476</v>
      </c>
    </row>
    <row r="17" spans="1:3" x14ac:dyDescent="0.15">
      <c r="A17" s="37" t="s">
        <v>81</v>
      </c>
      <c r="B17" s="38" t="s">
        <v>489</v>
      </c>
      <c r="C17" s="2" t="s">
        <v>476</v>
      </c>
    </row>
    <row r="18" spans="1:3" x14ac:dyDescent="0.15">
      <c r="A18" s="37" t="s">
        <v>81</v>
      </c>
      <c r="B18" s="38" t="s">
        <v>490</v>
      </c>
      <c r="C18" s="2" t="s">
        <v>476</v>
      </c>
    </row>
    <row r="19" spans="1:3" x14ac:dyDescent="0.15">
      <c r="A19" s="37" t="s">
        <v>81</v>
      </c>
      <c r="B19" s="38" t="s">
        <v>491</v>
      </c>
      <c r="C19" s="2" t="s">
        <v>476</v>
      </c>
    </row>
    <row r="20" spans="1:3" x14ac:dyDescent="0.15">
      <c r="A20" s="37" t="s">
        <v>81</v>
      </c>
      <c r="B20" s="38" t="s">
        <v>492</v>
      </c>
      <c r="C20" s="2" t="s">
        <v>476</v>
      </c>
    </row>
    <row r="21" spans="1:3" x14ac:dyDescent="0.15">
      <c r="A21" s="37" t="s">
        <v>81</v>
      </c>
      <c r="B21" s="38" t="s">
        <v>217</v>
      </c>
      <c r="C21" s="2" t="s">
        <v>476</v>
      </c>
    </row>
    <row r="22" spans="1:3" x14ac:dyDescent="0.15">
      <c r="A22" s="37" t="s">
        <v>81</v>
      </c>
      <c r="B22" s="38" t="s">
        <v>493</v>
      </c>
      <c r="C22" s="2" t="s">
        <v>476</v>
      </c>
    </row>
    <row r="23" spans="1:3" x14ac:dyDescent="0.15">
      <c r="A23" s="37" t="s">
        <v>81</v>
      </c>
      <c r="B23" s="38" t="s">
        <v>494</v>
      </c>
      <c r="C23" s="2" t="s">
        <v>476</v>
      </c>
    </row>
    <row r="24" spans="1:3" x14ac:dyDescent="0.15">
      <c r="A24" s="37" t="s">
        <v>81</v>
      </c>
      <c r="B24" s="38" t="s">
        <v>495</v>
      </c>
      <c r="C24" s="2" t="s">
        <v>476</v>
      </c>
    </row>
    <row r="25" spans="1:3" x14ac:dyDescent="0.15">
      <c r="A25" s="37" t="s">
        <v>81</v>
      </c>
      <c r="B25" s="38" t="s">
        <v>496</v>
      </c>
      <c r="C25" s="2" t="s">
        <v>476</v>
      </c>
    </row>
    <row r="26" spans="1:3" x14ac:dyDescent="0.15">
      <c r="A26" s="37" t="s">
        <v>81</v>
      </c>
      <c r="B26" s="38" t="s">
        <v>497</v>
      </c>
      <c r="C26" s="2" t="s">
        <v>476</v>
      </c>
    </row>
    <row r="27" spans="1:3" x14ac:dyDescent="0.15">
      <c r="A27" s="37" t="s">
        <v>81</v>
      </c>
      <c r="B27" s="38" t="s">
        <v>498</v>
      </c>
      <c r="C27" s="2" t="s">
        <v>476</v>
      </c>
    </row>
    <row r="28" spans="1:3" x14ac:dyDescent="0.15">
      <c r="A28" s="37" t="s">
        <v>81</v>
      </c>
      <c r="B28" s="38" t="s">
        <v>499</v>
      </c>
      <c r="C28" s="2" t="s">
        <v>476</v>
      </c>
    </row>
    <row r="29" spans="1:3" x14ac:dyDescent="0.15">
      <c r="A29" s="37" t="s">
        <v>81</v>
      </c>
      <c r="B29" s="38" t="s">
        <v>500</v>
      </c>
      <c r="C29" s="2" t="s">
        <v>476</v>
      </c>
    </row>
    <row r="30" spans="1:3" x14ac:dyDescent="0.15">
      <c r="A30" s="37" t="s">
        <v>81</v>
      </c>
      <c r="B30" s="38" t="s">
        <v>501</v>
      </c>
      <c r="C30" s="2" t="s">
        <v>476</v>
      </c>
    </row>
    <row r="31" spans="1:3" x14ac:dyDescent="0.15">
      <c r="A31" s="37" t="s">
        <v>81</v>
      </c>
      <c r="B31" s="38" t="s">
        <v>502</v>
      </c>
      <c r="C31" s="2" t="s">
        <v>476</v>
      </c>
    </row>
    <row r="32" spans="1:3" x14ac:dyDescent="0.15">
      <c r="A32" s="37" t="s">
        <v>81</v>
      </c>
      <c r="B32" s="38" t="s">
        <v>503</v>
      </c>
      <c r="C32" s="2" t="s">
        <v>476</v>
      </c>
    </row>
    <row r="33" spans="1:3" x14ac:dyDescent="0.15">
      <c r="A33" s="37" t="s">
        <v>81</v>
      </c>
      <c r="B33" s="38" t="s">
        <v>504</v>
      </c>
      <c r="C33" s="2" t="s">
        <v>476</v>
      </c>
    </row>
    <row r="34" spans="1:3" x14ac:dyDescent="0.15">
      <c r="A34" s="37" t="s">
        <v>81</v>
      </c>
      <c r="B34" s="38" t="s">
        <v>505</v>
      </c>
      <c r="C34" s="2" t="s">
        <v>476</v>
      </c>
    </row>
    <row r="35" spans="1:3" x14ac:dyDescent="0.15">
      <c r="A35" s="37" t="s">
        <v>81</v>
      </c>
      <c r="B35" s="38" t="s">
        <v>506</v>
      </c>
      <c r="C35" s="2" t="s">
        <v>476</v>
      </c>
    </row>
    <row r="36" spans="1:3" x14ac:dyDescent="0.15">
      <c r="A36" s="37" t="s">
        <v>81</v>
      </c>
      <c r="B36" s="38" t="s">
        <v>507</v>
      </c>
      <c r="C36" s="2" t="s">
        <v>476</v>
      </c>
    </row>
    <row r="37" spans="1:3" x14ac:dyDescent="0.15">
      <c r="A37" s="37" t="s">
        <v>81</v>
      </c>
      <c r="B37" s="38" t="s">
        <v>508</v>
      </c>
      <c r="C37" s="2" t="s">
        <v>476</v>
      </c>
    </row>
    <row r="38" spans="1:3" x14ac:dyDescent="0.15">
      <c r="A38" s="37" t="s">
        <v>81</v>
      </c>
      <c r="B38" s="38" t="s">
        <v>509</v>
      </c>
      <c r="C38" s="2" t="s">
        <v>476</v>
      </c>
    </row>
    <row r="39" spans="1:3" x14ac:dyDescent="0.15">
      <c r="A39" s="37" t="s">
        <v>81</v>
      </c>
      <c r="B39" s="38" t="s">
        <v>510</v>
      </c>
      <c r="C39" s="2" t="s">
        <v>476</v>
      </c>
    </row>
    <row r="40" spans="1:3" x14ac:dyDescent="0.15">
      <c r="A40" s="37" t="s">
        <v>81</v>
      </c>
      <c r="B40" s="38" t="s">
        <v>511</v>
      </c>
      <c r="C40" s="2" t="s">
        <v>476</v>
      </c>
    </row>
    <row r="41" spans="1:3" x14ac:dyDescent="0.15">
      <c r="A41" s="37" t="s">
        <v>81</v>
      </c>
      <c r="B41" s="38" t="s">
        <v>512</v>
      </c>
      <c r="C41" s="2" t="s">
        <v>476</v>
      </c>
    </row>
    <row r="42" spans="1:3" x14ac:dyDescent="0.15">
      <c r="A42" s="37" t="s">
        <v>81</v>
      </c>
      <c r="B42" s="38" t="s">
        <v>513</v>
      </c>
      <c r="C42" s="2" t="s">
        <v>476</v>
      </c>
    </row>
    <row r="43" spans="1:3" x14ac:dyDescent="0.15">
      <c r="A43" s="37" t="s">
        <v>81</v>
      </c>
      <c r="B43" s="38" t="s">
        <v>514</v>
      </c>
      <c r="C43" s="2" t="s">
        <v>476</v>
      </c>
    </row>
    <row r="44" spans="1:3" x14ac:dyDescent="0.15">
      <c r="A44" s="37" t="s">
        <v>81</v>
      </c>
      <c r="B44" s="38" t="s">
        <v>515</v>
      </c>
      <c r="C44" s="2" t="s">
        <v>476</v>
      </c>
    </row>
    <row r="45" spans="1:3" x14ac:dyDescent="0.15">
      <c r="A45" s="37" t="s">
        <v>81</v>
      </c>
      <c r="B45" s="38" t="s">
        <v>516</v>
      </c>
      <c r="C45" s="2" t="s">
        <v>476</v>
      </c>
    </row>
    <row r="46" spans="1:3" x14ac:dyDescent="0.15">
      <c r="A46" s="37" t="s">
        <v>81</v>
      </c>
      <c r="B46" s="38" t="s">
        <v>517</v>
      </c>
      <c r="C46" s="2" t="s">
        <v>476</v>
      </c>
    </row>
    <row r="47" spans="1:3" x14ac:dyDescent="0.15">
      <c r="A47" s="37" t="s">
        <v>81</v>
      </c>
      <c r="B47" s="38" t="s">
        <v>518</v>
      </c>
      <c r="C47" s="2" t="s">
        <v>476</v>
      </c>
    </row>
    <row r="48" spans="1:3" x14ac:dyDescent="0.15">
      <c r="A48" s="37" t="s">
        <v>81</v>
      </c>
      <c r="B48" s="38" t="s">
        <v>519</v>
      </c>
      <c r="C48" s="2" t="s">
        <v>476</v>
      </c>
    </row>
    <row r="49" spans="1:3" x14ac:dyDescent="0.15">
      <c r="A49" s="37" t="s">
        <v>81</v>
      </c>
      <c r="B49" s="38" t="s">
        <v>520</v>
      </c>
      <c r="C49" s="2" t="s">
        <v>476</v>
      </c>
    </row>
    <row r="50" spans="1:3" x14ac:dyDescent="0.15">
      <c r="A50" s="37" t="s">
        <v>81</v>
      </c>
      <c r="B50" s="38" t="s">
        <v>521</v>
      </c>
      <c r="C50" s="2" t="s">
        <v>476</v>
      </c>
    </row>
    <row r="51" spans="1:3" x14ac:dyDescent="0.15">
      <c r="A51" s="37" t="s">
        <v>81</v>
      </c>
      <c r="B51" s="38" t="s">
        <v>522</v>
      </c>
      <c r="C51" s="2" t="s">
        <v>476</v>
      </c>
    </row>
    <row r="52" spans="1:3" x14ac:dyDescent="0.15">
      <c r="A52" s="37" t="s">
        <v>81</v>
      </c>
      <c r="B52" s="38" t="s">
        <v>523</v>
      </c>
      <c r="C52" s="2" t="s">
        <v>476</v>
      </c>
    </row>
    <row r="53" spans="1:3" x14ac:dyDescent="0.15">
      <c r="A53" s="37" t="s">
        <v>81</v>
      </c>
      <c r="B53" s="38" t="s">
        <v>524</v>
      </c>
      <c r="C53" s="2" t="s">
        <v>476</v>
      </c>
    </row>
    <row r="54" spans="1:3" x14ac:dyDescent="0.15">
      <c r="A54" s="37" t="s">
        <v>81</v>
      </c>
      <c r="B54" s="38" t="s">
        <v>525</v>
      </c>
      <c r="C54" s="2" t="s">
        <v>476</v>
      </c>
    </row>
    <row r="55" spans="1:3" x14ac:dyDescent="0.15">
      <c r="A55" s="37" t="s">
        <v>81</v>
      </c>
      <c r="B55" s="38" t="s">
        <v>526</v>
      </c>
      <c r="C55" s="2" t="s">
        <v>476</v>
      </c>
    </row>
    <row r="56" spans="1:3" x14ac:dyDescent="0.15">
      <c r="A56" s="37" t="s">
        <v>81</v>
      </c>
      <c r="B56" s="38" t="s">
        <v>527</v>
      </c>
      <c r="C56" s="2" t="s">
        <v>476</v>
      </c>
    </row>
    <row r="57" spans="1:3" x14ac:dyDescent="0.15">
      <c r="A57" s="37" t="s">
        <v>81</v>
      </c>
      <c r="B57" s="38" t="s">
        <v>528</v>
      </c>
      <c r="C57" s="2" t="s">
        <v>476</v>
      </c>
    </row>
    <row r="58" spans="1:3" x14ac:dyDescent="0.15">
      <c r="A58" s="37" t="s">
        <v>81</v>
      </c>
      <c r="B58" s="38" t="s">
        <v>529</v>
      </c>
      <c r="C58" s="2" t="s">
        <v>476</v>
      </c>
    </row>
    <row r="59" spans="1:3" x14ac:dyDescent="0.15">
      <c r="A59" s="37" t="s">
        <v>81</v>
      </c>
      <c r="B59" s="38" t="s">
        <v>530</v>
      </c>
      <c r="C59" s="2" t="s">
        <v>476</v>
      </c>
    </row>
    <row r="60" spans="1:3" x14ac:dyDescent="0.15">
      <c r="A60" s="37" t="s">
        <v>81</v>
      </c>
      <c r="B60" s="38" t="s">
        <v>531</v>
      </c>
      <c r="C60" s="2" t="s">
        <v>476</v>
      </c>
    </row>
    <row r="61" spans="1:3" x14ac:dyDescent="0.15">
      <c r="A61" s="37" t="s">
        <v>81</v>
      </c>
      <c r="B61" s="38" t="s">
        <v>532</v>
      </c>
      <c r="C61" s="2" t="s">
        <v>476</v>
      </c>
    </row>
    <row r="62" spans="1:3" x14ac:dyDescent="0.15">
      <c r="A62" s="37" t="s">
        <v>81</v>
      </c>
      <c r="B62" s="38" t="s">
        <v>533</v>
      </c>
      <c r="C62" s="2" t="s">
        <v>476</v>
      </c>
    </row>
    <row r="63" spans="1:3" x14ac:dyDescent="0.15">
      <c r="A63" s="37" t="s">
        <v>81</v>
      </c>
      <c r="B63" s="38" t="s">
        <v>534</v>
      </c>
      <c r="C63" s="2" t="s">
        <v>476</v>
      </c>
    </row>
    <row r="64" spans="1:3" x14ac:dyDescent="0.15">
      <c r="A64" s="37" t="s">
        <v>81</v>
      </c>
      <c r="B64" s="38" t="s">
        <v>535</v>
      </c>
      <c r="C64" s="2" t="s">
        <v>476</v>
      </c>
    </row>
    <row r="65" spans="1:3" x14ac:dyDescent="0.15">
      <c r="A65" s="37" t="s">
        <v>81</v>
      </c>
      <c r="B65" s="38" t="s">
        <v>536</v>
      </c>
      <c r="C65" s="2" t="s">
        <v>476</v>
      </c>
    </row>
    <row r="66" spans="1:3" x14ac:dyDescent="0.15">
      <c r="A66" s="37" t="s">
        <v>81</v>
      </c>
      <c r="B66" s="38" t="s">
        <v>537</v>
      </c>
      <c r="C66" s="2" t="s">
        <v>476</v>
      </c>
    </row>
    <row r="67" spans="1:3" x14ac:dyDescent="0.15">
      <c r="A67" s="37" t="s">
        <v>81</v>
      </c>
      <c r="B67" s="38" t="s">
        <v>538</v>
      </c>
      <c r="C67" s="2" t="s">
        <v>476</v>
      </c>
    </row>
    <row r="68" spans="1:3" x14ac:dyDescent="0.15">
      <c r="A68" s="37" t="s">
        <v>81</v>
      </c>
      <c r="B68" s="38" t="s">
        <v>539</v>
      </c>
      <c r="C68" s="2" t="s">
        <v>476</v>
      </c>
    </row>
    <row r="69" spans="1:3" x14ac:dyDescent="0.15">
      <c r="A69" s="37" t="s">
        <v>81</v>
      </c>
      <c r="B69" s="38" t="s">
        <v>540</v>
      </c>
      <c r="C69" s="2" t="s">
        <v>476</v>
      </c>
    </row>
    <row r="70" spans="1:3" x14ac:dyDescent="0.15">
      <c r="A70" s="37" t="s">
        <v>81</v>
      </c>
      <c r="B70" s="38" t="s">
        <v>541</v>
      </c>
      <c r="C70" s="2" t="s">
        <v>476</v>
      </c>
    </row>
    <row r="71" spans="1:3" x14ac:dyDescent="0.15">
      <c r="A71" s="37" t="s">
        <v>81</v>
      </c>
      <c r="B71" s="38" t="s">
        <v>542</v>
      </c>
      <c r="C71" s="2" t="s">
        <v>476</v>
      </c>
    </row>
    <row r="72" spans="1:3" x14ac:dyDescent="0.15">
      <c r="A72" s="37" t="s">
        <v>81</v>
      </c>
      <c r="B72" s="38" t="s">
        <v>543</v>
      </c>
      <c r="C72" s="2" t="s">
        <v>476</v>
      </c>
    </row>
    <row r="73" spans="1:3" x14ac:dyDescent="0.15">
      <c r="A73" s="37" t="s">
        <v>81</v>
      </c>
      <c r="B73" s="38" t="s">
        <v>544</v>
      </c>
      <c r="C73" s="2" t="s">
        <v>476</v>
      </c>
    </row>
    <row r="74" spans="1:3" x14ac:dyDescent="0.15">
      <c r="A74" s="37" t="s">
        <v>81</v>
      </c>
      <c r="B74" s="38" t="s">
        <v>545</v>
      </c>
      <c r="C74" s="2" t="s">
        <v>476</v>
      </c>
    </row>
    <row r="75" spans="1:3" x14ac:dyDescent="0.15">
      <c r="A75" s="37" t="s">
        <v>81</v>
      </c>
      <c r="B75" s="38" t="s">
        <v>546</v>
      </c>
      <c r="C75" s="2" t="s">
        <v>476</v>
      </c>
    </row>
    <row r="76" spans="1:3" x14ac:dyDescent="0.15">
      <c r="A76" s="37" t="s">
        <v>81</v>
      </c>
      <c r="B76" s="38" t="s">
        <v>547</v>
      </c>
      <c r="C76" s="2" t="s">
        <v>476</v>
      </c>
    </row>
    <row r="77" spans="1:3" x14ac:dyDescent="0.15">
      <c r="A77" s="37" t="s">
        <v>81</v>
      </c>
      <c r="B77" s="38" t="s">
        <v>548</v>
      </c>
      <c r="C77" s="2" t="s">
        <v>476</v>
      </c>
    </row>
    <row r="78" spans="1:3" x14ac:dyDescent="0.15">
      <c r="A78" s="37" t="s">
        <v>81</v>
      </c>
      <c r="B78" s="38" t="s">
        <v>549</v>
      </c>
      <c r="C78" s="2" t="s">
        <v>476</v>
      </c>
    </row>
    <row r="79" spans="1:3" x14ac:dyDescent="0.15">
      <c r="A79" s="37" t="s">
        <v>81</v>
      </c>
      <c r="B79" s="38" t="s">
        <v>550</v>
      </c>
      <c r="C79" s="2" t="s">
        <v>476</v>
      </c>
    </row>
    <row r="80" spans="1:3" x14ac:dyDescent="0.15">
      <c r="A80" s="37" t="s">
        <v>81</v>
      </c>
      <c r="B80" s="38" t="s">
        <v>551</v>
      </c>
      <c r="C80" s="2" t="s">
        <v>476</v>
      </c>
    </row>
    <row r="81" spans="1:3" x14ac:dyDescent="0.15">
      <c r="A81" s="37" t="s">
        <v>81</v>
      </c>
      <c r="B81" s="38" t="s">
        <v>552</v>
      </c>
      <c r="C81" s="2" t="s">
        <v>476</v>
      </c>
    </row>
    <row r="82" spans="1:3" x14ac:dyDescent="0.15">
      <c r="A82" s="37" t="s">
        <v>81</v>
      </c>
      <c r="B82" s="38" t="s">
        <v>553</v>
      </c>
      <c r="C82" s="2" t="s">
        <v>476</v>
      </c>
    </row>
    <row r="83" spans="1:3" x14ac:dyDescent="0.15">
      <c r="A83" s="37" t="s">
        <v>81</v>
      </c>
      <c r="B83" s="38" t="s">
        <v>554</v>
      </c>
      <c r="C83" s="2" t="s">
        <v>476</v>
      </c>
    </row>
    <row r="84" spans="1:3" x14ac:dyDescent="0.15">
      <c r="A84" s="37" t="s">
        <v>81</v>
      </c>
      <c r="B84" s="38" t="s">
        <v>555</v>
      </c>
      <c r="C84" s="2" t="s">
        <v>476</v>
      </c>
    </row>
    <row r="85" spans="1:3" x14ac:dyDescent="0.15">
      <c r="A85" s="37" t="s">
        <v>81</v>
      </c>
      <c r="B85" s="38" t="s">
        <v>556</v>
      </c>
      <c r="C85" s="2" t="s">
        <v>476</v>
      </c>
    </row>
    <row r="86" spans="1:3" x14ac:dyDescent="0.15">
      <c r="A86" s="37" t="s">
        <v>81</v>
      </c>
      <c r="B86" s="38" t="s">
        <v>557</v>
      </c>
      <c r="C86" s="2" t="s">
        <v>476</v>
      </c>
    </row>
    <row r="87" spans="1:3" x14ac:dyDescent="0.15">
      <c r="A87" s="37" t="s">
        <v>81</v>
      </c>
      <c r="B87" s="38" t="s">
        <v>558</v>
      </c>
      <c r="C87" s="2" t="s">
        <v>476</v>
      </c>
    </row>
    <row r="88" spans="1:3" x14ac:dyDescent="0.15">
      <c r="A88" s="37" t="s">
        <v>81</v>
      </c>
      <c r="B88" s="38" t="s">
        <v>559</v>
      </c>
      <c r="C88" s="2" t="s">
        <v>476</v>
      </c>
    </row>
    <row r="89" spans="1:3" x14ac:dyDescent="0.15">
      <c r="A89" s="37" t="s">
        <v>81</v>
      </c>
      <c r="B89" s="38" t="s">
        <v>560</v>
      </c>
      <c r="C89" s="2" t="s">
        <v>476</v>
      </c>
    </row>
    <row r="90" spans="1:3" x14ac:dyDescent="0.15">
      <c r="A90" s="37" t="s">
        <v>81</v>
      </c>
      <c r="B90" s="38" t="s">
        <v>561</v>
      </c>
      <c r="C90" s="2" t="s">
        <v>476</v>
      </c>
    </row>
    <row r="91" spans="1:3" x14ac:dyDescent="0.15">
      <c r="A91" s="37" t="s">
        <v>81</v>
      </c>
      <c r="B91" s="38" t="s">
        <v>562</v>
      </c>
      <c r="C91" s="2" t="s">
        <v>476</v>
      </c>
    </row>
    <row r="92" spans="1:3" x14ac:dyDescent="0.15">
      <c r="A92" s="37" t="s">
        <v>81</v>
      </c>
      <c r="B92" s="38" t="s">
        <v>563</v>
      </c>
      <c r="C92" s="2" t="s">
        <v>476</v>
      </c>
    </row>
    <row r="93" spans="1:3" x14ac:dyDescent="0.15">
      <c r="A93" s="37" t="s">
        <v>81</v>
      </c>
      <c r="B93" s="38" t="s">
        <v>564</v>
      </c>
      <c r="C93" s="2" t="s">
        <v>476</v>
      </c>
    </row>
    <row r="94" spans="1:3" x14ac:dyDescent="0.15">
      <c r="A94" s="37" t="s">
        <v>81</v>
      </c>
      <c r="B94" s="38" t="s">
        <v>565</v>
      </c>
      <c r="C94" s="2" t="s">
        <v>476</v>
      </c>
    </row>
    <row r="95" spans="1:3" x14ac:dyDescent="0.15">
      <c r="A95" s="37" t="s">
        <v>81</v>
      </c>
      <c r="B95" s="38" t="s">
        <v>566</v>
      </c>
      <c r="C95" s="2" t="s">
        <v>476</v>
      </c>
    </row>
    <row r="96" spans="1:3" x14ac:dyDescent="0.15">
      <c r="A96" s="37" t="s">
        <v>81</v>
      </c>
      <c r="B96" s="38" t="s">
        <v>567</v>
      </c>
      <c r="C96" s="2" t="s">
        <v>476</v>
      </c>
    </row>
    <row r="97" spans="1:3" x14ac:dyDescent="0.15">
      <c r="A97" s="37" t="s">
        <v>81</v>
      </c>
      <c r="B97" s="38" t="s">
        <v>568</v>
      </c>
      <c r="C97" s="2" t="s">
        <v>476</v>
      </c>
    </row>
    <row r="98" spans="1:3" x14ac:dyDescent="0.15">
      <c r="A98" s="37" t="s">
        <v>81</v>
      </c>
      <c r="B98" s="38" t="s">
        <v>569</v>
      </c>
      <c r="C98" s="2" t="s">
        <v>476</v>
      </c>
    </row>
    <row r="99" spans="1:3" x14ac:dyDescent="0.15">
      <c r="A99" s="37" t="s">
        <v>81</v>
      </c>
      <c r="B99" s="38" t="s">
        <v>570</v>
      </c>
      <c r="C99" s="2" t="s">
        <v>476</v>
      </c>
    </row>
    <row r="100" spans="1:3" x14ac:dyDescent="0.15">
      <c r="A100" s="37" t="s">
        <v>81</v>
      </c>
      <c r="B100" s="38" t="s">
        <v>571</v>
      </c>
      <c r="C100" s="2" t="s">
        <v>476</v>
      </c>
    </row>
    <row r="101" spans="1:3" x14ac:dyDescent="0.15">
      <c r="A101" s="37" t="s">
        <v>81</v>
      </c>
      <c r="B101" s="38" t="s">
        <v>572</v>
      </c>
      <c r="C101" s="2" t="s">
        <v>476</v>
      </c>
    </row>
    <row r="102" spans="1:3" x14ac:dyDescent="0.15">
      <c r="A102" s="37" t="s">
        <v>81</v>
      </c>
      <c r="B102" s="38" t="s">
        <v>573</v>
      </c>
      <c r="C102" s="2" t="s">
        <v>476</v>
      </c>
    </row>
    <row r="103" spans="1:3" x14ac:dyDescent="0.15">
      <c r="A103" s="37" t="s">
        <v>81</v>
      </c>
      <c r="B103" s="38" t="s">
        <v>574</v>
      </c>
      <c r="C103" s="2" t="s">
        <v>476</v>
      </c>
    </row>
    <row r="104" spans="1:3" x14ac:dyDescent="0.15">
      <c r="A104" s="37" t="s">
        <v>81</v>
      </c>
      <c r="B104" s="38" t="s">
        <v>575</v>
      </c>
      <c r="C104" s="2" t="s">
        <v>476</v>
      </c>
    </row>
    <row r="105" spans="1:3" x14ac:dyDescent="0.15">
      <c r="A105" s="37" t="s">
        <v>81</v>
      </c>
      <c r="B105" s="38" t="s">
        <v>576</v>
      </c>
      <c r="C105" s="2" t="s">
        <v>476</v>
      </c>
    </row>
    <row r="106" spans="1:3" x14ac:dyDescent="0.15">
      <c r="A106" s="37" t="s">
        <v>81</v>
      </c>
      <c r="B106" s="38" t="s">
        <v>577</v>
      </c>
      <c r="C106" s="2" t="s">
        <v>476</v>
      </c>
    </row>
    <row r="107" spans="1:3" x14ac:dyDescent="0.15">
      <c r="A107" s="37" t="s">
        <v>81</v>
      </c>
      <c r="B107" s="38" t="s">
        <v>578</v>
      </c>
      <c r="C107" s="2" t="s">
        <v>476</v>
      </c>
    </row>
    <row r="108" spans="1:3" x14ac:dyDescent="0.15">
      <c r="A108" s="37" t="s">
        <v>81</v>
      </c>
      <c r="B108" s="38" t="s">
        <v>579</v>
      </c>
      <c r="C108" s="2" t="s">
        <v>476</v>
      </c>
    </row>
    <row r="109" spans="1:3" x14ac:dyDescent="0.15">
      <c r="A109" s="37" t="s">
        <v>81</v>
      </c>
      <c r="B109" s="38" t="s">
        <v>580</v>
      </c>
      <c r="C109" s="2" t="s">
        <v>476</v>
      </c>
    </row>
    <row r="110" spans="1:3" x14ac:dyDescent="0.15">
      <c r="A110" s="37" t="s">
        <v>81</v>
      </c>
      <c r="B110" s="38" t="s">
        <v>581</v>
      </c>
      <c r="C110" s="2" t="s">
        <v>476</v>
      </c>
    </row>
    <row r="111" spans="1:3" x14ac:dyDescent="0.15">
      <c r="A111" s="37" t="s">
        <v>81</v>
      </c>
      <c r="B111" s="38" t="s">
        <v>582</v>
      </c>
      <c r="C111" s="2" t="s">
        <v>476</v>
      </c>
    </row>
    <row r="112" spans="1:3" x14ac:dyDescent="0.15">
      <c r="A112" s="37" t="s">
        <v>81</v>
      </c>
      <c r="B112" s="38" t="s">
        <v>583</v>
      </c>
      <c r="C112" s="2" t="s">
        <v>476</v>
      </c>
    </row>
    <row r="113" spans="1:3" x14ac:dyDescent="0.15">
      <c r="A113" s="37" t="s">
        <v>81</v>
      </c>
      <c r="B113" s="38" t="s">
        <v>584</v>
      </c>
      <c r="C113" s="2" t="s">
        <v>476</v>
      </c>
    </row>
    <row r="114" spans="1:3" x14ac:dyDescent="0.15">
      <c r="A114" s="37" t="s">
        <v>81</v>
      </c>
      <c r="B114" s="38" t="s">
        <v>585</v>
      </c>
      <c r="C114" s="2" t="s">
        <v>476</v>
      </c>
    </row>
    <row r="115" spans="1:3" x14ac:dyDescent="0.15">
      <c r="A115" s="37" t="s">
        <v>81</v>
      </c>
      <c r="B115" s="38" t="s">
        <v>586</v>
      </c>
      <c r="C115" s="2" t="s">
        <v>476</v>
      </c>
    </row>
    <row r="116" spans="1:3" x14ac:dyDescent="0.15">
      <c r="A116" s="37" t="s">
        <v>81</v>
      </c>
      <c r="B116" s="38" t="s">
        <v>587</v>
      </c>
      <c r="C116" s="2" t="s">
        <v>476</v>
      </c>
    </row>
    <row r="117" spans="1:3" x14ac:dyDescent="0.15">
      <c r="A117" s="37" t="s">
        <v>81</v>
      </c>
      <c r="B117" s="38" t="s">
        <v>588</v>
      </c>
      <c r="C117" s="2" t="s">
        <v>476</v>
      </c>
    </row>
    <row r="118" spans="1:3" x14ac:dyDescent="0.15">
      <c r="A118" s="37" t="s">
        <v>81</v>
      </c>
      <c r="B118" s="38" t="s">
        <v>589</v>
      </c>
      <c r="C118" s="2" t="s">
        <v>476</v>
      </c>
    </row>
    <row r="119" spans="1:3" x14ac:dyDescent="0.15">
      <c r="A119" s="37" t="s">
        <v>81</v>
      </c>
      <c r="B119" s="38" t="s">
        <v>590</v>
      </c>
      <c r="C119" s="2" t="s">
        <v>476</v>
      </c>
    </row>
    <row r="120" spans="1:3" x14ac:dyDescent="0.15">
      <c r="A120" s="37" t="s">
        <v>81</v>
      </c>
      <c r="B120" s="38" t="s">
        <v>591</v>
      </c>
      <c r="C120" s="2" t="s">
        <v>476</v>
      </c>
    </row>
    <row r="121" spans="1:3" x14ac:dyDescent="0.15">
      <c r="A121" s="37" t="s">
        <v>81</v>
      </c>
      <c r="B121" s="38" t="s">
        <v>330</v>
      </c>
      <c r="C121" s="2" t="s">
        <v>476</v>
      </c>
    </row>
    <row r="122" spans="1:3" x14ac:dyDescent="0.15">
      <c r="A122" s="37" t="s">
        <v>81</v>
      </c>
      <c r="B122" s="38" t="s">
        <v>592</v>
      </c>
      <c r="C122" s="2" t="s">
        <v>476</v>
      </c>
    </row>
    <row r="123" spans="1:3" x14ac:dyDescent="0.15">
      <c r="A123" s="37" t="s">
        <v>81</v>
      </c>
      <c r="B123" s="38" t="s">
        <v>593</v>
      </c>
      <c r="C123" s="2" t="s">
        <v>476</v>
      </c>
    </row>
    <row r="124" spans="1:3" x14ac:dyDescent="0.15">
      <c r="A124" s="37" t="s">
        <v>81</v>
      </c>
      <c r="B124" s="38" t="s">
        <v>594</v>
      </c>
      <c r="C124" s="2" t="s">
        <v>476</v>
      </c>
    </row>
    <row r="125" spans="1:3" x14ac:dyDescent="0.15">
      <c r="A125" s="37" t="s">
        <v>81</v>
      </c>
      <c r="B125" s="38" t="s">
        <v>595</v>
      </c>
      <c r="C125" s="2" t="s">
        <v>476</v>
      </c>
    </row>
    <row r="126" spans="1:3" x14ac:dyDescent="0.15">
      <c r="A126" s="37" t="s">
        <v>81</v>
      </c>
      <c r="B126" s="38" t="s">
        <v>596</v>
      </c>
      <c r="C126" s="2" t="s">
        <v>476</v>
      </c>
    </row>
    <row r="127" spans="1:3" x14ac:dyDescent="0.15">
      <c r="A127" s="37" t="s">
        <v>81</v>
      </c>
      <c r="B127" s="38" t="s">
        <v>597</v>
      </c>
      <c r="C127" s="2" t="s">
        <v>476</v>
      </c>
    </row>
    <row r="128" spans="1:3" x14ac:dyDescent="0.15">
      <c r="A128" s="37" t="s">
        <v>81</v>
      </c>
      <c r="B128" s="38" t="s">
        <v>598</v>
      </c>
      <c r="C128" s="2" t="s">
        <v>476</v>
      </c>
    </row>
    <row r="129" spans="1:3" x14ac:dyDescent="0.15">
      <c r="A129" s="37" t="s">
        <v>81</v>
      </c>
      <c r="B129" s="38" t="s">
        <v>599</v>
      </c>
      <c r="C129" s="2" t="s">
        <v>476</v>
      </c>
    </row>
    <row r="130" spans="1:3" x14ac:dyDescent="0.15">
      <c r="A130" s="37" t="s">
        <v>81</v>
      </c>
      <c r="B130" s="38" t="s">
        <v>600</v>
      </c>
      <c r="C130" s="2" t="s">
        <v>476</v>
      </c>
    </row>
    <row r="131" spans="1:3" x14ac:dyDescent="0.15">
      <c r="A131" s="37" t="s">
        <v>81</v>
      </c>
      <c r="B131" s="38" t="s">
        <v>601</v>
      </c>
      <c r="C131" s="2" t="s">
        <v>476</v>
      </c>
    </row>
    <row r="132" spans="1:3" x14ac:dyDescent="0.15">
      <c r="A132" s="37" t="s">
        <v>81</v>
      </c>
      <c r="B132" s="38" t="s">
        <v>602</v>
      </c>
      <c r="C132" s="2" t="s">
        <v>476</v>
      </c>
    </row>
    <row r="133" spans="1:3" x14ac:dyDescent="0.15">
      <c r="A133" s="37" t="s">
        <v>81</v>
      </c>
      <c r="B133" s="38" t="s">
        <v>603</v>
      </c>
      <c r="C133" s="2" t="s">
        <v>476</v>
      </c>
    </row>
    <row r="134" spans="1:3" x14ac:dyDescent="0.15">
      <c r="A134" s="37" t="s">
        <v>81</v>
      </c>
      <c r="B134" s="38" t="s">
        <v>604</v>
      </c>
      <c r="C134" s="2" t="s">
        <v>476</v>
      </c>
    </row>
    <row r="135" spans="1:3" x14ac:dyDescent="0.15">
      <c r="A135" s="37" t="s">
        <v>81</v>
      </c>
      <c r="B135" s="38" t="s">
        <v>605</v>
      </c>
      <c r="C135" s="2" t="s">
        <v>476</v>
      </c>
    </row>
    <row r="136" spans="1:3" x14ac:dyDescent="0.15">
      <c r="A136" s="37" t="s">
        <v>81</v>
      </c>
      <c r="B136" s="38" t="s">
        <v>606</v>
      </c>
      <c r="C136" s="2" t="s">
        <v>476</v>
      </c>
    </row>
    <row r="137" spans="1:3" x14ac:dyDescent="0.15">
      <c r="A137" s="37" t="s">
        <v>81</v>
      </c>
      <c r="B137" s="38" t="s">
        <v>607</v>
      </c>
      <c r="C137" s="2" t="s">
        <v>476</v>
      </c>
    </row>
    <row r="138" spans="1:3" x14ac:dyDescent="0.15">
      <c r="A138" s="37" t="s">
        <v>81</v>
      </c>
      <c r="B138" s="38" t="s">
        <v>608</v>
      </c>
      <c r="C138" s="2" t="s">
        <v>476</v>
      </c>
    </row>
    <row r="139" spans="1:3" x14ac:dyDescent="0.15">
      <c r="A139" s="37" t="s">
        <v>81</v>
      </c>
      <c r="B139" s="38" t="s">
        <v>609</v>
      </c>
      <c r="C139" s="2" t="s">
        <v>476</v>
      </c>
    </row>
    <row r="140" spans="1:3" x14ac:dyDescent="0.15">
      <c r="A140" s="37" t="s">
        <v>81</v>
      </c>
      <c r="B140" s="38" t="s">
        <v>610</v>
      </c>
      <c r="C140" s="2" t="s">
        <v>476</v>
      </c>
    </row>
    <row r="141" spans="1:3" x14ac:dyDescent="0.15">
      <c r="A141" s="37" t="s">
        <v>81</v>
      </c>
      <c r="B141" s="38" t="s">
        <v>611</v>
      </c>
      <c r="C141" s="2" t="s">
        <v>476</v>
      </c>
    </row>
    <row r="142" spans="1:3" x14ac:dyDescent="0.15">
      <c r="A142" s="37" t="s">
        <v>81</v>
      </c>
      <c r="B142" s="38" t="s">
        <v>612</v>
      </c>
      <c r="C142" s="2" t="s">
        <v>476</v>
      </c>
    </row>
    <row r="143" spans="1:3" x14ac:dyDescent="0.15">
      <c r="A143" s="37" t="s">
        <v>81</v>
      </c>
      <c r="B143" s="38" t="s">
        <v>613</v>
      </c>
      <c r="C143" s="2" t="s">
        <v>476</v>
      </c>
    </row>
    <row r="144" spans="1:3" x14ac:dyDescent="0.15">
      <c r="A144" s="37" t="s">
        <v>81</v>
      </c>
      <c r="B144" s="38" t="s">
        <v>614</v>
      </c>
      <c r="C144" s="2" t="s">
        <v>476</v>
      </c>
    </row>
    <row r="145" spans="1:3" x14ac:dyDescent="0.15">
      <c r="A145" s="37" t="s">
        <v>81</v>
      </c>
      <c r="B145" s="38" t="s">
        <v>615</v>
      </c>
      <c r="C145" s="2" t="s">
        <v>476</v>
      </c>
    </row>
    <row r="146" spans="1:3" x14ac:dyDescent="0.15">
      <c r="A146" s="37" t="s">
        <v>81</v>
      </c>
      <c r="B146" s="38" t="s">
        <v>616</v>
      </c>
      <c r="C146" s="2" t="s">
        <v>476</v>
      </c>
    </row>
    <row r="147" spans="1:3" x14ac:dyDescent="0.15">
      <c r="A147" s="37" t="s">
        <v>81</v>
      </c>
      <c r="B147" s="38" t="s">
        <v>617</v>
      </c>
      <c r="C147" s="2" t="s">
        <v>476</v>
      </c>
    </row>
    <row r="148" spans="1:3" x14ac:dyDescent="0.15">
      <c r="A148" s="37" t="s">
        <v>81</v>
      </c>
      <c r="B148" s="38" t="s">
        <v>618</v>
      </c>
      <c r="C148" s="2" t="s">
        <v>476</v>
      </c>
    </row>
    <row r="149" spans="1:3" x14ac:dyDescent="0.15">
      <c r="A149" s="37" t="s">
        <v>81</v>
      </c>
      <c r="B149" s="38" t="s">
        <v>619</v>
      </c>
      <c r="C149" s="2" t="s">
        <v>476</v>
      </c>
    </row>
    <row r="150" spans="1:3" x14ac:dyDescent="0.15">
      <c r="A150" s="37" t="s">
        <v>81</v>
      </c>
      <c r="B150" s="38" t="s">
        <v>620</v>
      </c>
      <c r="C150" s="2" t="s">
        <v>476</v>
      </c>
    </row>
    <row r="151" spans="1:3" x14ac:dyDescent="0.15">
      <c r="A151" s="37" t="s">
        <v>81</v>
      </c>
      <c r="B151" s="38" t="s">
        <v>621</v>
      </c>
      <c r="C151" s="2" t="s">
        <v>476</v>
      </c>
    </row>
    <row r="152" spans="1:3" x14ac:dyDescent="0.15">
      <c r="A152" s="37" t="s">
        <v>81</v>
      </c>
      <c r="B152" s="38" t="s">
        <v>622</v>
      </c>
      <c r="C152" s="2" t="s">
        <v>476</v>
      </c>
    </row>
    <row r="153" spans="1:3" x14ac:dyDescent="0.15">
      <c r="A153" s="37" t="s">
        <v>81</v>
      </c>
      <c r="B153" s="38" t="s">
        <v>623</v>
      </c>
      <c r="C153" s="2" t="s">
        <v>476</v>
      </c>
    </row>
    <row r="154" spans="1:3" x14ac:dyDescent="0.15">
      <c r="A154" s="37" t="s">
        <v>81</v>
      </c>
      <c r="B154" s="38" t="s">
        <v>624</v>
      </c>
      <c r="C154" s="2" t="s">
        <v>476</v>
      </c>
    </row>
    <row r="155" spans="1:3" x14ac:dyDescent="0.15">
      <c r="A155" s="37" t="s">
        <v>81</v>
      </c>
      <c r="B155" s="38" t="s">
        <v>625</v>
      </c>
      <c r="C155" s="2" t="s">
        <v>476</v>
      </c>
    </row>
    <row r="156" spans="1:3" x14ac:dyDescent="0.15">
      <c r="A156" s="37" t="s">
        <v>81</v>
      </c>
      <c r="B156" s="38" t="s">
        <v>626</v>
      </c>
      <c r="C156" s="2" t="s">
        <v>476</v>
      </c>
    </row>
    <row r="157" spans="1:3" x14ac:dyDescent="0.15">
      <c r="A157" s="37" t="s">
        <v>81</v>
      </c>
      <c r="B157" s="38" t="s">
        <v>627</v>
      </c>
      <c r="C157" s="2" t="s">
        <v>476</v>
      </c>
    </row>
    <row r="158" spans="1:3" x14ac:dyDescent="0.15">
      <c r="A158" s="37" t="s">
        <v>81</v>
      </c>
      <c r="B158" s="38" t="s">
        <v>628</v>
      </c>
      <c r="C158" s="2" t="s">
        <v>476</v>
      </c>
    </row>
    <row r="159" spans="1:3" x14ac:dyDescent="0.15">
      <c r="A159" s="37" t="s">
        <v>81</v>
      </c>
      <c r="B159" s="38" t="s">
        <v>629</v>
      </c>
      <c r="C159" s="2" t="s">
        <v>476</v>
      </c>
    </row>
    <row r="160" spans="1:3" x14ac:dyDescent="0.15">
      <c r="A160" s="37" t="s">
        <v>81</v>
      </c>
      <c r="B160" s="38" t="s">
        <v>630</v>
      </c>
      <c r="C160" s="2" t="s">
        <v>476</v>
      </c>
    </row>
    <row r="161" spans="1:3" x14ac:dyDescent="0.15">
      <c r="A161" s="37" t="s">
        <v>81</v>
      </c>
      <c r="B161" s="38" t="s">
        <v>631</v>
      </c>
      <c r="C161" s="2" t="s">
        <v>476</v>
      </c>
    </row>
    <row r="162" spans="1:3" x14ac:dyDescent="0.15">
      <c r="A162" s="37" t="s">
        <v>81</v>
      </c>
      <c r="B162" s="38" t="s">
        <v>632</v>
      </c>
      <c r="C162" s="2" t="s">
        <v>476</v>
      </c>
    </row>
    <row r="163" spans="1:3" x14ac:dyDescent="0.15">
      <c r="A163" s="37" t="s">
        <v>81</v>
      </c>
      <c r="B163" s="38" t="s">
        <v>633</v>
      </c>
      <c r="C163" s="2" t="s">
        <v>476</v>
      </c>
    </row>
    <row r="164" spans="1:3" x14ac:dyDescent="0.15">
      <c r="A164" s="37" t="s">
        <v>81</v>
      </c>
      <c r="B164" s="38" t="s">
        <v>634</v>
      </c>
      <c r="C164" s="2" t="s">
        <v>476</v>
      </c>
    </row>
    <row r="165" spans="1:3" x14ac:dyDescent="0.15">
      <c r="A165" s="37" t="s">
        <v>81</v>
      </c>
      <c r="B165" s="38" t="s">
        <v>635</v>
      </c>
      <c r="C165" s="2" t="s">
        <v>476</v>
      </c>
    </row>
    <row r="166" spans="1:3" x14ac:dyDescent="0.15">
      <c r="A166" s="37" t="s">
        <v>81</v>
      </c>
      <c r="B166" s="38" t="s">
        <v>636</v>
      </c>
      <c r="C166" s="2" t="s">
        <v>476</v>
      </c>
    </row>
    <row r="167" spans="1:3" x14ac:dyDescent="0.15">
      <c r="A167" s="37" t="s">
        <v>81</v>
      </c>
      <c r="B167" s="38" t="s">
        <v>637</v>
      </c>
      <c r="C167" s="2" t="s">
        <v>476</v>
      </c>
    </row>
    <row r="168" spans="1:3" x14ac:dyDescent="0.15">
      <c r="A168" s="37" t="s">
        <v>81</v>
      </c>
      <c r="B168" s="38" t="s">
        <v>638</v>
      </c>
      <c r="C168" s="2" t="s">
        <v>476</v>
      </c>
    </row>
    <row r="169" spans="1:3" x14ac:dyDescent="0.15">
      <c r="A169" s="37" t="s">
        <v>81</v>
      </c>
      <c r="B169" s="38" t="s">
        <v>639</v>
      </c>
      <c r="C169" s="2" t="s">
        <v>476</v>
      </c>
    </row>
    <row r="170" spans="1:3" x14ac:dyDescent="0.15">
      <c r="A170" s="37" t="s">
        <v>81</v>
      </c>
      <c r="B170" s="38" t="s">
        <v>640</v>
      </c>
      <c r="C170" s="2" t="s">
        <v>476</v>
      </c>
    </row>
    <row r="171" spans="1:3" x14ac:dyDescent="0.15">
      <c r="A171" s="37" t="s">
        <v>81</v>
      </c>
      <c r="B171" s="38" t="s">
        <v>641</v>
      </c>
      <c r="C171" s="2" t="s">
        <v>476</v>
      </c>
    </row>
    <row r="172" spans="1:3" x14ac:dyDescent="0.15">
      <c r="A172" s="37" t="s">
        <v>81</v>
      </c>
      <c r="B172" s="38" t="s">
        <v>642</v>
      </c>
      <c r="C172" s="2" t="s">
        <v>476</v>
      </c>
    </row>
    <row r="173" spans="1:3" x14ac:dyDescent="0.15">
      <c r="A173" s="37" t="s">
        <v>81</v>
      </c>
      <c r="B173" s="38" t="s">
        <v>643</v>
      </c>
      <c r="C173" s="2" t="s">
        <v>476</v>
      </c>
    </row>
    <row r="174" spans="1:3" x14ac:dyDescent="0.15">
      <c r="A174" s="37" t="s">
        <v>81</v>
      </c>
      <c r="B174" s="38" t="s">
        <v>644</v>
      </c>
      <c r="C174" s="2" t="s">
        <v>476</v>
      </c>
    </row>
    <row r="175" spans="1:3" x14ac:dyDescent="0.15">
      <c r="A175" s="37" t="s">
        <v>81</v>
      </c>
      <c r="B175" s="38" t="s">
        <v>645</v>
      </c>
      <c r="C175" s="2" t="s">
        <v>476</v>
      </c>
    </row>
    <row r="176" spans="1:3" x14ac:dyDescent="0.15">
      <c r="A176" s="37" t="s">
        <v>81</v>
      </c>
      <c r="B176" s="38" t="s">
        <v>646</v>
      </c>
      <c r="C176" s="2" t="s">
        <v>476</v>
      </c>
    </row>
    <row r="177" spans="1:3" x14ac:dyDescent="0.15">
      <c r="A177" s="37" t="s">
        <v>81</v>
      </c>
      <c r="B177" s="38" t="s">
        <v>647</v>
      </c>
      <c r="C177" s="2" t="s">
        <v>476</v>
      </c>
    </row>
    <row r="178" spans="1:3" x14ac:dyDescent="0.15">
      <c r="A178" s="37" t="s">
        <v>81</v>
      </c>
      <c r="B178" s="38" t="s">
        <v>93</v>
      </c>
      <c r="C178" s="2" t="s">
        <v>476</v>
      </c>
    </row>
    <row r="179" spans="1:3" x14ac:dyDescent="0.15">
      <c r="A179" s="37" t="s">
        <v>81</v>
      </c>
      <c r="B179" s="38" t="s">
        <v>648</v>
      </c>
      <c r="C179" s="2" t="s">
        <v>476</v>
      </c>
    </row>
    <row r="180" spans="1:3" x14ac:dyDescent="0.15">
      <c r="A180" s="37" t="s">
        <v>81</v>
      </c>
      <c r="B180" s="38" t="s">
        <v>649</v>
      </c>
      <c r="C180" s="2" t="s">
        <v>476</v>
      </c>
    </row>
    <row r="181" spans="1:3" x14ac:dyDescent="0.15">
      <c r="A181" s="37" t="s">
        <v>81</v>
      </c>
      <c r="B181" s="38" t="s">
        <v>650</v>
      </c>
      <c r="C181" s="2" t="s">
        <v>476</v>
      </c>
    </row>
    <row r="182" spans="1:3" x14ac:dyDescent="0.15">
      <c r="A182" s="37" t="s">
        <v>81</v>
      </c>
      <c r="B182" s="38" t="s">
        <v>651</v>
      </c>
      <c r="C182" s="2" t="s">
        <v>476</v>
      </c>
    </row>
    <row r="183" spans="1:3" x14ac:dyDescent="0.15">
      <c r="A183" s="37" t="s">
        <v>81</v>
      </c>
      <c r="B183" s="38" t="s">
        <v>652</v>
      </c>
      <c r="C183" s="2" t="s">
        <v>476</v>
      </c>
    </row>
    <row r="184" spans="1:3" x14ac:dyDescent="0.15">
      <c r="A184" s="37" t="s">
        <v>81</v>
      </c>
      <c r="B184" s="38" t="s">
        <v>653</v>
      </c>
      <c r="C184" s="2" t="s">
        <v>476</v>
      </c>
    </row>
    <row r="185" spans="1:3" x14ac:dyDescent="0.15">
      <c r="A185" s="37" t="s">
        <v>81</v>
      </c>
      <c r="B185" s="38" t="s">
        <v>654</v>
      </c>
      <c r="C185" s="2" t="s">
        <v>476</v>
      </c>
    </row>
    <row r="186" spans="1:3" x14ac:dyDescent="0.15">
      <c r="A186" s="37" t="s">
        <v>81</v>
      </c>
      <c r="B186" s="38" t="s">
        <v>655</v>
      </c>
      <c r="C186" s="2" t="s">
        <v>476</v>
      </c>
    </row>
    <row r="187" spans="1:3" x14ac:dyDescent="0.15">
      <c r="A187" s="37" t="s">
        <v>81</v>
      </c>
      <c r="B187" s="38" t="s">
        <v>656</v>
      </c>
      <c r="C187" s="2" t="s">
        <v>476</v>
      </c>
    </row>
    <row r="188" spans="1:3" x14ac:dyDescent="0.15">
      <c r="A188" s="37" t="s">
        <v>81</v>
      </c>
      <c r="B188" s="38" t="s">
        <v>657</v>
      </c>
      <c r="C188" s="2" t="s">
        <v>476</v>
      </c>
    </row>
    <row r="189" spans="1:3" x14ac:dyDescent="0.15">
      <c r="A189" s="37" t="s">
        <v>81</v>
      </c>
      <c r="B189" s="38" t="s">
        <v>658</v>
      </c>
      <c r="C189" s="2" t="s">
        <v>476</v>
      </c>
    </row>
    <row r="190" spans="1:3" x14ac:dyDescent="0.15">
      <c r="A190" s="37" t="s">
        <v>81</v>
      </c>
      <c r="B190" s="38" t="s">
        <v>659</v>
      </c>
      <c r="C190" s="2" t="s">
        <v>476</v>
      </c>
    </row>
    <row r="191" spans="1:3" x14ac:dyDescent="0.15">
      <c r="A191" s="37" t="s">
        <v>82</v>
      </c>
      <c r="B191" s="38" t="s">
        <v>660</v>
      </c>
      <c r="C191" s="2" t="s">
        <v>190</v>
      </c>
    </row>
    <row r="192" spans="1:3" x14ac:dyDescent="0.15">
      <c r="A192" s="37" t="s">
        <v>82</v>
      </c>
      <c r="B192" s="38" t="s">
        <v>661</v>
      </c>
      <c r="C192" s="2" t="s">
        <v>197</v>
      </c>
    </row>
    <row r="193" spans="1:3" x14ac:dyDescent="0.15">
      <c r="A193" s="37" t="s">
        <v>82</v>
      </c>
      <c r="B193" s="38" t="s">
        <v>223</v>
      </c>
      <c r="C193" s="2" t="s">
        <v>190</v>
      </c>
    </row>
    <row r="194" spans="1:3" x14ac:dyDescent="0.15">
      <c r="A194" s="37" t="s">
        <v>82</v>
      </c>
      <c r="B194" s="38" t="s">
        <v>208</v>
      </c>
      <c r="C194" s="2" t="s">
        <v>190</v>
      </c>
    </row>
    <row r="195" spans="1:3" x14ac:dyDescent="0.15">
      <c r="A195" s="37" t="s">
        <v>82</v>
      </c>
      <c r="B195" s="38" t="s">
        <v>481</v>
      </c>
      <c r="C195" s="2" t="s">
        <v>190</v>
      </c>
    </row>
    <row r="196" spans="1:3" x14ac:dyDescent="0.15">
      <c r="A196" s="37" t="s">
        <v>82</v>
      </c>
      <c r="B196" s="38" t="s">
        <v>662</v>
      </c>
      <c r="C196" s="2" t="s">
        <v>190</v>
      </c>
    </row>
    <row r="197" spans="1:3" x14ac:dyDescent="0.15">
      <c r="A197" s="37" t="s">
        <v>82</v>
      </c>
      <c r="B197" s="38" t="s">
        <v>663</v>
      </c>
      <c r="C197" s="2" t="s">
        <v>200</v>
      </c>
    </row>
    <row r="198" spans="1:3" x14ac:dyDescent="0.15">
      <c r="A198" s="37" t="s">
        <v>82</v>
      </c>
      <c r="B198" s="38" t="s">
        <v>664</v>
      </c>
      <c r="C198" s="2" t="s">
        <v>190</v>
      </c>
    </row>
    <row r="199" spans="1:3" x14ac:dyDescent="0.15">
      <c r="A199" s="37" t="s">
        <v>82</v>
      </c>
      <c r="B199" s="38" t="s">
        <v>665</v>
      </c>
      <c r="C199" s="2" t="s">
        <v>190</v>
      </c>
    </row>
    <row r="200" spans="1:3" x14ac:dyDescent="0.15">
      <c r="A200" s="37" t="s">
        <v>82</v>
      </c>
      <c r="B200" s="38" t="s">
        <v>244</v>
      </c>
      <c r="C200" s="2" t="s">
        <v>190</v>
      </c>
    </row>
    <row r="201" spans="1:3" x14ac:dyDescent="0.15">
      <c r="A201" s="37" t="s">
        <v>82</v>
      </c>
      <c r="B201" s="38" t="s">
        <v>666</v>
      </c>
      <c r="C201" s="2" t="s">
        <v>190</v>
      </c>
    </row>
    <row r="202" spans="1:3" x14ac:dyDescent="0.15">
      <c r="A202" s="37" t="s">
        <v>82</v>
      </c>
      <c r="B202" s="38" t="s">
        <v>667</v>
      </c>
      <c r="C202" s="2" t="s">
        <v>190</v>
      </c>
    </row>
    <row r="203" spans="1:3" x14ac:dyDescent="0.15">
      <c r="A203" s="37" t="s">
        <v>82</v>
      </c>
      <c r="B203" s="38" t="s">
        <v>486</v>
      </c>
      <c r="C203" s="2" t="s">
        <v>668</v>
      </c>
    </row>
    <row r="204" spans="1:3" x14ac:dyDescent="0.15">
      <c r="A204" s="37" t="s">
        <v>82</v>
      </c>
      <c r="B204" s="38" t="s">
        <v>669</v>
      </c>
      <c r="C204" s="2" t="s">
        <v>190</v>
      </c>
    </row>
    <row r="205" spans="1:3" x14ac:dyDescent="0.15">
      <c r="A205" s="37" t="s">
        <v>82</v>
      </c>
      <c r="B205" s="38" t="s">
        <v>670</v>
      </c>
      <c r="C205" s="2" t="s">
        <v>190</v>
      </c>
    </row>
    <row r="206" spans="1:3" x14ac:dyDescent="0.15">
      <c r="A206" s="37" t="s">
        <v>82</v>
      </c>
      <c r="B206" s="38" t="s">
        <v>671</v>
      </c>
      <c r="C206" s="2" t="s">
        <v>190</v>
      </c>
    </row>
    <row r="207" spans="1:3" x14ac:dyDescent="0.15">
      <c r="A207" s="37" t="s">
        <v>82</v>
      </c>
      <c r="B207" s="38" t="s">
        <v>672</v>
      </c>
      <c r="C207" s="2" t="s">
        <v>190</v>
      </c>
    </row>
    <row r="208" spans="1:3" x14ac:dyDescent="0.15">
      <c r="A208" s="37" t="s">
        <v>82</v>
      </c>
      <c r="B208" s="38" t="s">
        <v>673</v>
      </c>
      <c r="C208" s="2" t="s">
        <v>200</v>
      </c>
    </row>
    <row r="209" spans="1:3" x14ac:dyDescent="0.15">
      <c r="A209" s="37" t="s">
        <v>82</v>
      </c>
      <c r="B209" s="38" t="s">
        <v>410</v>
      </c>
      <c r="C209" s="2" t="s">
        <v>190</v>
      </c>
    </row>
    <row r="210" spans="1:3" x14ac:dyDescent="0.15">
      <c r="A210" s="37" t="s">
        <v>82</v>
      </c>
      <c r="B210" s="38" t="s">
        <v>674</v>
      </c>
      <c r="C210" s="2" t="s">
        <v>190</v>
      </c>
    </row>
    <row r="211" spans="1:3" x14ac:dyDescent="0.15">
      <c r="A211" s="37" t="s">
        <v>82</v>
      </c>
      <c r="B211" s="38" t="s">
        <v>215</v>
      </c>
      <c r="C211" s="2" t="s">
        <v>190</v>
      </c>
    </row>
    <row r="212" spans="1:3" x14ac:dyDescent="0.15">
      <c r="A212" s="37" t="s">
        <v>82</v>
      </c>
      <c r="B212" s="38" t="s">
        <v>238</v>
      </c>
      <c r="C212" s="2" t="s">
        <v>190</v>
      </c>
    </row>
    <row r="213" spans="1:3" x14ac:dyDescent="0.15">
      <c r="A213" s="37" t="s">
        <v>82</v>
      </c>
      <c r="B213" s="38" t="s">
        <v>675</v>
      </c>
      <c r="C213" s="2" t="s">
        <v>190</v>
      </c>
    </row>
    <row r="214" spans="1:3" x14ac:dyDescent="0.15">
      <c r="A214" s="37" t="s">
        <v>82</v>
      </c>
      <c r="B214" s="38" t="s">
        <v>424</v>
      </c>
      <c r="C214" s="2" t="s">
        <v>190</v>
      </c>
    </row>
    <row r="215" spans="1:3" x14ac:dyDescent="0.15">
      <c r="A215" s="37" t="s">
        <v>82</v>
      </c>
      <c r="B215" s="38" t="s">
        <v>676</v>
      </c>
      <c r="C215" s="2" t="s">
        <v>190</v>
      </c>
    </row>
    <row r="216" spans="1:3" x14ac:dyDescent="0.15">
      <c r="A216" s="37" t="s">
        <v>82</v>
      </c>
      <c r="B216" s="38" t="s">
        <v>217</v>
      </c>
      <c r="C216" s="2" t="s">
        <v>190</v>
      </c>
    </row>
    <row r="217" spans="1:3" x14ac:dyDescent="0.15">
      <c r="A217" s="37" t="s">
        <v>82</v>
      </c>
      <c r="B217" s="38" t="s">
        <v>493</v>
      </c>
      <c r="C217" s="2" t="s">
        <v>668</v>
      </c>
    </row>
    <row r="218" spans="1:3" x14ac:dyDescent="0.15">
      <c r="A218" s="37" t="s">
        <v>82</v>
      </c>
      <c r="B218" s="38" t="s">
        <v>677</v>
      </c>
      <c r="C218" s="2" t="s">
        <v>190</v>
      </c>
    </row>
    <row r="219" spans="1:3" x14ac:dyDescent="0.15">
      <c r="A219" s="37" t="s">
        <v>82</v>
      </c>
      <c r="B219" s="38" t="s">
        <v>678</v>
      </c>
      <c r="C219" s="2" t="s">
        <v>204</v>
      </c>
    </row>
    <row r="220" spans="1:3" x14ac:dyDescent="0.15">
      <c r="A220" s="37" t="s">
        <v>82</v>
      </c>
      <c r="B220" s="38" t="s">
        <v>679</v>
      </c>
      <c r="C220" s="2" t="s">
        <v>204</v>
      </c>
    </row>
    <row r="221" spans="1:3" x14ac:dyDescent="0.15">
      <c r="A221" s="37" t="s">
        <v>82</v>
      </c>
      <c r="B221" s="38" t="s">
        <v>680</v>
      </c>
      <c r="C221" s="2" t="s">
        <v>190</v>
      </c>
    </row>
    <row r="222" spans="1:3" x14ac:dyDescent="0.15">
      <c r="A222" s="37" t="s">
        <v>82</v>
      </c>
      <c r="B222" s="38" t="s">
        <v>681</v>
      </c>
      <c r="C222" s="2" t="s">
        <v>190</v>
      </c>
    </row>
    <row r="223" spans="1:3" x14ac:dyDescent="0.15">
      <c r="A223" s="37" t="s">
        <v>82</v>
      </c>
      <c r="B223" s="38" t="s">
        <v>421</v>
      </c>
      <c r="C223" s="2" t="s">
        <v>190</v>
      </c>
    </row>
    <row r="224" spans="1:3" x14ac:dyDescent="0.15">
      <c r="A224" s="37" t="s">
        <v>82</v>
      </c>
      <c r="B224" s="38" t="s">
        <v>296</v>
      </c>
      <c r="C224" s="2" t="s">
        <v>197</v>
      </c>
    </row>
    <row r="225" spans="1:3" x14ac:dyDescent="0.15">
      <c r="A225" s="37" t="s">
        <v>82</v>
      </c>
      <c r="B225" s="38" t="s">
        <v>682</v>
      </c>
      <c r="C225" s="2" t="s">
        <v>197</v>
      </c>
    </row>
    <row r="226" spans="1:3" x14ac:dyDescent="0.15">
      <c r="A226" s="37" t="s">
        <v>82</v>
      </c>
      <c r="B226" s="38" t="s">
        <v>683</v>
      </c>
      <c r="C226" s="2" t="s">
        <v>197</v>
      </c>
    </row>
    <row r="227" spans="1:3" x14ac:dyDescent="0.15">
      <c r="A227" s="37" t="s">
        <v>82</v>
      </c>
      <c r="B227" s="38" t="s">
        <v>211</v>
      </c>
      <c r="C227" s="2" t="s">
        <v>190</v>
      </c>
    </row>
    <row r="228" spans="1:3" x14ac:dyDescent="0.15">
      <c r="A228" s="37" t="s">
        <v>82</v>
      </c>
      <c r="B228" s="38" t="s">
        <v>235</v>
      </c>
      <c r="C228" s="2" t="s">
        <v>190</v>
      </c>
    </row>
    <row r="229" spans="1:3" x14ac:dyDescent="0.15">
      <c r="A229" s="37" t="s">
        <v>82</v>
      </c>
      <c r="B229" s="38" t="s">
        <v>684</v>
      </c>
      <c r="C229" s="2" t="s">
        <v>190</v>
      </c>
    </row>
    <row r="230" spans="1:3" x14ac:dyDescent="0.15">
      <c r="A230" s="37" t="s">
        <v>82</v>
      </c>
      <c r="B230" s="38" t="s">
        <v>685</v>
      </c>
      <c r="C230" s="2" t="s">
        <v>190</v>
      </c>
    </row>
    <row r="231" spans="1:3" x14ac:dyDescent="0.15">
      <c r="A231" s="37" t="s">
        <v>82</v>
      </c>
      <c r="B231" s="38" t="s">
        <v>686</v>
      </c>
      <c r="C231" s="2" t="s">
        <v>190</v>
      </c>
    </row>
    <row r="232" spans="1:3" x14ac:dyDescent="0.15">
      <c r="A232" s="37" t="s">
        <v>82</v>
      </c>
      <c r="B232" s="38" t="s">
        <v>687</v>
      </c>
      <c r="C232" s="2" t="s">
        <v>197</v>
      </c>
    </row>
    <row r="233" spans="1:3" x14ac:dyDescent="0.15">
      <c r="A233" s="37" t="s">
        <v>82</v>
      </c>
      <c r="B233" s="38" t="s">
        <v>688</v>
      </c>
      <c r="C233" s="2" t="s">
        <v>197</v>
      </c>
    </row>
    <row r="234" spans="1:3" x14ac:dyDescent="0.15">
      <c r="A234" s="37" t="s">
        <v>82</v>
      </c>
      <c r="B234" s="38" t="s">
        <v>689</v>
      </c>
      <c r="C234" s="2" t="s">
        <v>197</v>
      </c>
    </row>
    <row r="235" spans="1:3" x14ac:dyDescent="0.15">
      <c r="A235" s="37" t="s">
        <v>82</v>
      </c>
      <c r="B235" s="38" t="s">
        <v>229</v>
      </c>
      <c r="C235" s="2" t="s">
        <v>190</v>
      </c>
    </row>
    <row r="236" spans="1:3" x14ac:dyDescent="0.15">
      <c r="A236" s="37" t="s">
        <v>82</v>
      </c>
      <c r="B236" s="38" t="s">
        <v>690</v>
      </c>
      <c r="C236" s="2" t="s">
        <v>204</v>
      </c>
    </row>
    <row r="237" spans="1:3" x14ac:dyDescent="0.15">
      <c r="A237" s="37" t="s">
        <v>82</v>
      </c>
      <c r="B237" s="38" t="s">
        <v>691</v>
      </c>
      <c r="C237" s="2" t="s">
        <v>204</v>
      </c>
    </row>
    <row r="238" spans="1:3" x14ac:dyDescent="0.15">
      <c r="A238" s="37" t="s">
        <v>82</v>
      </c>
      <c r="B238" s="38" t="s">
        <v>692</v>
      </c>
      <c r="C238" s="2" t="s">
        <v>190</v>
      </c>
    </row>
    <row r="239" spans="1:3" x14ac:dyDescent="0.15">
      <c r="A239" s="37" t="s">
        <v>82</v>
      </c>
      <c r="B239" s="38" t="s">
        <v>520</v>
      </c>
      <c r="C239" s="2" t="s">
        <v>197</v>
      </c>
    </row>
    <row r="240" spans="1:3" x14ac:dyDescent="0.15">
      <c r="A240" s="37" t="s">
        <v>82</v>
      </c>
      <c r="B240" s="38" t="s">
        <v>240</v>
      </c>
      <c r="C240" s="2" t="s">
        <v>190</v>
      </c>
    </row>
    <row r="241" spans="1:3" x14ac:dyDescent="0.15">
      <c r="A241" s="37" t="s">
        <v>82</v>
      </c>
      <c r="B241" s="38" t="s">
        <v>693</v>
      </c>
      <c r="C241" s="2" t="s">
        <v>197</v>
      </c>
    </row>
    <row r="242" spans="1:3" x14ac:dyDescent="0.15">
      <c r="A242" s="37" t="s">
        <v>82</v>
      </c>
      <c r="B242" s="38" t="s">
        <v>694</v>
      </c>
      <c r="C242" s="2" t="s">
        <v>190</v>
      </c>
    </row>
    <row r="243" spans="1:3" x14ac:dyDescent="0.15">
      <c r="A243" s="37" t="s">
        <v>82</v>
      </c>
      <c r="B243" s="38" t="s">
        <v>695</v>
      </c>
      <c r="C243" s="2" t="s">
        <v>190</v>
      </c>
    </row>
    <row r="244" spans="1:3" x14ac:dyDescent="0.15">
      <c r="A244" s="37" t="s">
        <v>82</v>
      </c>
      <c r="B244" s="38" t="s">
        <v>696</v>
      </c>
      <c r="C244" s="2" t="s">
        <v>190</v>
      </c>
    </row>
    <row r="245" spans="1:3" x14ac:dyDescent="0.15">
      <c r="A245" s="37" t="s">
        <v>82</v>
      </c>
      <c r="B245" s="38" t="s">
        <v>697</v>
      </c>
      <c r="C245" s="2" t="s">
        <v>200</v>
      </c>
    </row>
    <row r="246" spans="1:3" x14ac:dyDescent="0.15">
      <c r="A246" s="37" t="s">
        <v>82</v>
      </c>
      <c r="B246" s="38" t="s">
        <v>698</v>
      </c>
      <c r="C246" s="2" t="s">
        <v>200</v>
      </c>
    </row>
    <row r="247" spans="1:3" x14ac:dyDescent="0.15">
      <c r="A247" s="37" t="s">
        <v>82</v>
      </c>
      <c r="B247" s="38" t="s">
        <v>699</v>
      </c>
      <c r="C247" s="2" t="s">
        <v>200</v>
      </c>
    </row>
    <row r="248" spans="1:3" x14ac:dyDescent="0.15">
      <c r="A248" s="37" t="s">
        <v>82</v>
      </c>
      <c r="B248" s="38" t="s">
        <v>700</v>
      </c>
      <c r="C248" s="2" t="s">
        <v>200</v>
      </c>
    </row>
    <row r="249" spans="1:3" x14ac:dyDescent="0.15">
      <c r="A249" s="37" t="s">
        <v>82</v>
      </c>
      <c r="B249" s="38" t="s">
        <v>701</v>
      </c>
      <c r="C249" s="2" t="s">
        <v>200</v>
      </c>
    </row>
    <row r="250" spans="1:3" x14ac:dyDescent="0.15">
      <c r="A250" s="37" t="s">
        <v>82</v>
      </c>
      <c r="B250" s="38" t="s">
        <v>470</v>
      </c>
      <c r="C250" s="2" t="s">
        <v>190</v>
      </c>
    </row>
    <row r="251" spans="1:3" x14ac:dyDescent="0.15">
      <c r="A251" s="37" t="s">
        <v>82</v>
      </c>
      <c r="B251" s="38" t="s">
        <v>702</v>
      </c>
      <c r="C251" s="2" t="s">
        <v>190</v>
      </c>
    </row>
    <row r="252" spans="1:3" x14ac:dyDescent="0.15">
      <c r="A252" s="37" t="s">
        <v>82</v>
      </c>
      <c r="B252" s="38" t="s">
        <v>527</v>
      </c>
      <c r="C252" s="2" t="s">
        <v>668</v>
      </c>
    </row>
    <row r="253" spans="1:3" x14ac:dyDescent="0.15">
      <c r="A253" s="37" t="s">
        <v>82</v>
      </c>
      <c r="B253" s="38" t="s">
        <v>703</v>
      </c>
      <c r="C253" s="2" t="s">
        <v>190</v>
      </c>
    </row>
    <row r="254" spans="1:3" x14ac:dyDescent="0.15">
      <c r="A254" s="37" t="s">
        <v>82</v>
      </c>
      <c r="B254" s="38" t="s">
        <v>704</v>
      </c>
      <c r="C254" s="2" t="s">
        <v>190</v>
      </c>
    </row>
    <row r="255" spans="1:3" x14ac:dyDescent="0.15">
      <c r="A255" s="37" t="s">
        <v>82</v>
      </c>
      <c r="B255" s="38" t="s">
        <v>188</v>
      </c>
      <c r="C255" s="2" t="s">
        <v>190</v>
      </c>
    </row>
    <row r="256" spans="1:3" x14ac:dyDescent="0.15">
      <c r="A256" s="37" t="s">
        <v>82</v>
      </c>
      <c r="B256" s="38" t="s">
        <v>705</v>
      </c>
      <c r="C256" s="2" t="s">
        <v>190</v>
      </c>
    </row>
    <row r="257" spans="1:3" x14ac:dyDescent="0.15">
      <c r="A257" s="37" t="s">
        <v>82</v>
      </c>
      <c r="B257" s="38" t="s">
        <v>250</v>
      </c>
      <c r="C257" s="2" t="s">
        <v>190</v>
      </c>
    </row>
    <row r="258" spans="1:3" x14ac:dyDescent="0.15">
      <c r="A258" s="37" t="s">
        <v>82</v>
      </c>
      <c r="B258" s="38" t="s">
        <v>706</v>
      </c>
      <c r="C258" s="2" t="s">
        <v>197</v>
      </c>
    </row>
    <row r="259" spans="1:3" x14ac:dyDescent="0.15">
      <c r="A259" s="37" t="s">
        <v>82</v>
      </c>
      <c r="B259" s="38" t="s">
        <v>447</v>
      </c>
      <c r="C259" s="2" t="s">
        <v>190</v>
      </c>
    </row>
    <row r="260" spans="1:3" x14ac:dyDescent="0.15">
      <c r="A260" s="37" t="s">
        <v>82</v>
      </c>
      <c r="B260" s="38" t="s">
        <v>707</v>
      </c>
      <c r="C260" s="2" t="s">
        <v>197</v>
      </c>
    </row>
    <row r="261" spans="1:3" x14ac:dyDescent="0.15">
      <c r="A261" s="37" t="s">
        <v>82</v>
      </c>
      <c r="B261" s="38" t="s">
        <v>530</v>
      </c>
      <c r="C261" s="2" t="s">
        <v>668</v>
      </c>
    </row>
    <row r="262" spans="1:3" x14ac:dyDescent="0.15">
      <c r="A262" s="37" t="s">
        <v>82</v>
      </c>
      <c r="B262" s="38" t="s">
        <v>199</v>
      </c>
      <c r="C262" s="2" t="s">
        <v>200</v>
      </c>
    </row>
    <row r="263" spans="1:3" x14ac:dyDescent="0.15">
      <c r="A263" s="37" t="s">
        <v>82</v>
      </c>
      <c r="B263" s="38" t="s">
        <v>708</v>
      </c>
      <c r="C263" s="2" t="s">
        <v>197</v>
      </c>
    </row>
    <row r="264" spans="1:3" x14ac:dyDescent="0.15">
      <c r="A264" s="37" t="s">
        <v>82</v>
      </c>
      <c r="B264" s="38" t="s">
        <v>709</v>
      </c>
      <c r="C264" s="2" t="s">
        <v>197</v>
      </c>
    </row>
    <row r="265" spans="1:3" x14ac:dyDescent="0.15">
      <c r="A265" s="37" t="s">
        <v>82</v>
      </c>
      <c r="B265" s="38" t="s">
        <v>308</v>
      </c>
      <c r="C265" s="2" t="s">
        <v>200</v>
      </c>
    </row>
    <row r="266" spans="1:3" x14ac:dyDescent="0.15">
      <c r="A266" s="37" t="s">
        <v>82</v>
      </c>
      <c r="B266" s="38" t="s">
        <v>710</v>
      </c>
      <c r="C266" s="2" t="s">
        <v>190</v>
      </c>
    </row>
    <row r="267" spans="1:3" x14ac:dyDescent="0.15">
      <c r="A267" s="37" t="s">
        <v>82</v>
      </c>
      <c r="B267" s="38" t="s">
        <v>711</v>
      </c>
      <c r="C267" s="2" t="s">
        <v>190</v>
      </c>
    </row>
    <row r="268" spans="1:3" x14ac:dyDescent="0.15">
      <c r="A268" s="37" t="s">
        <v>82</v>
      </c>
      <c r="B268" s="38" t="s">
        <v>712</v>
      </c>
      <c r="C268" s="2" t="s">
        <v>190</v>
      </c>
    </row>
    <row r="269" spans="1:3" x14ac:dyDescent="0.15">
      <c r="A269" s="37" t="s">
        <v>82</v>
      </c>
      <c r="B269" s="38" t="s">
        <v>286</v>
      </c>
      <c r="C269" s="2" t="s">
        <v>190</v>
      </c>
    </row>
    <row r="270" spans="1:3" x14ac:dyDescent="0.15">
      <c r="A270" s="37" t="s">
        <v>82</v>
      </c>
      <c r="B270" s="38" t="s">
        <v>713</v>
      </c>
      <c r="C270" s="2" t="s">
        <v>190</v>
      </c>
    </row>
    <row r="271" spans="1:3" x14ac:dyDescent="0.15">
      <c r="A271" s="37" t="s">
        <v>82</v>
      </c>
      <c r="B271" s="38" t="s">
        <v>714</v>
      </c>
      <c r="C271" s="2" t="s">
        <v>190</v>
      </c>
    </row>
    <row r="272" spans="1:3" x14ac:dyDescent="0.15">
      <c r="A272" s="37" t="s">
        <v>82</v>
      </c>
      <c r="B272" s="38" t="s">
        <v>715</v>
      </c>
      <c r="C272" s="2" t="s">
        <v>190</v>
      </c>
    </row>
    <row r="273" spans="1:3" x14ac:dyDescent="0.15">
      <c r="A273" s="37" t="s">
        <v>82</v>
      </c>
      <c r="B273" s="38" t="s">
        <v>716</v>
      </c>
      <c r="C273" s="2" t="s">
        <v>190</v>
      </c>
    </row>
    <row r="274" spans="1:3" x14ac:dyDescent="0.15">
      <c r="A274" s="37" t="s">
        <v>82</v>
      </c>
      <c r="B274" s="38" t="s">
        <v>242</v>
      </c>
      <c r="C274" s="2" t="s">
        <v>190</v>
      </c>
    </row>
    <row r="275" spans="1:3" x14ac:dyDescent="0.15">
      <c r="A275" s="37" t="s">
        <v>82</v>
      </c>
      <c r="B275" s="38" t="s">
        <v>717</v>
      </c>
      <c r="C275" s="2" t="s">
        <v>190</v>
      </c>
    </row>
    <row r="276" spans="1:3" x14ac:dyDescent="0.15">
      <c r="A276" s="37" t="s">
        <v>82</v>
      </c>
      <c r="B276" s="38" t="s">
        <v>718</v>
      </c>
      <c r="C276" s="2" t="s">
        <v>200</v>
      </c>
    </row>
    <row r="277" spans="1:3" x14ac:dyDescent="0.15">
      <c r="A277" s="37" t="s">
        <v>82</v>
      </c>
      <c r="B277" s="38" t="s">
        <v>719</v>
      </c>
      <c r="C277" s="2" t="s">
        <v>200</v>
      </c>
    </row>
    <row r="278" spans="1:3" x14ac:dyDescent="0.15">
      <c r="A278" s="37" t="s">
        <v>82</v>
      </c>
      <c r="B278" s="38" t="s">
        <v>581</v>
      </c>
      <c r="C278" s="2" t="s">
        <v>190</v>
      </c>
    </row>
    <row r="279" spans="1:3" x14ac:dyDescent="0.15">
      <c r="A279" s="37" t="s">
        <v>82</v>
      </c>
      <c r="B279" s="38" t="s">
        <v>720</v>
      </c>
      <c r="C279" s="2" t="s">
        <v>190</v>
      </c>
    </row>
    <row r="280" spans="1:3" x14ac:dyDescent="0.15">
      <c r="A280" s="37" t="s">
        <v>82</v>
      </c>
      <c r="B280" s="38" t="s">
        <v>721</v>
      </c>
      <c r="C280" s="2" t="s">
        <v>190</v>
      </c>
    </row>
    <row r="281" spans="1:3" x14ac:dyDescent="0.15">
      <c r="A281" s="37" t="s">
        <v>82</v>
      </c>
      <c r="B281" s="38" t="s">
        <v>722</v>
      </c>
      <c r="C281" s="2" t="s">
        <v>197</v>
      </c>
    </row>
    <row r="282" spans="1:3" x14ac:dyDescent="0.15">
      <c r="A282" s="37" t="s">
        <v>82</v>
      </c>
      <c r="B282" s="38" t="s">
        <v>723</v>
      </c>
      <c r="C282" s="2" t="s">
        <v>190</v>
      </c>
    </row>
    <row r="283" spans="1:3" x14ac:dyDescent="0.15">
      <c r="A283" s="37" t="s">
        <v>82</v>
      </c>
      <c r="B283" s="38" t="s">
        <v>724</v>
      </c>
      <c r="C283" s="2" t="s">
        <v>197</v>
      </c>
    </row>
    <row r="284" spans="1:3" x14ac:dyDescent="0.15">
      <c r="A284" s="37" t="s">
        <v>82</v>
      </c>
      <c r="B284" s="38" t="s">
        <v>330</v>
      </c>
      <c r="C284" s="2" t="s">
        <v>190</v>
      </c>
    </row>
    <row r="285" spans="1:3" x14ac:dyDescent="0.15">
      <c r="A285" s="37" t="s">
        <v>82</v>
      </c>
      <c r="B285" s="38" t="s">
        <v>725</v>
      </c>
      <c r="C285" s="2" t="s">
        <v>190</v>
      </c>
    </row>
    <row r="286" spans="1:3" x14ac:dyDescent="0.15">
      <c r="A286" s="37" t="s">
        <v>82</v>
      </c>
      <c r="B286" s="38" t="s">
        <v>726</v>
      </c>
      <c r="C286" s="2" t="s">
        <v>190</v>
      </c>
    </row>
    <row r="287" spans="1:3" x14ac:dyDescent="0.15">
      <c r="A287" s="37" t="s">
        <v>82</v>
      </c>
      <c r="B287" s="38" t="s">
        <v>339</v>
      </c>
      <c r="C287" s="2" t="s">
        <v>190</v>
      </c>
    </row>
    <row r="288" spans="1:3" x14ac:dyDescent="0.15">
      <c r="A288" s="37" t="s">
        <v>82</v>
      </c>
      <c r="B288" s="38" t="s">
        <v>727</v>
      </c>
      <c r="C288" s="2" t="s">
        <v>190</v>
      </c>
    </row>
    <row r="289" spans="1:3" x14ac:dyDescent="0.15">
      <c r="A289" s="37" t="s">
        <v>82</v>
      </c>
      <c r="B289" s="38" t="s">
        <v>728</v>
      </c>
      <c r="C289" s="2" t="s">
        <v>190</v>
      </c>
    </row>
    <row r="290" spans="1:3" x14ac:dyDescent="0.15">
      <c r="A290" s="37" t="s">
        <v>82</v>
      </c>
      <c r="B290" s="38" t="s">
        <v>592</v>
      </c>
      <c r="C290" s="2" t="s">
        <v>668</v>
      </c>
    </row>
    <row r="291" spans="1:3" x14ac:dyDescent="0.15">
      <c r="A291" s="37" t="s">
        <v>82</v>
      </c>
      <c r="B291" s="38" t="s">
        <v>729</v>
      </c>
      <c r="C291" s="2" t="s">
        <v>668</v>
      </c>
    </row>
    <row r="292" spans="1:3" x14ac:dyDescent="0.15">
      <c r="A292" s="37" t="s">
        <v>82</v>
      </c>
      <c r="B292" s="38" t="s">
        <v>730</v>
      </c>
      <c r="C292" s="2" t="s">
        <v>190</v>
      </c>
    </row>
    <row r="293" spans="1:3" x14ac:dyDescent="0.15">
      <c r="A293" s="37" t="s">
        <v>82</v>
      </c>
      <c r="B293" s="38" t="s">
        <v>731</v>
      </c>
      <c r="C293" s="2" t="s">
        <v>190</v>
      </c>
    </row>
    <row r="294" spans="1:3" x14ac:dyDescent="0.15">
      <c r="A294" s="37" t="s">
        <v>82</v>
      </c>
      <c r="B294" s="38" t="s">
        <v>312</v>
      </c>
      <c r="C294" s="2" t="s">
        <v>200</v>
      </c>
    </row>
    <row r="295" spans="1:3" x14ac:dyDescent="0.15">
      <c r="A295" s="37" t="s">
        <v>82</v>
      </c>
      <c r="B295" s="38" t="s">
        <v>732</v>
      </c>
      <c r="C295" s="2" t="s">
        <v>190</v>
      </c>
    </row>
    <row r="296" spans="1:3" x14ac:dyDescent="0.15">
      <c r="A296" s="37" t="s">
        <v>82</v>
      </c>
      <c r="B296" s="38" t="s">
        <v>593</v>
      </c>
      <c r="C296" s="2" t="s">
        <v>668</v>
      </c>
    </row>
    <row r="297" spans="1:3" x14ac:dyDescent="0.15">
      <c r="A297" s="37" t="s">
        <v>82</v>
      </c>
      <c r="B297" s="38" t="s">
        <v>733</v>
      </c>
      <c r="C297" s="2" t="s">
        <v>190</v>
      </c>
    </row>
    <row r="298" spans="1:3" x14ac:dyDescent="0.15">
      <c r="A298" s="37" t="s">
        <v>82</v>
      </c>
      <c r="B298" s="38" t="s">
        <v>734</v>
      </c>
      <c r="C298" s="2" t="s">
        <v>190</v>
      </c>
    </row>
    <row r="299" spans="1:3" x14ac:dyDescent="0.15">
      <c r="A299" s="37" t="s">
        <v>82</v>
      </c>
      <c r="B299" s="38" t="s">
        <v>594</v>
      </c>
      <c r="C299" s="2" t="s">
        <v>668</v>
      </c>
    </row>
    <row r="300" spans="1:3" x14ac:dyDescent="0.15">
      <c r="A300" s="37" t="s">
        <v>82</v>
      </c>
      <c r="B300" s="38" t="s">
        <v>735</v>
      </c>
      <c r="C300" s="2" t="s">
        <v>197</v>
      </c>
    </row>
    <row r="301" spans="1:3" x14ac:dyDescent="0.15">
      <c r="A301" s="37" t="s">
        <v>82</v>
      </c>
      <c r="B301" s="38" t="s">
        <v>196</v>
      </c>
      <c r="C301" s="2" t="s">
        <v>197</v>
      </c>
    </row>
    <row r="302" spans="1:3" x14ac:dyDescent="0.15">
      <c r="A302" s="37" t="s">
        <v>82</v>
      </c>
      <c r="B302" s="38" t="s">
        <v>736</v>
      </c>
      <c r="C302" s="2" t="s">
        <v>190</v>
      </c>
    </row>
    <row r="303" spans="1:3" x14ac:dyDescent="0.15">
      <c r="A303" s="37" t="s">
        <v>82</v>
      </c>
      <c r="B303" s="38" t="s">
        <v>737</v>
      </c>
      <c r="C303" s="2" t="s">
        <v>190</v>
      </c>
    </row>
    <row r="304" spans="1:3" x14ac:dyDescent="0.15">
      <c r="A304" s="37" t="s">
        <v>82</v>
      </c>
      <c r="B304" s="38" t="s">
        <v>234</v>
      </c>
      <c r="C304" s="2" t="s">
        <v>190</v>
      </c>
    </row>
    <row r="305" spans="1:3" x14ac:dyDescent="0.15">
      <c r="A305" s="37" t="s">
        <v>82</v>
      </c>
      <c r="B305" s="38" t="s">
        <v>738</v>
      </c>
      <c r="C305" s="2" t="s">
        <v>197</v>
      </c>
    </row>
    <row r="306" spans="1:3" x14ac:dyDescent="0.15">
      <c r="A306" s="37" t="s">
        <v>82</v>
      </c>
      <c r="B306" s="38" t="s">
        <v>739</v>
      </c>
      <c r="C306" s="2" t="s">
        <v>197</v>
      </c>
    </row>
    <row r="307" spans="1:3" x14ac:dyDescent="0.15">
      <c r="A307" s="37" t="s">
        <v>82</v>
      </c>
      <c r="B307" s="38" t="s">
        <v>740</v>
      </c>
      <c r="C307" s="2" t="s">
        <v>200</v>
      </c>
    </row>
    <row r="308" spans="1:3" x14ac:dyDescent="0.15">
      <c r="A308" s="37" t="s">
        <v>82</v>
      </c>
      <c r="B308" s="38" t="s">
        <v>741</v>
      </c>
      <c r="C308" s="2" t="s">
        <v>190</v>
      </c>
    </row>
    <row r="309" spans="1:3" x14ac:dyDescent="0.15">
      <c r="A309" s="37" t="s">
        <v>82</v>
      </c>
      <c r="B309" s="38" t="s">
        <v>600</v>
      </c>
      <c r="C309" s="2" t="s">
        <v>190</v>
      </c>
    </row>
    <row r="310" spans="1:3" x14ac:dyDescent="0.15">
      <c r="A310" s="37" t="s">
        <v>82</v>
      </c>
      <c r="B310" s="38" t="s">
        <v>742</v>
      </c>
      <c r="C310" s="2" t="s">
        <v>190</v>
      </c>
    </row>
    <row r="311" spans="1:3" x14ac:dyDescent="0.15">
      <c r="A311" s="37" t="s">
        <v>82</v>
      </c>
      <c r="B311" s="38" t="s">
        <v>260</v>
      </c>
      <c r="C311" s="2" t="s">
        <v>190</v>
      </c>
    </row>
    <row r="312" spans="1:3" x14ac:dyDescent="0.15">
      <c r="A312" s="37" t="s">
        <v>82</v>
      </c>
      <c r="B312" s="38" t="s">
        <v>743</v>
      </c>
      <c r="C312" s="2" t="s">
        <v>200</v>
      </c>
    </row>
    <row r="313" spans="1:3" x14ac:dyDescent="0.15">
      <c r="A313" s="37" t="s">
        <v>82</v>
      </c>
      <c r="B313" s="38" t="s">
        <v>744</v>
      </c>
      <c r="C313" s="2" t="s">
        <v>200</v>
      </c>
    </row>
    <row r="314" spans="1:3" x14ac:dyDescent="0.15">
      <c r="A314" s="37" t="s">
        <v>82</v>
      </c>
      <c r="B314" s="38" t="s">
        <v>745</v>
      </c>
      <c r="C314" s="2" t="s">
        <v>200</v>
      </c>
    </row>
    <row r="315" spans="1:3" x14ac:dyDescent="0.15">
      <c r="A315" s="37" t="s">
        <v>82</v>
      </c>
      <c r="B315" s="38" t="s">
        <v>746</v>
      </c>
      <c r="C315" s="2" t="s">
        <v>200</v>
      </c>
    </row>
    <row r="316" spans="1:3" x14ac:dyDescent="0.15">
      <c r="A316" s="37" t="s">
        <v>82</v>
      </c>
      <c r="B316" s="38" t="s">
        <v>747</v>
      </c>
      <c r="C316" s="2" t="s">
        <v>190</v>
      </c>
    </row>
    <row r="317" spans="1:3" x14ac:dyDescent="0.15">
      <c r="A317" s="37" t="s">
        <v>82</v>
      </c>
      <c r="B317" s="38" t="s">
        <v>748</v>
      </c>
      <c r="C317" s="2" t="s">
        <v>190</v>
      </c>
    </row>
    <row r="318" spans="1:3" x14ac:dyDescent="0.15">
      <c r="A318" s="37" t="s">
        <v>82</v>
      </c>
      <c r="B318" s="38" t="s">
        <v>749</v>
      </c>
      <c r="C318" s="2" t="s">
        <v>190</v>
      </c>
    </row>
    <row r="319" spans="1:3" x14ac:dyDescent="0.15">
      <c r="A319" s="37" t="s">
        <v>82</v>
      </c>
      <c r="B319" s="38" t="s">
        <v>426</v>
      </c>
      <c r="C319" s="2" t="s">
        <v>190</v>
      </c>
    </row>
    <row r="320" spans="1:3" x14ac:dyDescent="0.15">
      <c r="A320" s="37" t="s">
        <v>82</v>
      </c>
      <c r="B320" s="38" t="s">
        <v>750</v>
      </c>
      <c r="C320" s="2" t="s">
        <v>190</v>
      </c>
    </row>
    <row r="321" spans="1:3" x14ac:dyDescent="0.15">
      <c r="A321" s="37" t="s">
        <v>82</v>
      </c>
      <c r="B321" s="38" t="s">
        <v>751</v>
      </c>
      <c r="C321" s="2" t="s">
        <v>190</v>
      </c>
    </row>
    <row r="322" spans="1:3" x14ac:dyDescent="0.15">
      <c r="A322" s="37" t="s">
        <v>82</v>
      </c>
      <c r="B322" s="38" t="s">
        <v>219</v>
      </c>
      <c r="C322" s="2" t="s">
        <v>200</v>
      </c>
    </row>
    <row r="323" spans="1:3" x14ac:dyDescent="0.15">
      <c r="A323" s="37" t="s">
        <v>82</v>
      </c>
      <c r="B323" s="38" t="s">
        <v>218</v>
      </c>
      <c r="C323" s="2" t="s">
        <v>200</v>
      </c>
    </row>
    <row r="324" spans="1:3" x14ac:dyDescent="0.15">
      <c r="A324" s="37" t="s">
        <v>82</v>
      </c>
      <c r="B324" s="38" t="s">
        <v>236</v>
      </c>
      <c r="C324" s="2" t="s">
        <v>190</v>
      </c>
    </row>
    <row r="325" spans="1:3" x14ac:dyDescent="0.15">
      <c r="A325" s="37" t="s">
        <v>82</v>
      </c>
      <c r="B325" s="38" t="s">
        <v>752</v>
      </c>
      <c r="C325" s="2" t="s">
        <v>197</v>
      </c>
    </row>
    <row r="326" spans="1:3" x14ac:dyDescent="0.15">
      <c r="A326" s="37" t="s">
        <v>82</v>
      </c>
      <c r="B326" s="38" t="s">
        <v>753</v>
      </c>
      <c r="C326" s="2" t="s">
        <v>190</v>
      </c>
    </row>
    <row r="327" spans="1:3" x14ac:dyDescent="0.15">
      <c r="A327" s="37" t="s">
        <v>82</v>
      </c>
      <c r="B327" s="38" t="s">
        <v>754</v>
      </c>
      <c r="C327" s="2" t="s">
        <v>190</v>
      </c>
    </row>
    <row r="328" spans="1:3" x14ac:dyDescent="0.15">
      <c r="A328" s="37" t="s">
        <v>82</v>
      </c>
      <c r="B328" s="38" t="s">
        <v>360</v>
      </c>
      <c r="C328" s="2" t="s">
        <v>190</v>
      </c>
    </row>
    <row r="329" spans="1:3" x14ac:dyDescent="0.15">
      <c r="A329" s="37" t="s">
        <v>82</v>
      </c>
      <c r="B329" s="38" t="s">
        <v>755</v>
      </c>
      <c r="C329" s="2" t="s">
        <v>190</v>
      </c>
    </row>
    <row r="330" spans="1:3" x14ac:dyDescent="0.15">
      <c r="A330" s="37" t="s">
        <v>82</v>
      </c>
      <c r="B330" s="38" t="s">
        <v>608</v>
      </c>
      <c r="C330" s="2" t="s">
        <v>197</v>
      </c>
    </row>
    <row r="331" spans="1:3" x14ac:dyDescent="0.15">
      <c r="A331" s="37" t="s">
        <v>82</v>
      </c>
      <c r="B331" s="38" t="s">
        <v>609</v>
      </c>
      <c r="C331" s="2" t="s">
        <v>190</v>
      </c>
    </row>
    <row r="332" spans="1:3" x14ac:dyDescent="0.15">
      <c r="A332" s="37" t="s">
        <v>82</v>
      </c>
      <c r="B332" s="38" t="s">
        <v>756</v>
      </c>
      <c r="C332" s="2" t="s">
        <v>190</v>
      </c>
    </row>
    <row r="333" spans="1:3" x14ac:dyDescent="0.15">
      <c r="A333" s="37" t="s">
        <v>82</v>
      </c>
      <c r="B333" s="38" t="s">
        <v>757</v>
      </c>
      <c r="C333" s="2" t="s">
        <v>190</v>
      </c>
    </row>
    <row r="334" spans="1:3" x14ac:dyDescent="0.15">
      <c r="A334" s="37" t="s">
        <v>82</v>
      </c>
      <c r="B334" s="38" t="s">
        <v>758</v>
      </c>
      <c r="C334" s="2" t="s">
        <v>190</v>
      </c>
    </row>
    <row r="335" spans="1:3" x14ac:dyDescent="0.15">
      <c r="A335" s="37" t="s">
        <v>82</v>
      </c>
      <c r="B335" s="38" t="s">
        <v>759</v>
      </c>
      <c r="C335" s="2" t="s">
        <v>190</v>
      </c>
    </row>
    <row r="336" spans="1:3" x14ac:dyDescent="0.15">
      <c r="A336" s="37" t="s">
        <v>82</v>
      </c>
      <c r="B336" s="38" t="s">
        <v>760</v>
      </c>
      <c r="C336" s="2" t="s">
        <v>197</v>
      </c>
    </row>
    <row r="337" spans="1:3" x14ac:dyDescent="0.15">
      <c r="A337" s="37" t="s">
        <v>82</v>
      </c>
      <c r="B337" s="38" t="s">
        <v>620</v>
      </c>
      <c r="C337" s="2" t="s">
        <v>190</v>
      </c>
    </row>
    <row r="338" spans="1:3" x14ac:dyDescent="0.15">
      <c r="A338" s="37" t="s">
        <v>82</v>
      </c>
      <c r="B338" s="38" t="s">
        <v>761</v>
      </c>
      <c r="C338" s="2" t="s">
        <v>190</v>
      </c>
    </row>
    <row r="339" spans="1:3" x14ac:dyDescent="0.15">
      <c r="A339" s="37" t="s">
        <v>82</v>
      </c>
      <c r="B339" s="38" t="s">
        <v>277</v>
      </c>
      <c r="C339" s="2" t="s">
        <v>197</v>
      </c>
    </row>
    <row r="340" spans="1:3" x14ac:dyDescent="0.15">
      <c r="A340" s="37" t="s">
        <v>82</v>
      </c>
      <c r="B340" s="38" t="s">
        <v>623</v>
      </c>
      <c r="C340" s="2" t="s">
        <v>190</v>
      </c>
    </row>
    <row r="341" spans="1:3" x14ac:dyDescent="0.15">
      <c r="A341" s="37" t="s">
        <v>82</v>
      </c>
      <c r="B341" s="38" t="s">
        <v>762</v>
      </c>
      <c r="C341" s="2" t="s">
        <v>197</v>
      </c>
    </row>
    <row r="342" spans="1:3" x14ac:dyDescent="0.15">
      <c r="A342" s="37" t="s">
        <v>82</v>
      </c>
      <c r="B342" s="38" t="s">
        <v>763</v>
      </c>
      <c r="C342" s="2" t="s">
        <v>197</v>
      </c>
    </row>
    <row r="343" spans="1:3" x14ac:dyDescent="0.15">
      <c r="A343" s="37" t="s">
        <v>82</v>
      </c>
      <c r="B343" s="38" t="s">
        <v>764</v>
      </c>
      <c r="C343" s="2" t="s">
        <v>190</v>
      </c>
    </row>
    <row r="344" spans="1:3" x14ac:dyDescent="0.15">
      <c r="A344" s="37" t="s">
        <v>82</v>
      </c>
      <c r="B344" s="38" t="s">
        <v>765</v>
      </c>
      <c r="C344" s="2" t="s">
        <v>190</v>
      </c>
    </row>
    <row r="345" spans="1:3" x14ac:dyDescent="0.15">
      <c r="A345" s="37" t="s">
        <v>82</v>
      </c>
      <c r="B345" s="38" t="s">
        <v>766</v>
      </c>
      <c r="C345" s="2" t="s">
        <v>197</v>
      </c>
    </row>
    <row r="346" spans="1:3" x14ac:dyDescent="0.15">
      <c r="A346" s="37" t="s">
        <v>82</v>
      </c>
      <c r="B346" s="38" t="s">
        <v>314</v>
      </c>
      <c r="C346" s="2" t="s">
        <v>197</v>
      </c>
    </row>
    <row r="347" spans="1:3" x14ac:dyDescent="0.15">
      <c r="A347" s="37" t="s">
        <v>82</v>
      </c>
      <c r="B347" s="38" t="s">
        <v>767</v>
      </c>
      <c r="C347" s="2" t="s">
        <v>197</v>
      </c>
    </row>
    <row r="348" spans="1:3" x14ac:dyDescent="0.15">
      <c r="A348" s="37" t="s">
        <v>82</v>
      </c>
      <c r="B348" s="38" t="s">
        <v>768</v>
      </c>
      <c r="C348" s="2" t="s">
        <v>197</v>
      </c>
    </row>
    <row r="349" spans="1:3" x14ac:dyDescent="0.15">
      <c r="A349" s="37" t="s">
        <v>82</v>
      </c>
      <c r="B349" s="38" t="s">
        <v>769</v>
      </c>
      <c r="C349" s="2" t="s">
        <v>190</v>
      </c>
    </row>
    <row r="350" spans="1:3" x14ac:dyDescent="0.15">
      <c r="A350" s="37" t="s">
        <v>82</v>
      </c>
      <c r="B350" s="38" t="s">
        <v>770</v>
      </c>
      <c r="C350" s="2" t="s">
        <v>197</v>
      </c>
    </row>
    <row r="351" spans="1:3" x14ac:dyDescent="0.15">
      <c r="A351" s="37" t="s">
        <v>82</v>
      </c>
      <c r="B351" s="38" t="s">
        <v>216</v>
      </c>
      <c r="C351" s="2" t="s">
        <v>190</v>
      </c>
    </row>
    <row r="352" spans="1:3" x14ac:dyDescent="0.15">
      <c r="A352" s="37" t="s">
        <v>82</v>
      </c>
      <c r="B352" s="38" t="s">
        <v>273</v>
      </c>
      <c r="C352" s="2" t="s">
        <v>197</v>
      </c>
    </row>
    <row r="353" spans="1:3" x14ac:dyDescent="0.15">
      <c r="A353" s="37" t="s">
        <v>82</v>
      </c>
      <c r="B353" s="38" t="s">
        <v>209</v>
      </c>
      <c r="C353" s="2" t="s">
        <v>200</v>
      </c>
    </row>
    <row r="354" spans="1:3" x14ac:dyDescent="0.15">
      <c r="A354" s="37" t="s">
        <v>82</v>
      </c>
      <c r="B354" s="38" t="s">
        <v>771</v>
      </c>
      <c r="C354" s="2" t="s">
        <v>200</v>
      </c>
    </row>
    <row r="355" spans="1:3" x14ac:dyDescent="0.15">
      <c r="A355" s="37" t="s">
        <v>82</v>
      </c>
      <c r="B355" s="38" t="s">
        <v>212</v>
      </c>
      <c r="C355" s="2" t="s">
        <v>200</v>
      </c>
    </row>
    <row r="356" spans="1:3" x14ac:dyDescent="0.15">
      <c r="A356" s="37" t="s">
        <v>82</v>
      </c>
      <c r="B356" s="38" t="s">
        <v>772</v>
      </c>
      <c r="C356" s="2" t="s">
        <v>200</v>
      </c>
    </row>
    <row r="357" spans="1:3" x14ac:dyDescent="0.15">
      <c r="A357" s="37" t="s">
        <v>82</v>
      </c>
      <c r="B357" s="38" t="s">
        <v>773</v>
      </c>
      <c r="C357" s="2" t="s">
        <v>200</v>
      </c>
    </row>
    <row r="358" spans="1:3" x14ac:dyDescent="0.15">
      <c r="A358" s="37" t="s">
        <v>82</v>
      </c>
      <c r="B358" s="38" t="s">
        <v>774</v>
      </c>
      <c r="C358" s="2" t="s">
        <v>200</v>
      </c>
    </row>
    <row r="359" spans="1:3" x14ac:dyDescent="0.15">
      <c r="A359" s="37" t="s">
        <v>82</v>
      </c>
      <c r="B359" s="38" t="s">
        <v>775</v>
      </c>
      <c r="C359" s="2" t="s">
        <v>200</v>
      </c>
    </row>
    <row r="360" spans="1:3" x14ac:dyDescent="0.15">
      <c r="A360" s="37" t="s">
        <v>82</v>
      </c>
      <c r="B360" s="38" t="s">
        <v>776</v>
      </c>
      <c r="C360" s="2" t="s">
        <v>200</v>
      </c>
    </row>
    <row r="361" spans="1:3" x14ac:dyDescent="0.15">
      <c r="A361" s="37" t="s">
        <v>82</v>
      </c>
      <c r="B361" s="38" t="s">
        <v>777</v>
      </c>
      <c r="C361" s="2" t="s">
        <v>200</v>
      </c>
    </row>
    <row r="362" spans="1:3" x14ac:dyDescent="0.15">
      <c r="A362" s="37" t="s">
        <v>82</v>
      </c>
      <c r="B362" s="38" t="s">
        <v>778</v>
      </c>
      <c r="C362" s="2" t="s">
        <v>197</v>
      </c>
    </row>
    <row r="363" spans="1:3" x14ac:dyDescent="0.15">
      <c r="A363" s="37" t="s">
        <v>82</v>
      </c>
      <c r="B363" s="38" t="s">
        <v>779</v>
      </c>
      <c r="C363" s="2" t="s">
        <v>200</v>
      </c>
    </row>
    <row r="364" spans="1:3" x14ac:dyDescent="0.15">
      <c r="A364" s="37" t="s">
        <v>82</v>
      </c>
      <c r="B364" s="38" t="s">
        <v>780</v>
      </c>
      <c r="C364" s="2" t="s">
        <v>197</v>
      </c>
    </row>
    <row r="365" spans="1:3" x14ac:dyDescent="0.15">
      <c r="A365" s="37" t="s">
        <v>82</v>
      </c>
      <c r="B365" s="38" t="s">
        <v>781</v>
      </c>
      <c r="C365" s="2" t="s">
        <v>200</v>
      </c>
    </row>
    <row r="366" spans="1:3" x14ac:dyDescent="0.15">
      <c r="A366" s="37" t="s">
        <v>82</v>
      </c>
      <c r="B366" s="38" t="s">
        <v>93</v>
      </c>
      <c r="C366" s="2" t="s">
        <v>668</v>
      </c>
    </row>
    <row r="367" spans="1:3" x14ac:dyDescent="0.15">
      <c r="A367" s="37" t="s">
        <v>82</v>
      </c>
      <c r="B367" s="38" t="s">
        <v>214</v>
      </c>
      <c r="C367" s="2" t="s">
        <v>668</v>
      </c>
    </row>
    <row r="368" spans="1:3" x14ac:dyDescent="0.15">
      <c r="A368" s="37" t="s">
        <v>82</v>
      </c>
      <c r="B368" s="38" t="s">
        <v>782</v>
      </c>
      <c r="C368" s="2" t="s">
        <v>204</v>
      </c>
    </row>
    <row r="369" spans="1:3" x14ac:dyDescent="0.15">
      <c r="A369" s="37" t="s">
        <v>82</v>
      </c>
      <c r="B369" s="38" t="s">
        <v>783</v>
      </c>
      <c r="C369" s="2" t="s">
        <v>204</v>
      </c>
    </row>
    <row r="370" spans="1:3" x14ac:dyDescent="0.15">
      <c r="A370" s="37" t="s">
        <v>82</v>
      </c>
      <c r="B370" s="38" t="s">
        <v>784</v>
      </c>
      <c r="C370" s="2" t="s">
        <v>204</v>
      </c>
    </row>
    <row r="371" spans="1:3" x14ac:dyDescent="0.15">
      <c r="A371" s="37" t="s">
        <v>82</v>
      </c>
      <c r="B371" s="38" t="s">
        <v>785</v>
      </c>
      <c r="C371" s="2" t="s">
        <v>190</v>
      </c>
    </row>
    <row r="372" spans="1:3" x14ac:dyDescent="0.15">
      <c r="A372" s="37" t="s">
        <v>82</v>
      </c>
      <c r="B372" s="38" t="s">
        <v>786</v>
      </c>
      <c r="C372" s="2" t="s">
        <v>190</v>
      </c>
    </row>
    <row r="373" spans="1:3" x14ac:dyDescent="0.15">
      <c r="A373" s="37" t="s">
        <v>82</v>
      </c>
      <c r="B373" s="38" t="s">
        <v>787</v>
      </c>
      <c r="C373" s="2" t="s">
        <v>190</v>
      </c>
    </row>
    <row r="374" spans="1:3" x14ac:dyDescent="0.15">
      <c r="A374" s="37" t="s">
        <v>82</v>
      </c>
      <c r="B374" s="38" t="s">
        <v>788</v>
      </c>
      <c r="C374" s="2" t="s">
        <v>190</v>
      </c>
    </row>
    <row r="375" spans="1:3" x14ac:dyDescent="0.15">
      <c r="A375" s="37" t="s">
        <v>82</v>
      </c>
      <c r="B375" s="38" t="s">
        <v>789</v>
      </c>
      <c r="C375" s="2" t="s">
        <v>197</v>
      </c>
    </row>
    <row r="376" spans="1:3" x14ac:dyDescent="0.15">
      <c r="A376" s="37" t="s">
        <v>82</v>
      </c>
      <c r="B376" s="38" t="s">
        <v>257</v>
      </c>
      <c r="C376" s="2" t="s">
        <v>190</v>
      </c>
    </row>
    <row r="377" spans="1:3" x14ac:dyDescent="0.15">
      <c r="A377" s="37" t="s">
        <v>82</v>
      </c>
      <c r="B377" s="38" t="s">
        <v>790</v>
      </c>
      <c r="C377" s="2" t="s">
        <v>200</v>
      </c>
    </row>
    <row r="378" spans="1:3" x14ac:dyDescent="0.15">
      <c r="A378" s="37" t="s">
        <v>82</v>
      </c>
      <c r="B378" s="38" t="s">
        <v>791</v>
      </c>
      <c r="C378" s="2" t="s">
        <v>200</v>
      </c>
    </row>
    <row r="379" spans="1:3" x14ac:dyDescent="0.15">
      <c r="A379" s="37" t="s">
        <v>82</v>
      </c>
      <c r="B379" s="38" t="s">
        <v>792</v>
      </c>
      <c r="C379" s="2" t="s">
        <v>190</v>
      </c>
    </row>
    <row r="380" spans="1:3" x14ac:dyDescent="0.15">
      <c r="A380" s="37" t="s">
        <v>82</v>
      </c>
      <c r="B380" s="38" t="s">
        <v>793</v>
      </c>
      <c r="C380" s="2" t="s">
        <v>197</v>
      </c>
    </row>
    <row r="381" spans="1:3" x14ac:dyDescent="0.15">
      <c r="A381" s="37" t="s">
        <v>82</v>
      </c>
      <c r="B381" s="38" t="s">
        <v>794</v>
      </c>
      <c r="C381" s="2" t="s">
        <v>197</v>
      </c>
    </row>
    <row r="382" spans="1:3" x14ac:dyDescent="0.15">
      <c r="A382" s="37" t="s">
        <v>82</v>
      </c>
      <c r="B382" s="38" t="s">
        <v>795</v>
      </c>
      <c r="C382" s="2" t="s">
        <v>190</v>
      </c>
    </row>
    <row r="383" spans="1:3" x14ac:dyDescent="0.15">
      <c r="A383" s="37" t="s">
        <v>82</v>
      </c>
      <c r="B383" s="38" t="s">
        <v>796</v>
      </c>
      <c r="C383" s="2" t="s">
        <v>190</v>
      </c>
    </row>
    <row r="384" spans="1:3" x14ac:dyDescent="0.15">
      <c r="A384" s="37" t="s">
        <v>82</v>
      </c>
      <c r="B384" s="38" t="s">
        <v>797</v>
      </c>
      <c r="C384" s="2" t="s">
        <v>190</v>
      </c>
    </row>
    <row r="385" spans="1:3" x14ac:dyDescent="0.15">
      <c r="A385" s="37" t="s">
        <v>82</v>
      </c>
      <c r="B385" s="38" t="s">
        <v>798</v>
      </c>
      <c r="C385" s="2" t="s">
        <v>190</v>
      </c>
    </row>
    <row r="386" spans="1:3" x14ac:dyDescent="0.15">
      <c r="A386" s="37" t="s">
        <v>82</v>
      </c>
      <c r="B386" s="38" t="s">
        <v>799</v>
      </c>
      <c r="C386" s="2" t="s">
        <v>190</v>
      </c>
    </row>
    <row r="387" spans="1:3" x14ac:dyDescent="0.15">
      <c r="A387" s="37" t="s">
        <v>82</v>
      </c>
      <c r="B387" s="38" t="s">
        <v>317</v>
      </c>
      <c r="C387" s="2" t="s">
        <v>197</v>
      </c>
    </row>
    <row r="388" spans="1:3" x14ac:dyDescent="0.15">
      <c r="A388" s="37" t="s">
        <v>82</v>
      </c>
      <c r="B388" s="38" t="s">
        <v>658</v>
      </c>
      <c r="C388" s="2" t="s">
        <v>668</v>
      </c>
    </row>
    <row r="389" spans="1:3" x14ac:dyDescent="0.15">
      <c r="A389" s="37" t="s">
        <v>82</v>
      </c>
      <c r="B389" s="38" t="s">
        <v>304</v>
      </c>
      <c r="C389" s="2" t="s">
        <v>190</v>
      </c>
    </row>
    <row r="390" spans="1:3" x14ac:dyDescent="0.15">
      <c r="A390" s="37" t="s">
        <v>82</v>
      </c>
      <c r="B390" s="38" t="s">
        <v>800</v>
      </c>
      <c r="C390" s="2" t="s">
        <v>200</v>
      </c>
    </row>
    <row r="391" spans="1:3" x14ac:dyDescent="0.15">
      <c r="A391" s="37" t="s">
        <v>82</v>
      </c>
      <c r="B391" s="38" t="s">
        <v>801</v>
      </c>
      <c r="C391" s="2" t="s">
        <v>200</v>
      </c>
    </row>
    <row r="392" spans="1:3" x14ac:dyDescent="0.15">
      <c r="A392" s="37" t="s">
        <v>82</v>
      </c>
      <c r="B392" s="38" t="s">
        <v>802</v>
      </c>
      <c r="C392" s="2" t="s">
        <v>200</v>
      </c>
    </row>
    <row r="393" spans="1:3" x14ac:dyDescent="0.15">
      <c r="A393" s="37" t="s">
        <v>82</v>
      </c>
      <c r="B393" s="38" t="s">
        <v>803</v>
      </c>
      <c r="C393" s="2" t="s">
        <v>190</v>
      </c>
    </row>
    <row r="394" spans="1:3" x14ac:dyDescent="0.15">
      <c r="A394" s="37" t="s">
        <v>82</v>
      </c>
      <c r="B394" s="38" t="s">
        <v>804</v>
      </c>
      <c r="C394" s="2" t="s">
        <v>190</v>
      </c>
    </row>
    <row r="395" spans="1:3" x14ac:dyDescent="0.15">
      <c r="A395" s="37" t="s">
        <v>319</v>
      </c>
      <c r="B395" s="38" t="s">
        <v>318</v>
      </c>
      <c r="C395" s="2" t="s">
        <v>197</v>
      </c>
    </row>
    <row r="396" spans="1:3" x14ac:dyDescent="0.15">
      <c r="A396" s="37" t="s">
        <v>319</v>
      </c>
      <c r="B396" s="38" t="s">
        <v>476</v>
      </c>
      <c r="C396" s="2" t="s">
        <v>476</v>
      </c>
    </row>
    <row r="397" spans="1:3" x14ac:dyDescent="0.15">
      <c r="A397" s="37" t="s">
        <v>319</v>
      </c>
      <c r="B397" s="38" t="s">
        <v>320</v>
      </c>
      <c r="C397" s="2" t="s">
        <v>197</v>
      </c>
    </row>
    <row r="398" spans="1:3" x14ac:dyDescent="0.15">
      <c r="A398" s="37" t="s">
        <v>319</v>
      </c>
      <c r="B398" s="38" t="s">
        <v>321</v>
      </c>
      <c r="C398" s="2" t="s">
        <v>197</v>
      </c>
    </row>
    <row r="399" spans="1:3" x14ac:dyDescent="0.15">
      <c r="A399" s="37" t="s">
        <v>202</v>
      </c>
      <c r="B399" s="38" t="s">
        <v>430</v>
      </c>
      <c r="C399" s="2" t="s">
        <v>190</v>
      </c>
    </row>
    <row r="400" spans="1:3" x14ac:dyDescent="0.15">
      <c r="A400" s="37" t="s">
        <v>202</v>
      </c>
      <c r="B400" s="38" t="s">
        <v>206</v>
      </c>
      <c r="C400" s="2" t="s">
        <v>190</v>
      </c>
    </row>
    <row r="401" spans="1:3" x14ac:dyDescent="0.15">
      <c r="A401" s="37" t="s">
        <v>202</v>
      </c>
      <c r="B401" s="38" t="s">
        <v>435</v>
      </c>
      <c r="C401" s="2" t="s">
        <v>190</v>
      </c>
    </row>
    <row r="402" spans="1:3" x14ac:dyDescent="0.15">
      <c r="A402" s="37" t="s">
        <v>202</v>
      </c>
      <c r="B402" s="38" t="s">
        <v>203</v>
      </c>
      <c r="C402" s="2" t="s">
        <v>190</v>
      </c>
    </row>
    <row r="403" spans="1:3" x14ac:dyDescent="0.15">
      <c r="A403" s="37" t="s">
        <v>202</v>
      </c>
      <c r="B403" s="38" t="s">
        <v>382</v>
      </c>
      <c r="C403" s="2" t="s">
        <v>190</v>
      </c>
    </row>
    <row r="404" spans="1:3" x14ac:dyDescent="0.15">
      <c r="A404" s="37" t="s">
        <v>202</v>
      </c>
      <c r="B404" s="38" t="s">
        <v>384</v>
      </c>
      <c r="C404" s="2" t="s">
        <v>190</v>
      </c>
    </row>
    <row r="405" spans="1:3" x14ac:dyDescent="0.15">
      <c r="A405" s="37" t="s">
        <v>202</v>
      </c>
      <c r="B405" s="38" t="s">
        <v>372</v>
      </c>
      <c r="C405" s="2" t="s">
        <v>190</v>
      </c>
    </row>
    <row r="406" spans="1:3" x14ac:dyDescent="0.15">
      <c r="A406" s="37" t="s">
        <v>202</v>
      </c>
      <c r="B406" s="38" t="s">
        <v>267</v>
      </c>
      <c r="C406" s="2" t="s">
        <v>268</v>
      </c>
    </row>
    <row r="407" spans="1:3" x14ac:dyDescent="0.15">
      <c r="A407" s="37" t="s">
        <v>202</v>
      </c>
      <c r="B407" s="38" t="s">
        <v>357</v>
      </c>
      <c r="C407" s="2" t="s">
        <v>190</v>
      </c>
    </row>
    <row r="408" spans="1:3" x14ac:dyDescent="0.15">
      <c r="A408" s="37" t="s">
        <v>202</v>
      </c>
      <c r="B408" s="38" t="s">
        <v>387</v>
      </c>
      <c r="C408" s="2" t="s">
        <v>190</v>
      </c>
    </row>
    <row r="409" spans="1:3" x14ac:dyDescent="0.15">
      <c r="A409" s="37" t="s">
        <v>202</v>
      </c>
      <c r="B409" s="38" t="s">
        <v>374</v>
      </c>
      <c r="C409" s="2" t="s">
        <v>190</v>
      </c>
    </row>
    <row r="410" spans="1:3" x14ac:dyDescent="0.15">
      <c r="A410" s="37" t="s">
        <v>202</v>
      </c>
      <c r="B410" s="38" t="s">
        <v>207</v>
      </c>
      <c r="C410" s="2" t="s">
        <v>190</v>
      </c>
    </row>
    <row r="411" spans="1:3" x14ac:dyDescent="0.15">
      <c r="A411" s="37" t="s">
        <v>202</v>
      </c>
      <c r="B411" s="38" t="s">
        <v>351</v>
      </c>
      <c r="C411" s="2" t="s">
        <v>190</v>
      </c>
    </row>
    <row r="412" spans="1:3" x14ac:dyDescent="0.15">
      <c r="A412" s="37" t="s">
        <v>202</v>
      </c>
      <c r="B412" s="38" t="s">
        <v>323</v>
      </c>
      <c r="C412" s="2" t="s">
        <v>190</v>
      </c>
    </row>
    <row r="413" spans="1:3" x14ac:dyDescent="0.15">
      <c r="A413" s="37" t="s">
        <v>202</v>
      </c>
      <c r="B413" s="38" t="s">
        <v>412</v>
      </c>
      <c r="C413" s="2" t="s">
        <v>190</v>
      </c>
    </row>
    <row r="414" spans="1:3" x14ac:dyDescent="0.15">
      <c r="A414" s="37" t="s">
        <v>202</v>
      </c>
      <c r="B414" s="38" t="s">
        <v>389</v>
      </c>
      <c r="C414" s="2" t="s">
        <v>190</v>
      </c>
    </row>
    <row r="415" spans="1:3" x14ac:dyDescent="0.15">
      <c r="A415" s="37" t="s">
        <v>202</v>
      </c>
      <c r="B415" s="38" t="s">
        <v>344</v>
      </c>
      <c r="C415" s="2" t="s">
        <v>190</v>
      </c>
    </row>
    <row r="416" spans="1:3" x14ac:dyDescent="0.15">
      <c r="A416" s="37" t="s">
        <v>202</v>
      </c>
      <c r="B416" s="38" t="s">
        <v>376</v>
      </c>
      <c r="C416" s="2" t="s">
        <v>190</v>
      </c>
    </row>
    <row r="417" spans="1:3" x14ac:dyDescent="0.15">
      <c r="A417" s="37" t="s">
        <v>202</v>
      </c>
      <c r="B417" s="38" t="s">
        <v>452</v>
      </c>
      <c r="C417" s="2" t="s">
        <v>190</v>
      </c>
    </row>
    <row r="418" spans="1:3" x14ac:dyDescent="0.15">
      <c r="A418" s="37" t="s">
        <v>202</v>
      </c>
      <c r="B418" s="38" t="s">
        <v>450</v>
      </c>
      <c r="C418" s="2" t="s">
        <v>190</v>
      </c>
    </row>
    <row r="419" spans="1:3" x14ac:dyDescent="0.15">
      <c r="A419" s="37" t="s">
        <v>202</v>
      </c>
      <c r="B419" s="38" t="s">
        <v>346</v>
      </c>
      <c r="C419" s="2" t="s">
        <v>190</v>
      </c>
    </row>
    <row r="420" spans="1:3" x14ac:dyDescent="0.15">
      <c r="A420" s="37" t="s">
        <v>202</v>
      </c>
      <c r="B420" s="38" t="s">
        <v>392</v>
      </c>
      <c r="C420" s="2" t="s">
        <v>190</v>
      </c>
    </row>
    <row r="421" spans="1:3" x14ac:dyDescent="0.15">
      <c r="A421" s="37" t="s">
        <v>202</v>
      </c>
      <c r="B421" s="38" t="s">
        <v>343</v>
      </c>
      <c r="C421" s="2" t="s">
        <v>190</v>
      </c>
    </row>
    <row r="422" spans="1:3" x14ac:dyDescent="0.15">
      <c r="A422" s="37" t="s">
        <v>202</v>
      </c>
      <c r="B422" s="38" t="s">
        <v>379</v>
      </c>
      <c r="C422" s="2" t="s">
        <v>190</v>
      </c>
    </row>
  </sheetData>
  <hyperlinks>
    <hyperlink ref="A1" location="'Readme | Introduction'!A1" display="back to ReadMe" xr:uid="{0BC0D1DB-78EA-E042-8DC5-7E359AD0FD79}"/>
  </hyperlink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C6465-0D0C-4DAD-A460-4329EBD47C18}">
  <sheetPr>
    <tabColor rgb="FFA2D6F9"/>
  </sheetPr>
  <dimension ref="A1:H449"/>
  <sheetViews>
    <sheetView showGridLines="0" workbookViewId="0">
      <pane ySplit="3" topLeftCell="A4" activePane="bottomLeft" state="frozen"/>
      <selection pane="bottomLeft"/>
    </sheetView>
  </sheetViews>
  <sheetFormatPr baseColWidth="10" defaultColWidth="8.83203125" defaultRowHeight="12" x14ac:dyDescent="0.15"/>
  <cols>
    <col min="1" max="1" width="8.83203125" style="2"/>
    <col min="2" max="2" width="11" style="2" customWidth="1"/>
    <col min="3" max="4" width="8.83203125" style="2"/>
    <col min="5" max="5" width="15.1640625" style="2" customWidth="1"/>
    <col min="6" max="16384" width="8.83203125" style="2"/>
  </cols>
  <sheetData>
    <row r="1" spans="1:8" x14ac:dyDescent="0.15">
      <c r="A1" s="70" t="s">
        <v>957</v>
      </c>
    </row>
    <row r="3" spans="1:8" x14ac:dyDescent="0.15">
      <c r="A3" s="32" t="s">
        <v>805</v>
      </c>
      <c r="B3" s="32" t="s">
        <v>82</v>
      </c>
      <c r="C3" s="32" t="s">
        <v>806</v>
      </c>
      <c r="D3" s="32" t="s">
        <v>807</v>
      </c>
      <c r="E3" s="32" t="s">
        <v>808</v>
      </c>
      <c r="F3" s="1"/>
      <c r="G3" s="1"/>
      <c r="H3" s="33" t="s">
        <v>809</v>
      </c>
    </row>
    <row r="4" spans="1:8" x14ac:dyDescent="0.15">
      <c r="A4" s="2" t="s">
        <v>810</v>
      </c>
      <c r="B4" s="2" t="s">
        <v>811</v>
      </c>
      <c r="C4" s="2" t="s">
        <v>112</v>
      </c>
      <c r="D4" s="2" t="s">
        <v>112</v>
      </c>
      <c r="E4" s="2">
        <v>0.05</v>
      </c>
      <c r="H4" s="2" t="s">
        <v>812</v>
      </c>
    </row>
    <row r="5" spans="1:8" x14ac:dyDescent="0.15">
      <c r="A5" s="2" t="s">
        <v>810</v>
      </c>
      <c r="B5" s="2" t="s">
        <v>811</v>
      </c>
      <c r="C5" s="2" t="s">
        <v>6</v>
      </c>
      <c r="D5" s="2" t="s">
        <v>112</v>
      </c>
      <c r="E5" s="2">
        <v>0.95</v>
      </c>
      <c r="H5" s="2" t="s">
        <v>813</v>
      </c>
    </row>
    <row r="6" spans="1:8" x14ac:dyDescent="0.15">
      <c r="A6" s="2" t="s">
        <v>810</v>
      </c>
      <c r="B6" s="2" t="s">
        <v>811</v>
      </c>
      <c r="C6" s="2" t="s">
        <v>100</v>
      </c>
      <c r="D6" s="2" t="s">
        <v>100</v>
      </c>
      <c r="E6" s="2">
        <v>0.05</v>
      </c>
    </row>
    <row r="7" spans="1:8" x14ac:dyDescent="0.15">
      <c r="A7" s="2" t="s">
        <v>810</v>
      </c>
      <c r="B7" s="2" t="s">
        <v>811</v>
      </c>
      <c r="C7" s="2" t="s">
        <v>6</v>
      </c>
      <c r="D7" s="2" t="s">
        <v>100</v>
      </c>
      <c r="E7" s="2">
        <v>0.95</v>
      </c>
    </row>
    <row r="8" spans="1:8" x14ac:dyDescent="0.15">
      <c r="A8" s="2" t="s">
        <v>810</v>
      </c>
      <c r="B8" s="2" t="s">
        <v>811</v>
      </c>
      <c r="C8" s="2" t="s">
        <v>109</v>
      </c>
      <c r="D8" s="2" t="s">
        <v>109</v>
      </c>
      <c r="E8" s="2">
        <v>0.4</v>
      </c>
    </row>
    <row r="9" spans="1:8" x14ac:dyDescent="0.15">
      <c r="A9" s="2" t="s">
        <v>810</v>
      </c>
      <c r="B9" s="2" t="s">
        <v>811</v>
      </c>
      <c r="C9" s="2" t="s">
        <v>6</v>
      </c>
      <c r="D9" s="2" t="s">
        <v>109</v>
      </c>
      <c r="E9" s="2">
        <v>0.3</v>
      </c>
    </row>
    <row r="10" spans="1:8" x14ac:dyDescent="0.15">
      <c r="A10" s="2" t="s">
        <v>810</v>
      </c>
      <c r="B10" s="2" t="s">
        <v>811</v>
      </c>
      <c r="C10" s="2" t="s">
        <v>108</v>
      </c>
      <c r="D10" s="2" t="s">
        <v>109</v>
      </c>
      <c r="E10" s="2">
        <v>0.3</v>
      </c>
    </row>
    <row r="11" spans="1:8" ht="15" x14ac:dyDescent="0.2">
      <c r="A11" s="2" t="s">
        <v>810</v>
      </c>
      <c r="B11" s="2" t="s">
        <v>811</v>
      </c>
      <c r="C11" s="2" t="s">
        <v>116</v>
      </c>
      <c r="D11" s="2" t="s">
        <v>116</v>
      </c>
      <c r="E11" s="2">
        <v>0.03</v>
      </c>
      <c r="H11" s="57"/>
    </row>
    <row r="12" spans="1:8" x14ac:dyDescent="0.15">
      <c r="A12" s="2" t="s">
        <v>810</v>
      </c>
      <c r="B12" s="2" t="s">
        <v>811</v>
      </c>
      <c r="C12" s="2" t="s">
        <v>6</v>
      </c>
      <c r="D12" s="2" t="s">
        <v>116</v>
      </c>
      <c r="E12" s="2">
        <v>0.72409500000000004</v>
      </c>
    </row>
    <row r="13" spans="1:8" x14ac:dyDescent="0.15">
      <c r="A13" s="2" t="s">
        <v>810</v>
      </c>
      <c r="B13" s="2" t="s">
        <v>811</v>
      </c>
      <c r="C13" s="2" t="s">
        <v>117</v>
      </c>
      <c r="D13" s="2" t="s">
        <v>116</v>
      </c>
      <c r="E13" s="2">
        <v>9.5905000000000004E-2</v>
      </c>
    </row>
    <row r="14" spans="1:8" x14ac:dyDescent="0.15">
      <c r="A14" s="2" t="s">
        <v>810</v>
      </c>
      <c r="B14" s="2" t="s">
        <v>811</v>
      </c>
      <c r="C14" s="2" t="s">
        <v>108</v>
      </c>
      <c r="D14" s="2" t="s">
        <v>116</v>
      </c>
      <c r="E14" s="2">
        <v>0.15</v>
      </c>
    </row>
    <row r="15" spans="1:8" x14ac:dyDescent="0.15">
      <c r="A15" s="2" t="s">
        <v>810</v>
      </c>
      <c r="B15" s="2" t="s">
        <v>811</v>
      </c>
      <c r="C15" s="2" t="s">
        <v>6</v>
      </c>
      <c r="D15" s="2" t="s">
        <v>6</v>
      </c>
      <c r="E15" s="2">
        <v>1</v>
      </c>
    </row>
    <row r="16" spans="1:8" x14ac:dyDescent="0.15">
      <c r="A16" s="2" t="s">
        <v>810</v>
      </c>
      <c r="B16" s="2" t="s">
        <v>811</v>
      </c>
      <c r="C16" s="2" t="s">
        <v>6</v>
      </c>
      <c r="D16" s="2" t="s">
        <v>96</v>
      </c>
      <c r="E16" s="2">
        <v>0.72409500000000004</v>
      </c>
    </row>
    <row r="17" spans="1:5" x14ac:dyDescent="0.15">
      <c r="A17" s="2" t="s">
        <v>810</v>
      </c>
      <c r="B17" s="2" t="s">
        <v>811</v>
      </c>
      <c r="C17" s="2" t="s">
        <v>96</v>
      </c>
      <c r="D17" s="2" t="s">
        <v>96</v>
      </c>
      <c r="E17" s="2">
        <v>0.03</v>
      </c>
    </row>
    <row r="18" spans="1:5" x14ac:dyDescent="0.15">
      <c r="A18" s="2" t="s">
        <v>810</v>
      </c>
      <c r="B18" s="2" t="s">
        <v>811</v>
      </c>
      <c r="C18" s="2" t="s">
        <v>117</v>
      </c>
      <c r="D18" s="2" t="s">
        <v>96</v>
      </c>
      <c r="E18" s="2">
        <v>9.5905000000000004E-2</v>
      </c>
    </row>
    <row r="19" spans="1:5" x14ac:dyDescent="0.15">
      <c r="A19" s="2" t="s">
        <v>810</v>
      </c>
      <c r="B19" s="2" t="s">
        <v>811</v>
      </c>
      <c r="C19" s="2" t="s">
        <v>108</v>
      </c>
      <c r="D19" s="2" t="s">
        <v>96</v>
      </c>
      <c r="E19" s="2">
        <v>0.15</v>
      </c>
    </row>
    <row r="20" spans="1:5" x14ac:dyDescent="0.15">
      <c r="A20" s="2" t="s">
        <v>810</v>
      </c>
      <c r="B20" s="2" t="s">
        <v>811</v>
      </c>
      <c r="C20" s="2" t="s">
        <v>6</v>
      </c>
      <c r="D20" s="2" t="s">
        <v>114</v>
      </c>
      <c r="E20" s="2">
        <v>0.72409500000000004</v>
      </c>
    </row>
    <row r="21" spans="1:5" x14ac:dyDescent="0.15">
      <c r="A21" s="2" t="s">
        <v>810</v>
      </c>
      <c r="B21" s="2" t="s">
        <v>811</v>
      </c>
      <c r="C21" s="2" t="s">
        <v>114</v>
      </c>
      <c r="D21" s="2" t="s">
        <v>114</v>
      </c>
      <c r="E21" s="2">
        <v>0.03</v>
      </c>
    </row>
    <row r="22" spans="1:5" x14ac:dyDescent="0.15">
      <c r="A22" s="2" t="s">
        <v>810</v>
      </c>
      <c r="B22" s="2" t="s">
        <v>811</v>
      </c>
      <c r="C22" s="2" t="s">
        <v>117</v>
      </c>
      <c r="D22" s="2" t="s">
        <v>114</v>
      </c>
      <c r="E22" s="2">
        <v>9.5905000000000004E-2</v>
      </c>
    </row>
    <row r="23" spans="1:5" x14ac:dyDescent="0.15">
      <c r="A23" s="2" t="s">
        <v>810</v>
      </c>
      <c r="B23" s="2" t="s">
        <v>811</v>
      </c>
      <c r="C23" s="2" t="s">
        <v>108</v>
      </c>
      <c r="D23" s="2" t="s">
        <v>114</v>
      </c>
      <c r="E23" s="2">
        <v>0.15</v>
      </c>
    </row>
    <row r="24" spans="1:5" x14ac:dyDescent="0.15">
      <c r="A24" s="2" t="s">
        <v>810</v>
      </c>
      <c r="B24" s="2" t="s">
        <v>811</v>
      </c>
      <c r="C24" s="2" t="s">
        <v>6</v>
      </c>
      <c r="D24" s="2" t="s">
        <v>110</v>
      </c>
      <c r="E24" s="2">
        <v>0.8</v>
      </c>
    </row>
    <row r="25" spans="1:5" x14ac:dyDescent="0.15">
      <c r="A25" s="2" t="s">
        <v>810</v>
      </c>
      <c r="B25" s="2" t="s">
        <v>811</v>
      </c>
      <c r="C25" s="2" t="s">
        <v>110</v>
      </c>
      <c r="D25" s="2" t="s">
        <v>110</v>
      </c>
      <c r="E25" s="2">
        <v>0.2</v>
      </c>
    </row>
    <row r="26" spans="1:5" x14ac:dyDescent="0.15">
      <c r="A26" s="2" t="s">
        <v>810</v>
      </c>
      <c r="B26" s="2" t="s">
        <v>811</v>
      </c>
      <c r="C26" s="2" t="s">
        <v>6</v>
      </c>
      <c r="D26" s="2" t="s">
        <v>106</v>
      </c>
      <c r="E26" s="2">
        <v>0.95</v>
      </c>
    </row>
    <row r="27" spans="1:5" x14ac:dyDescent="0.15">
      <c r="A27" s="2" t="s">
        <v>810</v>
      </c>
      <c r="B27" s="2" t="s">
        <v>811</v>
      </c>
      <c r="C27" s="2" t="s">
        <v>106</v>
      </c>
      <c r="D27" s="2" t="s">
        <v>106</v>
      </c>
      <c r="E27" s="2">
        <v>0.05</v>
      </c>
    </row>
    <row r="28" spans="1:5" x14ac:dyDescent="0.15">
      <c r="A28" s="2" t="s">
        <v>810</v>
      </c>
      <c r="B28" s="2" t="s">
        <v>811</v>
      </c>
      <c r="C28" s="2" t="s">
        <v>6</v>
      </c>
      <c r="D28" s="2" t="s">
        <v>107</v>
      </c>
      <c r="E28" s="2">
        <v>0.85</v>
      </c>
    </row>
    <row r="29" spans="1:5" x14ac:dyDescent="0.15">
      <c r="A29" s="2" t="s">
        <v>810</v>
      </c>
      <c r="B29" s="2" t="s">
        <v>811</v>
      </c>
      <c r="C29" s="2" t="s">
        <v>107</v>
      </c>
      <c r="D29" s="2" t="s">
        <v>107</v>
      </c>
      <c r="E29" s="2">
        <v>0.05</v>
      </c>
    </row>
    <row r="30" spans="1:5" x14ac:dyDescent="0.15">
      <c r="A30" s="2" t="s">
        <v>810</v>
      </c>
      <c r="B30" s="2" t="s">
        <v>811</v>
      </c>
      <c r="C30" s="2" t="s">
        <v>108</v>
      </c>
      <c r="D30" s="2" t="s">
        <v>107</v>
      </c>
      <c r="E30" s="2">
        <v>0.1</v>
      </c>
    </row>
    <row r="31" spans="1:5" x14ac:dyDescent="0.15">
      <c r="A31" s="2" t="s">
        <v>810</v>
      </c>
      <c r="B31" s="2" t="s">
        <v>811</v>
      </c>
      <c r="C31" s="2" t="s">
        <v>117</v>
      </c>
      <c r="D31" s="2" t="s">
        <v>117</v>
      </c>
      <c r="E31" s="2">
        <v>1</v>
      </c>
    </row>
    <row r="32" spans="1:5" x14ac:dyDescent="0.15">
      <c r="A32" s="2" t="s">
        <v>810</v>
      </c>
      <c r="B32" s="2" t="s">
        <v>811</v>
      </c>
      <c r="C32" s="2" t="s">
        <v>6</v>
      </c>
      <c r="D32" s="2" t="s">
        <v>115</v>
      </c>
      <c r="E32" s="2">
        <v>0.7</v>
      </c>
    </row>
    <row r="33" spans="1:5" x14ac:dyDescent="0.15">
      <c r="A33" s="2" t="s">
        <v>810</v>
      </c>
      <c r="B33" s="2" t="s">
        <v>811</v>
      </c>
      <c r="C33" s="2" t="s">
        <v>115</v>
      </c>
      <c r="D33" s="2" t="s">
        <v>115</v>
      </c>
      <c r="E33" s="2">
        <v>0.3</v>
      </c>
    </row>
    <row r="34" spans="1:5" x14ac:dyDescent="0.15">
      <c r="A34" s="2" t="s">
        <v>810</v>
      </c>
      <c r="B34" s="2" t="s">
        <v>811</v>
      </c>
      <c r="C34" s="2" t="s">
        <v>6</v>
      </c>
      <c r="D34" s="2" t="s">
        <v>105</v>
      </c>
      <c r="E34" s="2">
        <v>0.72409500000000004</v>
      </c>
    </row>
    <row r="35" spans="1:5" x14ac:dyDescent="0.15">
      <c r="A35" s="2" t="s">
        <v>810</v>
      </c>
      <c r="B35" s="2" t="s">
        <v>811</v>
      </c>
      <c r="C35" s="2" t="s">
        <v>117</v>
      </c>
      <c r="D35" s="2" t="s">
        <v>105</v>
      </c>
      <c r="E35" s="2">
        <v>9.5905000000000004E-2</v>
      </c>
    </row>
    <row r="36" spans="1:5" x14ac:dyDescent="0.15">
      <c r="A36" s="2" t="s">
        <v>810</v>
      </c>
      <c r="B36" s="2" t="s">
        <v>811</v>
      </c>
      <c r="C36" s="2" t="s">
        <v>105</v>
      </c>
      <c r="D36" s="2" t="s">
        <v>105</v>
      </c>
      <c r="E36" s="2">
        <v>0.03</v>
      </c>
    </row>
    <row r="37" spans="1:5" x14ac:dyDescent="0.15">
      <c r="A37" s="2" t="s">
        <v>810</v>
      </c>
      <c r="B37" s="2" t="s">
        <v>811</v>
      </c>
      <c r="C37" s="2" t="s">
        <v>108</v>
      </c>
      <c r="D37" s="2" t="s">
        <v>105</v>
      </c>
      <c r="E37" s="2">
        <v>0.15</v>
      </c>
    </row>
    <row r="38" spans="1:5" x14ac:dyDescent="0.15">
      <c r="A38" s="2" t="s">
        <v>810</v>
      </c>
      <c r="B38" s="2" t="s">
        <v>811</v>
      </c>
      <c r="C38" s="2" t="s">
        <v>6</v>
      </c>
      <c r="D38" s="2" t="s">
        <v>103</v>
      </c>
      <c r="E38" s="2">
        <v>0.85</v>
      </c>
    </row>
    <row r="39" spans="1:5" x14ac:dyDescent="0.15">
      <c r="A39" s="2" t="s">
        <v>810</v>
      </c>
      <c r="B39" s="2" t="s">
        <v>811</v>
      </c>
      <c r="C39" s="2" t="s">
        <v>103</v>
      </c>
      <c r="D39" s="2" t="s">
        <v>103</v>
      </c>
      <c r="E39" s="2">
        <v>0.15</v>
      </c>
    </row>
    <row r="40" spans="1:5" x14ac:dyDescent="0.15">
      <c r="A40" s="2" t="s">
        <v>810</v>
      </c>
      <c r="B40" s="2" t="s">
        <v>811</v>
      </c>
      <c r="C40" s="2" t="s">
        <v>6</v>
      </c>
      <c r="D40" s="2" t="s">
        <v>113</v>
      </c>
      <c r="E40" s="2">
        <v>0.35</v>
      </c>
    </row>
    <row r="41" spans="1:5" x14ac:dyDescent="0.15">
      <c r="A41" s="2" t="s">
        <v>810</v>
      </c>
      <c r="B41" s="2" t="s">
        <v>811</v>
      </c>
      <c r="C41" s="2" t="s">
        <v>113</v>
      </c>
      <c r="D41" s="2" t="s">
        <v>113</v>
      </c>
      <c r="E41" s="2">
        <v>0.65</v>
      </c>
    </row>
    <row r="42" spans="1:5" x14ac:dyDescent="0.15">
      <c r="A42" s="2" t="s">
        <v>810</v>
      </c>
      <c r="B42" s="2" t="s">
        <v>811</v>
      </c>
      <c r="C42" s="2" t="s">
        <v>6</v>
      </c>
      <c r="D42" s="2" t="s">
        <v>10</v>
      </c>
      <c r="E42" s="2">
        <v>0.1</v>
      </c>
    </row>
    <row r="43" spans="1:5" x14ac:dyDescent="0.15">
      <c r="A43" s="2" t="s">
        <v>810</v>
      </c>
      <c r="B43" s="2" t="s">
        <v>811</v>
      </c>
      <c r="C43" s="2" t="s">
        <v>110</v>
      </c>
      <c r="D43" s="2" t="s">
        <v>10</v>
      </c>
      <c r="E43" s="2">
        <v>0.3</v>
      </c>
    </row>
    <row r="44" spans="1:5" x14ac:dyDescent="0.15">
      <c r="A44" s="2" t="s">
        <v>810</v>
      </c>
      <c r="B44" s="2" t="s">
        <v>811</v>
      </c>
      <c r="C44" s="2" t="s">
        <v>10</v>
      </c>
      <c r="D44" s="2" t="s">
        <v>10</v>
      </c>
      <c r="E44" s="2">
        <v>0.1</v>
      </c>
    </row>
    <row r="45" spans="1:5" x14ac:dyDescent="0.15">
      <c r="A45" s="2" t="s">
        <v>810</v>
      </c>
      <c r="B45" s="2" t="s">
        <v>811</v>
      </c>
      <c r="C45" s="2" t="s">
        <v>108</v>
      </c>
      <c r="D45" s="2" t="s">
        <v>10</v>
      </c>
      <c r="E45" s="2">
        <v>0.5</v>
      </c>
    </row>
    <row r="46" spans="1:5" x14ac:dyDescent="0.15">
      <c r="A46" s="2" t="s">
        <v>810</v>
      </c>
      <c r="B46" s="2" t="s">
        <v>811</v>
      </c>
      <c r="C46" s="2" t="s">
        <v>108</v>
      </c>
      <c r="D46" s="2" t="s">
        <v>108</v>
      </c>
      <c r="E46" s="2">
        <v>1</v>
      </c>
    </row>
    <row r="47" spans="1:5" x14ac:dyDescent="0.15">
      <c r="A47" s="2" t="s">
        <v>810</v>
      </c>
      <c r="B47" s="2" t="s">
        <v>811</v>
      </c>
      <c r="C47" s="2" t="s">
        <v>6</v>
      </c>
      <c r="D47" s="2" t="s">
        <v>118</v>
      </c>
      <c r="E47" s="2">
        <v>0.72409500000000004</v>
      </c>
    </row>
    <row r="48" spans="1:5" x14ac:dyDescent="0.15">
      <c r="A48" s="2" t="s">
        <v>810</v>
      </c>
      <c r="B48" s="2" t="s">
        <v>811</v>
      </c>
      <c r="C48" s="2" t="s">
        <v>117</v>
      </c>
      <c r="D48" s="2" t="s">
        <v>118</v>
      </c>
      <c r="E48" s="2">
        <v>9.5905000000000004E-2</v>
      </c>
    </row>
    <row r="49" spans="1:5" x14ac:dyDescent="0.15">
      <c r="A49" s="2" t="s">
        <v>810</v>
      </c>
      <c r="B49" s="2" t="s">
        <v>811</v>
      </c>
      <c r="C49" s="2" t="s">
        <v>108</v>
      </c>
      <c r="D49" s="2" t="s">
        <v>118</v>
      </c>
      <c r="E49" s="2">
        <v>0.15</v>
      </c>
    </row>
    <row r="50" spans="1:5" x14ac:dyDescent="0.15">
      <c r="A50" s="2" t="s">
        <v>810</v>
      </c>
      <c r="B50" s="2" t="s">
        <v>811</v>
      </c>
      <c r="C50" s="2" t="s">
        <v>118</v>
      </c>
      <c r="D50" s="2" t="s">
        <v>118</v>
      </c>
      <c r="E50" s="2">
        <v>0.03</v>
      </c>
    </row>
    <row r="51" spans="1:5" x14ac:dyDescent="0.15">
      <c r="A51" s="2" t="s">
        <v>810</v>
      </c>
      <c r="B51" s="2" t="s">
        <v>811</v>
      </c>
      <c r="C51" s="2" t="s">
        <v>6</v>
      </c>
      <c r="D51" s="2" t="s">
        <v>111</v>
      </c>
      <c r="E51" s="2">
        <v>0.95</v>
      </c>
    </row>
    <row r="52" spans="1:5" x14ac:dyDescent="0.15">
      <c r="A52" s="2" t="s">
        <v>810</v>
      </c>
      <c r="B52" s="2" t="s">
        <v>811</v>
      </c>
      <c r="C52" s="2" t="s">
        <v>111</v>
      </c>
      <c r="D52" s="2" t="s">
        <v>111</v>
      </c>
      <c r="E52" s="2">
        <v>0.05</v>
      </c>
    </row>
    <row r="53" spans="1:5" x14ac:dyDescent="0.15">
      <c r="A53" s="2" t="s">
        <v>810</v>
      </c>
      <c r="B53" s="2" t="s">
        <v>811</v>
      </c>
      <c r="C53" s="2" t="s">
        <v>6</v>
      </c>
      <c r="D53" s="2" t="s">
        <v>98</v>
      </c>
      <c r="E53" s="2">
        <v>0.95</v>
      </c>
    </row>
    <row r="54" spans="1:5" x14ac:dyDescent="0.15">
      <c r="A54" s="2" t="s">
        <v>810</v>
      </c>
      <c r="B54" s="2" t="s">
        <v>811</v>
      </c>
      <c r="C54" s="2" t="s">
        <v>98</v>
      </c>
      <c r="D54" s="2" t="s">
        <v>98</v>
      </c>
      <c r="E54" s="2">
        <v>0.05</v>
      </c>
    </row>
    <row r="55" spans="1:5" x14ac:dyDescent="0.15">
      <c r="A55" s="2" t="s">
        <v>810</v>
      </c>
      <c r="B55" s="2" t="s">
        <v>811</v>
      </c>
      <c r="C55" s="2" t="s">
        <v>6</v>
      </c>
      <c r="D55" s="2" t="s">
        <v>101</v>
      </c>
      <c r="E55" s="2">
        <v>0.75</v>
      </c>
    </row>
    <row r="56" spans="1:5" x14ac:dyDescent="0.15">
      <c r="A56" s="2" t="s">
        <v>810</v>
      </c>
      <c r="B56" s="2" t="s">
        <v>811</v>
      </c>
      <c r="C56" s="2" t="s">
        <v>101</v>
      </c>
      <c r="D56" s="2" t="s">
        <v>101</v>
      </c>
      <c r="E56" s="2">
        <v>0.25</v>
      </c>
    </row>
    <row r="57" spans="1:5" x14ac:dyDescent="0.15">
      <c r="A57" s="2" t="s">
        <v>810</v>
      </c>
      <c r="B57" s="2" t="s">
        <v>811</v>
      </c>
      <c r="C57" s="2" t="s">
        <v>6</v>
      </c>
      <c r="D57" s="2" t="s">
        <v>104</v>
      </c>
      <c r="E57" s="2">
        <v>0.95</v>
      </c>
    </row>
    <row r="58" spans="1:5" x14ac:dyDescent="0.15">
      <c r="A58" s="2" t="s">
        <v>810</v>
      </c>
      <c r="B58" s="2" t="s">
        <v>811</v>
      </c>
      <c r="C58" s="2" t="s">
        <v>104</v>
      </c>
      <c r="D58" s="2" t="s">
        <v>104</v>
      </c>
      <c r="E58" s="2">
        <v>0.05</v>
      </c>
    </row>
    <row r="59" spans="1:5" x14ac:dyDescent="0.15">
      <c r="A59" s="2" t="s">
        <v>810</v>
      </c>
      <c r="B59" s="2" t="s">
        <v>126</v>
      </c>
      <c r="C59" s="2" t="s">
        <v>112</v>
      </c>
      <c r="D59" s="2" t="s">
        <v>112</v>
      </c>
      <c r="E59" s="2">
        <v>0.01</v>
      </c>
    </row>
    <row r="60" spans="1:5" x14ac:dyDescent="0.15">
      <c r="A60" s="2" t="s">
        <v>810</v>
      </c>
      <c r="B60" s="2" t="s">
        <v>126</v>
      </c>
      <c r="C60" s="2" t="s">
        <v>6</v>
      </c>
      <c r="D60" s="2" t="s">
        <v>112</v>
      </c>
      <c r="E60" s="2">
        <v>0.87</v>
      </c>
    </row>
    <row r="61" spans="1:5" x14ac:dyDescent="0.15">
      <c r="A61" s="2" t="s">
        <v>810</v>
      </c>
      <c r="B61" s="2" t="s">
        <v>126</v>
      </c>
      <c r="C61" s="2" t="s">
        <v>108</v>
      </c>
      <c r="D61" s="2" t="s">
        <v>112</v>
      </c>
      <c r="E61" s="2">
        <v>0.12</v>
      </c>
    </row>
    <row r="62" spans="1:5" x14ac:dyDescent="0.15">
      <c r="A62" s="2" t="s">
        <v>810</v>
      </c>
      <c r="B62" s="2" t="s">
        <v>126</v>
      </c>
      <c r="C62" s="2" t="s">
        <v>100</v>
      </c>
      <c r="D62" s="2" t="s">
        <v>100</v>
      </c>
      <c r="E62" s="2">
        <v>0.01</v>
      </c>
    </row>
    <row r="63" spans="1:5" x14ac:dyDescent="0.15">
      <c r="A63" s="2" t="s">
        <v>810</v>
      </c>
      <c r="B63" s="2" t="s">
        <v>126</v>
      </c>
      <c r="C63" s="2" t="s">
        <v>6</v>
      </c>
      <c r="D63" s="2" t="s">
        <v>100</v>
      </c>
      <c r="E63" s="2">
        <v>0.91</v>
      </c>
    </row>
    <row r="64" spans="1:5" x14ac:dyDescent="0.15">
      <c r="A64" s="2" t="s">
        <v>810</v>
      </c>
      <c r="B64" s="2" t="s">
        <v>126</v>
      </c>
      <c r="C64" s="2" t="s">
        <v>108</v>
      </c>
      <c r="D64" s="2" t="s">
        <v>100</v>
      </c>
      <c r="E64" s="2">
        <v>0.08</v>
      </c>
    </row>
    <row r="65" spans="1:5" x14ac:dyDescent="0.15">
      <c r="A65" s="2" t="s">
        <v>810</v>
      </c>
      <c r="B65" s="2" t="s">
        <v>126</v>
      </c>
      <c r="C65" s="2" t="s">
        <v>109</v>
      </c>
      <c r="D65" s="2" t="s">
        <v>109</v>
      </c>
      <c r="E65" s="2">
        <v>0.03</v>
      </c>
    </row>
    <row r="66" spans="1:5" x14ac:dyDescent="0.15">
      <c r="A66" s="2" t="s">
        <v>810</v>
      </c>
      <c r="B66" s="2" t="s">
        <v>126</v>
      </c>
      <c r="C66" s="2" t="s">
        <v>6</v>
      </c>
      <c r="D66" s="2" t="s">
        <v>109</v>
      </c>
      <c r="E66" s="2">
        <v>0.65</v>
      </c>
    </row>
    <row r="67" spans="1:5" x14ac:dyDescent="0.15">
      <c r="A67" s="2" t="s">
        <v>810</v>
      </c>
      <c r="B67" s="2" t="s">
        <v>126</v>
      </c>
      <c r="C67" s="2" t="s">
        <v>106</v>
      </c>
      <c r="D67" s="2" t="s">
        <v>109</v>
      </c>
      <c r="E67" s="2">
        <v>0.04</v>
      </c>
    </row>
    <row r="68" spans="1:5" x14ac:dyDescent="0.15">
      <c r="A68" s="2" t="s">
        <v>810</v>
      </c>
      <c r="B68" s="2" t="s">
        <v>126</v>
      </c>
      <c r="C68" s="2" t="s">
        <v>108</v>
      </c>
      <c r="D68" s="2" t="s">
        <v>109</v>
      </c>
      <c r="E68" s="2">
        <v>0.28000000000000003</v>
      </c>
    </row>
    <row r="69" spans="1:5" x14ac:dyDescent="0.15">
      <c r="A69" s="2" t="s">
        <v>810</v>
      </c>
      <c r="B69" s="2" t="s">
        <v>126</v>
      </c>
      <c r="C69" s="2" t="s">
        <v>116</v>
      </c>
      <c r="D69" s="2" t="s">
        <v>116</v>
      </c>
      <c r="E69" s="2">
        <v>0.02</v>
      </c>
    </row>
    <row r="70" spans="1:5" x14ac:dyDescent="0.15">
      <c r="A70" s="2" t="s">
        <v>810</v>
      </c>
      <c r="B70" s="2" t="s">
        <v>126</v>
      </c>
      <c r="C70" s="2" t="s">
        <v>6</v>
      </c>
      <c r="D70" s="2" t="s">
        <v>116</v>
      </c>
      <c r="E70" s="2">
        <v>0.65</v>
      </c>
    </row>
    <row r="71" spans="1:5" x14ac:dyDescent="0.15">
      <c r="A71" s="2" t="s">
        <v>810</v>
      </c>
      <c r="B71" s="2" t="s">
        <v>126</v>
      </c>
      <c r="C71" s="2" t="s">
        <v>117</v>
      </c>
      <c r="D71" s="2" t="s">
        <v>116</v>
      </c>
      <c r="E71" s="2">
        <v>0.08</v>
      </c>
    </row>
    <row r="72" spans="1:5" x14ac:dyDescent="0.15">
      <c r="A72" s="2" t="s">
        <v>810</v>
      </c>
      <c r="B72" s="2" t="s">
        <v>126</v>
      </c>
      <c r="C72" s="2" t="s">
        <v>108</v>
      </c>
      <c r="D72" s="2" t="s">
        <v>116</v>
      </c>
      <c r="E72" s="2">
        <v>0.25</v>
      </c>
    </row>
    <row r="73" spans="1:5" x14ac:dyDescent="0.15">
      <c r="A73" s="2" t="s">
        <v>810</v>
      </c>
      <c r="B73" s="2" t="s">
        <v>126</v>
      </c>
      <c r="C73" s="2" t="s">
        <v>6</v>
      </c>
      <c r="D73" s="2" t="s">
        <v>6</v>
      </c>
      <c r="E73" s="2">
        <v>0.92</v>
      </c>
    </row>
    <row r="74" spans="1:5" x14ac:dyDescent="0.15">
      <c r="A74" s="2" t="s">
        <v>810</v>
      </c>
      <c r="B74" s="2" t="s">
        <v>126</v>
      </c>
      <c r="C74" s="2" t="s">
        <v>108</v>
      </c>
      <c r="D74" s="2" t="s">
        <v>6</v>
      </c>
      <c r="E74" s="2">
        <v>0.08</v>
      </c>
    </row>
    <row r="75" spans="1:5" x14ac:dyDescent="0.15">
      <c r="A75" s="2" t="s">
        <v>810</v>
      </c>
      <c r="B75" s="2" t="s">
        <v>126</v>
      </c>
      <c r="C75" s="2" t="s">
        <v>6</v>
      </c>
      <c r="D75" s="2" t="s">
        <v>96</v>
      </c>
      <c r="E75" s="2">
        <v>0.65</v>
      </c>
    </row>
    <row r="76" spans="1:5" x14ac:dyDescent="0.15">
      <c r="A76" s="2" t="s">
        <v>810</v>
      </c>
      <c r="B76" s="2" t="s">
        <v>126</v>
      </c>
      <c r="C76" s="2" t="s">
        <v>96</v>
      </c>
      <c r="D76" s="2" t="s">
        <v>96</v>
      </c>
      <c r="E76" s="2">
        <v>0.02</v>
      </c>
    </row>
    <row r="77" spans="1:5" x14ac:dyDescent="0.15">
      <c r="A77" s="2" t="s">
        <v>810</v>
      </c>
      <c r="B77" s="2" t="s">
        <v>126</v>
      </c>
      <c r="C77" s="2" t="s">
        <v>117</v>
      </c>
      <c r="D77" s="2" t="s">
        <v>96</v>
      </c>
      <c r="E77" s="2">
        <v>0.08</v>
      </c>
    </row>
    <row r="78" spans="1:5" x14ac:dyDescent="0.15">
      <c r="A78" s="2" t="s">
        <v>810</v>
      </c>
      <c r="B78" s="2" t="s">
        <v>126</v>
      </c>
      <c r="C78" s="2" t="s">
        <v>108</v>
      </c>
      <c r="D78" s="2" t="s">
        <v>96</v>
      </c>
      <c r="E78" s="2">
        <v>0.25</v>
      </c>
    </row>
    <row r="79" spans="1:5" x14ac:dyDescent="0.15">
      <c r="A79" s="2" t="s">
        <v>810</v>
      </c>
      <c r="B79" s="2" t="s">
        <v>126</v>
      </c>
      <c r="C79" s="2" t="s">
        <v>6</v>
      </c>
      <c r="D79" s="2" t="s">
        <v>114</v>
      </c>
      <c r="E79" s="2">
        <v>0.65</v>
      </c>
    </row>
    <row r="80" spans="1:5" x14ac:dyDescent="0.15">
      <c r="A80" s="2" t="s">
        <v>810</v>
      </c>
      <c r="B80" s="2" t="s">
        <v>126</v>
      </c>
      <c r="C80" s="2" t="s">
        <v>114</v>
      </c>
      <c r="D80" s="2" t="s">
        <v>114</v>
      </c>
      <c r="E80" s="2">
        <v>0.02</v>
      </c>
    </row>
    <row r="81" spans="1:5" x14ac:dyDescent="0.15">
      <c r="A81" s="2" t="s">
        <v>810</v>
      </c>
      <c r="B81" s="2" t="s">
        <v>126</v>
      </c>
      <c r="C81" s="2" t="s">
        <v>117</v>
      </c>
      <c r="D81" s="2" t="s">
        <v>114</v>
      </c>
      <c r="E81" s="2">
        <v>0.08</v>
      </c>
    </row>
    <row r="82" spans="1:5" x14ac:dyDescent="0.15">
      <c r="A82" s="2" t="s">
        <v>810</v>
      </c>
      <c r="B82" s="2" t="s">
        <v>126</v>
      </c>
      <c r="C82" s="2" t="s">
        <v>108</v>
      </c>
      <c r="D82" s="2" t="s">
        <v>114</v>
      </c>
      <c r="E82" s="2">
        <v>0.25</v>
      </c>
    </row>
    <row r="83" spans="1:5" x14ac:dyDescent="0.15">
      <c r="A83" s="2" t="s">
        <v>810</v>
      </c>
      <c r="B83" s="2" t="s">
        <v>126</v>
      </c>
      <c r="C83" s="2" t="s">
        <v>6</v>
      </c>
      <c r="D83" s="2" t="s">
        <v>110</v>
      </c>
      <c r="E83" s="2">
        <v>0.6</v>
      </c>
    </row>
    <row r="84" spans="1:5" x14ac:dyDescent="0.15">
      <c r="A84" s="2" t="s">
        <v>810</v>
      </c>
      <c r="B84" s="2" t="s">
        <v>126</v>
      </c>
      <c r="C84" s="2" t="s">
        <v>110</v>
      </c>
      <c r="D84" s="2" t="s">
        <v>110</v>
      </c>
      <c r="E84" s="2">
        <v>0.1</v>
      </c>
    </row>
    <row r="85" spans="1:5" x14ac:dyDescent="0.15">
      <c r="A85" s="2" t="s">
        <v>810</v>
      </c>
      <c r="B85" s="2" t="s">
        <v>126</v>
      </c>
      <c r="C85" s="2" t="s">
        <v>108</v>
      </c>
      <c r="D85" s="2" t="s">
        <v>110</v>
      </c>
      <c r="E85" s="2">
        <v>0.3</v>
      </c>
    </row>
    <row r="86" spans="1:5" x14ac:dyDescent="0.15">
      <c r="A86" s="2" t="s">
        <v>810</v>
      </c>
      <c r="B86" s="2" t="s">
        <v>126</v>
      </c>
      <c r="C86" s="2" t="s">
        <v>6</v>
      </c>
      <c r="D86" s="2" t="s">
        <v>106</v>
      </c>
      <c r="E86" s="2">
        <v>0.55000000000000004</v>
      </c>
    </row>
    <row r="87" spans="1:5" x14ac:dyDescent="0.15">
      <c r="A87" s="2" t="s">
        <v>810</v>
      </c>
      <c r="B87" s="2" t="s">
        <v>126</v>
      </c>
      <c r="C87" s="2" t="s">
        <v>106</v>
      </c>
      <c r="D87" s="2" t="s">
        <v>106</v>
      </c>
      <c r="E87" s="2">
        <v>0.15</v>
      </c>
    </row>
    <row r="88" spans="1:5" x14ac:dyDescent="0.15">
      <c r="A88" s="2" t="s">
        <v>810</v>
      </c>
      <c r="B88" s="2" t="s">
        <v>126</v>
      </c>
      <c r="C88" s="2" t="s">
        <v>117</v>
      </c>
      <c r="D88" s="2" t="s">
        <v>106</v>
      </c>
      <c r="E88" s="2">
        <v>0.05</v>
      </c>
    </row>
    <row r="89" spans="1:5" x14ac:dyDescent="0.15">
      <c r="A89" s="2" t="s">
        <v>810</v>
      </c>
      <c r="B89" s="2" t="s">
        <v>126</v>
      </c>
      <c r="C89" s="2" t="s">
        <v>108</v>
      </c>
      <c r="D89" s="2" t="s">
        <v>106</v>
      </c>
      <c r="E89" s="2">
        <v>0.25</v>
      </c>
    </row>
    <row r="90" spans="1:5" x14ac:dyDescent="0.15">
      <c r="A90" s="2" t="s">
        <v>810</v>
      </c>
      <c r="B90" s="2" t="s">
        <v>126</v>
      </c>
      <c r="C90" s="2" t="s">
        <v>6</v>
      </c>
      <c r="D90" s="2" t="s">
        <v>107</v>
      </c>
      <c r="E90" s="2">
        <v>0.65</v>
      </c>
    </row>
    <row r="91" spans="1:5" x14ac:dyDescent="0.15">
      <c r="A91" s="2" t="s">
        <v>810</v>
      </c>
      <c r="B91" s="2" t="s">
        <v>126</v>
      </c>
      <c r="C91" s="2" t="s">
        <v>106</v>
      </c>
      <c r="D91" s="2" t="s">
        <v>107</v>
      </c>
      <c r="E91" s="2">
        <v>0.03</v>
      </c>
    </row>
    <row r="92" spans="1:5" x14ac:dyDescent="0.15">
      <c r="A92" s="2" t="s">
        <v>810</v>
      </c>
      <c r="B92" s="2" t="s">
        <v>126</v>
      </c>
      <c r="C92" s="2" t="s">
        <v>107</v>
      </c>
      <c r="D92" s="2" t="s">
        <v>107</v>
      </c>
      <c r="E92" s="2">
        <v>0.05</v>
      </c>
    </row>
    <row r="93" spans="1:5" x14ac:dyDescent="0.15">
      <c r="A93" s="2" t="s">
        <v>810</v>
      </c>
      <c r="B93" s="2" t="s">
        <v>126</v>
      </c>
      <c r="C93" s="2" t="s">
        <v>117</v>
      </c>
      <c r="D93" s="2" t="s">
        <v>107</v>
      </c>
      <c r="E93" s="2">
        <v>0.05</v>
      </c>
    </row>
    <row r="94" spans="1:5" x14ac:dyDescent="0.15">
      <c r="A94" s="2" t="s">
        <v>810</v>
      </c>
      <c r="B94" s="2" t="s">
        <v>126</v>
      </c>
      <c r="C94" s="2" t="s">
        <v>108</v>
      </c>
      <c r="D94" s="2" t="s">
        <v>107</v>
      </c>
      <c r="E94" s="2">
        <v>0.22</v>
      </c>
    </row>
    <row r="95" spans="1:5" x14ac:dyDescent="0.15">
      <c r="A95" s="2" t="s">
        <v>810</v>
      </c>
      <c r="B95" s="2" t="s">
        <v>126</v>
      </c>
      <c r="C95" s="2" t="s">
        <v>6</v>
      </c>
      <c r="D95" s="2" t="s">
        <v>117</v>
      </c>
      <c r="E95" s="2">
        <v>0.46</v>
      </c>
    </row>
    <row r="96" spans="1:5" x14ac:dyDescent="0.15">
      <c r="A96" s="2" t="s">
        <v>810</v>
      </c>
      <c r="B96" s="2" t="s">
        <v>126</v>
      </c>
      <c r="C96" s="2" t="s">
        <v>106</v>
      </c>
      <c r="D96" s="2" t="s">
        <v>117</v>
      </c>
      <c r="E96" s="2">
        <v>0.02</v>
      </c>
    </row>
    <row r="97" spans="1:5" x14ac:dyDescent="0.15">
      <c r="A97" s="2" t="s">
        <v>810</v>
      </c>
      <c r="B97" s="2" t="s">
        <v>126</v>
      </c>
      <c r="C97" s="2" t="s">
        <v>117</v>
      </c>
      <c r="D97" s="2" t="s">
        <v>117</v>
      </c>
      <c r="E97" s="2">
        <v>0.4</v>
      </c>
    </row>
    <row r="98" spans="1:5" x14ac:dyDescent="0.15">
      <c r="A98" s="2" t="s">
        <v>810</v>
      </c>
      <c r="B98" s="2" t="s">
        <v>126</v>
      </c>
      <c r="C98" s="2" t="s">
        <v>108</v>
      </c>
      <c r="D98" s="2" t="s">
        <v>117</v>
      </c>
      <c r="E98" s="2">
        <v>0.12</v>
      </c>
    </row>
    <row r="99" spans="1:5" x14ac:dyDescent="0.15">
      <c r="A99" s="2" t="s">
        <v>810</v>
      </c>
      <c r="B99" s="2" t="s">
        <v>126</v>
      </c>
      <c r="C99" s="2" t="s">
        <v>6</v>
      </c>
      <c r="D99" s="2" t="s">
        <v>115</v>
      </c>
      <c r="E99" s="2">
        <v>0.5</v>
      </c>
    </row>
    <row r="100" spans="1:5" x14ac:dyDescent="0.15">
      <c r="A100" s="2" t="s">
        <v>810</v>
      </c>
      <c r="B100" s="2" t="s">
        <v>126</v>
      </c>
      <c r="C100" s="2" t="s">
        <v>106</v>
      </c>
      <c r="D100" s="2" t="s">
        <v>115</v>
      </c>
      <c r="E100" s="2">
        <v>0.08</v>
      </c>
    </row>
    <row r="101" spans="1:5" x14ac:dyDescent="0.15">
      <c r="A101" s="2" t="s">
        <v>810</v>
      </c>
      <c r="B101" s="2" t="s">
        <v>126</v>
      </c>
      <c r="C101" s="2" t="s">
        <v>115</v>
      </c>
      <c r="D101" s="2" t="s">
        <v>115</v>
      </c>
      <c r="E101" s="2">
        <v>0.15</v>
      </c>
    </row>
    <row r="102" spans="1:5" x14ac:dyDescent="0.15">
      <c r="A102" s="2" t="s">
        <v>810</v>
      </c>
      <c r="B102" s="2" t="s">
        <v>126</v>
      </c>
      <c r="C102" s="2" t="s">
        <v>108</v>
      </c>
      <c r="D102" s="2" t="s">
        <v>115</v>
      </c>
      <c r="E102" s="2">
        <v>0.27</v>
      </c>
    </row>
    <row r="103" spans="1:5" x14ac:dyDescent="0.15">
      <c r="A103" s="2" t="s">
        <v>810</v>
      </c>
      <c r="B103" s="2" t="s">
        <v>126</v>
      </c>
      <c r="C103" s="2" t="s">
        <v>6</v>
      </c>
      <c r="D103" s="2" t="s">
        <v>105</v>
      </c>
      <c r="E103" s="2">
        <v>0.65</v>
      </c>
    </row>
    <row r="104" spans="1:5" x14ac:dyDescent="0.15">
      <c r="A104" s="2" t="s">
        <v>810</v>
      </c>
      <c r="B104" s="2" t="s">
        <v>126</v>
      </c>
      <c r="C104" s="2" t="s">
        <v>117</v>
      </c>
      <c r="D104" s="2" t="s">
        <v>105</v>
      </c>
      <c r="E104" s="2">
        <v>0.08</v>
      </c>
    </row>
    <row r="105" spans="1:5" x14ac:dyDescent="0.15">
      <c r="A105" s="2" t="s">
        <v>810</v>
      </c>
      <c r="B105" s="2" t="s">
        <v>126</v>
      </c>
      <c r="C105" s="2" t="s">
        <v>105</v>
      </c>
      <c r="D105" s="2" t="s">
        <v>105</v>
      </c>
      <c r="E105" s="2">
        <v>0.02</v>
      </c>
    </row>
    <row r="106" spans="1:5" x14ac:dyDescent="0.15">
      <c r="A106" s="2" t="s">
        <v>810</v>
      </c>
      <c r="B106" s="2" t="s">
        <v>126</v>
      </c>
      <c r="C106" s="2" t="s">
        <v>108</v>
      </c>
      <c r="D106" s="2" t="s">
        <v>105</v>
      </c>
      <c r="E106" s="2">
        <v>0.25</v>
      </c>
    </row>
    <row r="107" spans="1:5" x14ac:dyDescent="0.15">
      <c r="A107" s="2" t="s">
        <v>810</v>
      </c>
      <c r="B107" s="2" t="s">
        <v>126</v>
      </c>
      <c r="C107" s="2" t="s">
        <v>6</v>
      </c>
      <c r="D107" s="2" t="s">
        <v>103</v>
      </c>
      <c r="E107" s="2">
        <v>0.75</v>
      </c>
    </row>
    <row r="108" spans="1:5" x14ac:dyDescent="0.15">
      <c r="A108" s="2" t="s">
        <v>810</v>
      </c>
      <c r="B108" s="2" t="s">
        <v>126</v>
      </c>
      <c r="C108" s="2" t="s">
        <v>106</v>
      </c>
      <c r="D108" s="2" t="s">
        <v>103</v>
      </c>
      <c r="E108" s="2">
        <v>0.05</v>
      </c>
    </row>
    <row r="109" spans="1:5" x14ac:dyDescent="0.15">
      <c r="A109" s="2" t="s">
        <v>810</v>
      </c>
      <c r="B109" s="2" t="s">
        <v>126</v>
      </c>
      <c r="C109" s="2" t="s">
        <v>103</v>
      </c>
      <c r="D109" s="2" t="s">
        <v>103</v>
      </c>
      <c r="E109" s="2">
        <v>0.05</v>
      </c>
    </row>
    <row r="110" spans="1:5" x14ac:dyDescent="0.15">
      <c r="A110" s="2" t="s">
        <v>810</v>
      </c>
      <c r="B110" s="2" t="s">
        <v>126</v>
      </c>
      <c r="C110" s="2" t="s">
        <v>10</v>
      </c>
      <c r="D110" s="2" t="s">
        <v>103</v>
      </c>
      <c r="E110" s="2">
        <v>0.03</v>
      </c>
    </row>
    <row r="111" spans="1:5" x14ac:dyDescent="0.15">
      <c r="A111" s="2" t="s">
        <v>810</v>
      </c>
      <c r="B111" s="2" t="s">
        <v>126</v>
      </c>
      <c r="C111" s="2" t="s">
        <v>108</v>
      </c>
      <c r="D111" s="2" t="s">
        <v>103</v>
      </c>
      <c r="E111" s="2">
        <v>0.12</v>
      </c>
    </row>
    <row r="112" spans="1:5" x14ac:dyDescent="0.15">
      <c r="A112" s="2" t="s">
        <v>810</v>
      </c>
      <c r="B112" s="2" t="s">
        <v>126</v>
      </c>
      <c r="C112" s="2" t="s">
        <v>6</v>
      </c>
      <c r="D112" s="2" t="s">
        <v>113</v>
      </c>
      <c r="E112" s="2">
        <v>0.79</v>
      </c>
    </row>
    <row r="113" spans="1:5" x14ac:dyDescent="0.15">
      <c r="A113" s="2" t="s">
        <v>810</v>
      </c>
      <c r="B113" s="2" t="s">
        <v>126</v>
      </c>
      <c r="C113" s="2" t="s">
        <v>117</v>
      </c>
      <c r="D113" s="2" t="s">
        <v>113</v>
      </c>
      <c r="E113" s="2">
        <v>0.05</v>
      </c>
    </row>
    <row r="114" spans="1:5" x14ac:dyDescent="0.15">
      <c r="A114" s="2" t="s">
        <v>810</v>
      </c>
      <c r="B114" s="2" t="s">
        <v>126</v>
      </c>
      <c r="C114" s="2" t="s">
        <v>113</v>
      </c>
      <c r="D114" s="2" t="s">
        <v>113</v>
      </c>
      <c r="E114" s="2">
        <v>0.03</v>
      </c>
    </row>
    <row r="115" spans="1:5" x14ac:dyDescent="0.15">
      <c r="A115" s="2" t="s">
        <v>810</v>
      </c>
      <c r="B115" s="2" t="s">
        <v>126</v>
      </c>
      <c r="C115" s="2" t="s">
        <v>108</v>
      </c>
      <c r="D115" s="2" t="s">
        <v>113</v>
      </c>
      <c r="E115" s="2">
        <v>0.13</v>
      </c>
    </row>
    <row r="116" spans="1:5" x14ac:dyDescent="0.15">
      <c r="A116" s="2" t="s">
        <v>810</v>
      </c>
      <c r="B116" s="2" t="s">
        <v>126</v>
      </c>
      <c r="C116" s="2" t="s">
        <v>6</v>
      </c>
      <c r="D116" s="2" t="s">
        <v>10</v>
      </c>
      <c r="E116" s="2">
        <v>0.05</v>
      </c>
    </row>
    <row r="117" spans="1:5" x14ac:dyDescent="0.15">
      <c r="A117" s="2" t="s">
        <v>810</v>
      </c>
      <c r="B117" s="2" t="s">
        <v>126</v>
      </c>
      <c r="C117" s="2" t="s">
        <v>117</v>
      </c>
      <c r="D117" s="2" t="s">
        <v>10</v>
      </c>
      <c r="E117" s="2">
        <v>0.05</v>
      </c>
    </row>
    <row r="118" spans="1:5" x14ac:dyDescent="0.15">
      <c r="A118" s="2" t="s">
        <v>810</v>
      </c>
      <c r="B118" s="2" t="s">
        <v>126</v>
      </c>
      <c r="C118" s="2" t="s">
        <v>10</v>
      </c>
      <c r="D118" s="2" t="s">
        <v>10</v>
      </c>
      <c r="E118" s="2">
        <v>0.02</v>
      </c>
    </row>
    <row r="119" spans="1:5" x14ac:dyDescent="0.15">
      <c r="A119" s="2" t="s">
        <v>810</v>
      </c>
      <c r="B119" s="2" t="s">
        <v>126</v>
      </c>
      <c r="C119" s="2" t="s">
        <v>108</v>
      </c>
      <c r="D119" s="2" t="s">
        <v>10</v>
      </c>
      <c r="E119" s="2">
        <v>0.88</v>
      </c>
    </row>
    <row r="120" spans="1:5" x14ac:dyDescent="0.15">
      <c r="A120" s="2" t="s">
        <v>810</v>
      </c>
      <c r="B120" s="2" t="s">
        <v>126</v>
      </c>
      <c r="C120" s="2" t="s">
        <v>6</v>
      </c>
      <c r="D120" s="2" t="s">
        <v>108</v>
      </c>
      <c r="E120" s="2">
        <v>0.3</v>
      </c>
    </row>
    <row r="121" spans="1:5" x14ac:dyDescent="0.15">
      <c r="A121" s="2" t="s">
        <v>810</v>
      </c>
      <c r="B121" s="2" t="s">
        <v>126</v>
      </c>
      <c r="C121" s="2" t="s">
        <v>108</v>
      </c>
      <c r="D121" s="2" t="s">
        <v>108</v>
      </c>
      <c r="E121" s="2">
        <v>0.7</v>
      </c>
    </row>
    <row r="122" spans="1:5" x14ac:dyDescent="0.15">
      <c r="A122" s="2" t="s">
        <v>810</v>
      </c>
      <c r="B122" s="2" t="s">
        <v>126</v>
      </c>
      <c r="C122" s="2" t="s">
        <v>6</v>
      </c>
      <c r="D122" s="2" t="s">
        <v>118</v>
      </c>
      <c r="E122" s="2">
        <v>0.65</v>
      </c>
    </row>
    <row r="123" spans="1:5" x14ac:dyDescent="0.15">
      <c r="A123" s="2" t="s">
        <v>810</v>
      </c>
      <c r="B123" s="2" t="s">
        <v>126</v>
      </c>
      <c r="C123" s="2" t="s">
        <v>117</v>
      </c>
      <c r="D123" s="2" t="s">
        <v>118</v>
      </c>
      <c r="E123" s="2">
        <v>0.08</v>
      </c>
    </row>
    <row r="124" spans="1:5" x14ac:dyDescent="0.15">
      <c r="A124" s="2" t="s">
        <v>810</v>
      </c>
      <c r="B124" s="2" t="s">
        <v>126</v>
      </c>
      <c r="C124" s="2" t="s">
        <v>108</v>
      </c>
      <c r="D124" s="2" t="s">
        <v>118</v>
      </c>
      <c r="E124" s="2">
        <v>0.25</v>
      </c>
    </row>
    <row r="125" spans="1:5" x14ac:dyDescent="0.15">
      <c r="A125" s="2" t="s">
        <v>810</v>
      </c>
      <c r="B125" s="2" t="s">
        <v>126</v>
      </c>
      <c r="C125" s="2" t="s">
        <v>118</v>
      </c>
      <c r="D125" s="2" t="s">
        <v>118</v>
      </c>
      <c r="E125" s="2">
        <v>0.02</v>
      </c>
    </row>
    <row r="126" spans="1:5" x14ac:dyDescent="0.15">
      <c r="A126" s="2" t="s">
        <v>810</v>
      </c>
      <c r="B126" s="2" t="s">
        <v>126</v>
      </c>
      <c r="C126" s="2" t="s">
        <v>6</v>
      </c>
      <c r="D126" s="2" t="s">
        <v>111</v>
      </c>
      <c r="E126" s="2">
        <v>0.86</v>
      </c>
    </row>
    <row r="127" spans="1:5" x14ac:dyDescent="0.15">
      <c r="A127" s="2" t="s">
        <v>810</v>
      </c>
      <c r="B127" s="2" t="s">
        <v>126</v>
      </c>
      <c r="C127" s="2" t="s">
        <v>108</v>
      </c>
      <c r="D127" s="2" t="s">
        <v>111</v>
      </c>
      <c r="E127" s="2">
        <v>0.13</v>
      </c>
    </row>
    <row r="128" spans="1:5" x14ac:dyDescent="0.15">
      <c r="A128" s="2" t="s">
        <v>810</v>
      </c>
      <c r="B128" s="2" t="s">
        <v>126</v>
      </c>
      <c r="C128" s="2" t="s">
        <v>111</v>
      </c>
      <c r="D128" s="2" t="s">
        <v>111</v>
      </c>
      <c r="E128" s="2">
        <v>0.01</v>
      </c>
    </row>
    <row r="129" spans="1:5" x14ac:dyDescent="0.15">
      <c r="A129" s="2" t="s">
        <v>810</v>
      </c>
      <c r="B129" s="2" t="s">
        <v>126</v>
      </c>
      <c r="C129" s="2" t="s">
        <v>6</v>
      </c>
      <c r="D129" s="2" t="s">
        <v>98</v>
      </c>
      <c r="E129" s="2">
        <v>0.88</v>
      </c>
    </row>
    <row r="130" spans="1:5" x14ac:dyDescent="0.15">
      <c r="A130" s="2" t="s">
        <v>810</v>
      </c>
      <c r="B130" s="2" t="s">
        <v>126</v>
      </c>
      <c r="C130" s="2" t="s">
        <v>108</v>
      </c>
      <c r="D130" s="2" t="s">
        <v>98</v>
      </c>
      <c r="E130" s="2">
        <v>0.11</v>
      </c>
    </row>
    <row r="131" spans="1:5" x14ac:dyDescent="0.15">
      <c r="A131" s="2" t="s">
        <v>810</v>
      </c>
      <c r="B131" s="2" t="s">
        <v>126</v>
      </c>
      <c r="C131" s="2" t="s">
        <v>98</v>
      </c>
      <c r="D131" s="2" t="s">
        <v>98</v>
      </c>
      <c r="E131" s="2">
        <v>0.01</v>
      </c>
    </row>
    <row r="132" spans="1:5" x14ac:dyDescent="0.15">
      <c r="A132" s="2" t="s">
        <v>810</v>
      </c>
      <c r="B132" s="2" t="s">
        <v>126</v>
      </c>
      <c r="C132" s="2" t="s">
        <v>6</v>
      </c>
      <c r="D132" s="2" t="s">
        <v>101</v>
      </c>
      <c r="E132" s="2">
        <v>0.8</v>
      </c>
    </row>
    <row r="133" spans="1:5" x14ac:dyDescent="0.15">
      <c r="A133" s="2" t="s">
        <v>810</v>
      </c>
      <c r="B133" s="2" t="s">
        <v>126</v>
      </c>
      <c r="C133" s="2" t="s">
        <v>113</v>
      </c>
      <c r="D133" s="2" t="s">
        <v>101</v>
      </c>
      <c r="E133" s="2">
        <v>0.05</v>
      </c>
    </row>
    <row r="134" spans="1:5" x14ac:dyDescent="0.15">
      <c r="A134" s="2" t="s">
        <v>810</v>
      </c>
      <c r="B134" s="2" t="s">
        <v>126</v>
      </c>
      <c r="C134" s="2" t="s">
        <v>108</v>
      </c>
      <c r="D134" s="2" t="s">
        <v>101</v>
      </c>
      <c r="E134" s="2">
        <v>0.05</v>
      </c>
    </row>
    <row r="135" spans="1:5" x14ac:dyDescent="0.15">
      <c r="A135" s="2" t="s">
        <v>810</v>
      </c>
      <c r="B135" s="2" t="s">
        <v>126</v>
      </c>
      <c r="C135" s="2" t="s">
        <v>101</v>
      </c>
      <c r="D135" s="2" t="s">
        <v>101</v>
      </c>
      <c r="E135" s="2">
        <v>0.1</v>
      </c>
    </row>
    <row r="136" spans="1:5" x14ac:dyDescent="0.15">
      <c r="A136" s="2" t="s">
        <v>810</v>
      </c>
      <c r="B136" s="2" t="s">
        <v>126</v>
      </c>
      <c r="C136" s="2" t="s">
        <v>6</v>
      </c>
      <c r="D136" s="2" t="s">
        <v>104</v>
      </c>
      <c r="E136" s="2">
        <v>0.86</v>
      </c>
    </row>
    <row r="137" spans="1:5" x14ac:dyDescent="0.15">
      <c r="A137" s="2" t="s">
        <v>810</v>
      </c>
      <c r="B137" s="2" t="s">
        <v>126</v>
      </c>
      <c r="C137" s="2" t="s">
        <v>108</v>
      </c>
      <c r="D137" s="2" t="s">
        <v>104</v>
      </c>
      <c r="E137" s="2">
        <v>0.13</v>
      </c>
    </row>
    <row r="138" spans="1:5" x14ac:dyDescent="0.15">
      <c r="A138" s="2" t="s">
        <v>810</v>
      </c>
      <c r="B138" s="2" t="s">
        <v>126</v>
      </c>
      <c r="C138" s="2" t="s">
        <v>104</v>
      </c>
      <c r="D138" s="2" t="s">
        <v>104</v>
      </c>
      <c r="E138" s="2">
        <v>0.01</v>
      </c>
    </row>
    <row r="139" spans="1:5" x14ac:dyDescent="0.15">
      <c r="A139" s="2" t="s">
        <v>810</v>
      </c>
      <c r="B139" s="2" t="s">
        <v>814</v>
      </c>
      <c r="C139" s="2" t="s">
        <v>112</v>
      </c>
      <c r="D139" s="2" t="s">
        <v>112</v>
      </c>
      <c r="E139" s="2">
        <v>0.01</v>
      </c>
    </row>
    <row r="140" spans="1:5" x14ac:dyDescent="0.15">
      <c r="A140" s="2" t="s">
        <v>810</v>
      </c>
      <c r="B140" s="2" t="s">
        <v>814</v>
      </c>
      <c r="C140" s="2" t="s">
        <v>6</v>
      </c>
      <c r="D140" s="2" t="s">
        <v>112</v>
      </c>
      <c r="E140" s="2">
        <v>0.99</v>
      </c>
    </row>
    <row r="141" spans="1:5" x14ac:dyDescent="0.15">
      <c r="A141" s="2" t="s">
        <v>810</v>
      </c>
      <c r="B141" s="2" t="s">
        <v>814</v>
      </c>
      <c r="C141" s="2" t="s">
        <v>100</v>
      </c>
      <c r="D141" s="2" t="s">
        <v>100</v>
      </c>
      <c r="E141" s="2">
        <v>0.01</v>
      </c>
    </row>
    <row r="142" spans="1:5" x14ac:dyDescent="0.15">
      <c r="A142" s="2" t="s">
        <v>810</v>
      </c>
      <c r="B142" s="2" t="s">
        <v>814</v>
      </c>
      <c r="C142" s="2" t="s">
        <v>6</v>
      </c>
      <c r="D142" s="2" t="s">
        <v>100</v>
      </c>
      <c r="E142" s="2">
        <v>0.99</v>
      </c>
    </row>
    <row r="143" spans="1:5" x14ac:dyDescent="0.15">
      <c r="A143" s="2" t="s">
        <v>810</v>
      </c>
      <c r="B143" s="2" t="s">
        <v>814</v>
      </c>
      <c r="C143" s="2" t="s">
        <v>109</v>
      </c>
      <c r="D143" s="2" t="s">
        <v>109</v>
      </c>
      <c r="E143" s="2">
        <v>0.01</v>
      </c>
    </row>
    <row r="144" spans="1:5" x14ac:dyDescent="0.15">
      <c r="A144" s="2" t="s">
        <v>810</v>
      </c>
      <c r="B144" s="2" t="s">
        <v>814</v>
      </c>
      <c r="C144" s="2" t="s">
        <v>6</v>
      </c>
      <c r="D144" s="2" t="s">
        <v>109</v>
      </c>
      <c r="E144" s="2">
        <v>0.99</v>
      </c>
    </row>
    <row r="145" spans="1:5" x14ac:dyDescent="0.15">
      <c r="A145" s="2" t="s">
        <v>810</v>
      </c>
      <c r="B145" s="2" t="s">
        <v>814</v>
      </c>
      <c r="C145" s="2" t="s">
        <v>116</v>
      </c>
      <c r="D145" s="2" t="s">
        <v>116</v>
      </c>
      <c r="E145" s="2">
        <v>0.01</v>
      </c>
    </row>
    <row r="146" spans="1:5" x14ac:dyDescent="0.15">
      <c r="A146" s="2" t="s">
        <v>810</v>
      </c>
      <c r="B146" s="2" t="s">
        <v>814</v>
      </c>
      <c r="C146" s="2" t="s">
        <v>6</v>
      </c>
      <c r="D146" s="2" t="s">
        <v>116</v>
      </c>
      <c r="E146" s="2">
        <v>0.99</v>
      </c>
    </row>
    <row r="147" spans="1:5" x14ac:dyDescent="0.15">
      <c r="A147" s="2" t="s">
        <v>810</v>
      </c>
      <c r="B147" s="2" t="s">
        <v>814</v>
      </c>
      <c r="C147" s="2" t="s">
        <v>6</v>
      </c>
      <c r="D147" s="2" t="s">
        <v>6</v>
      </c>
      <c r="E147" s="2">
        <v>1</v>
      </c>
    </row>
    <row r="148" spans="1:5" x14ac:dyDescent="0.15">
      <c r="A148" s="2" t="s">
        <v>810</v>
      </c>
      <c r="B148" s="2" t="s">
        <v>814</v>
      </c>
      <c r="C148" s="2" t="s">
        <v>6</v>
      </c>
      <c r="D148" s="2" t="s">
        <v>96</v>
      </c>
      <c r="E148" s="2">
        <v>0.99</v>
      </c>
    </row>
    <row r="149" spans="1:5" x14ac:dyDescent="0.15">
      <c r="A149" s="2" t="s">
        <v>810</v>
      </c>
      <c r="B149" s="2" t="s">
        <v>814</v>
      </c>
      <c r="C149" s="2" t="s">
        <v>96</v>
      </c>
      <c r="D149" s="2" t="s">
        <v>96</v>
      </c>
      <c r="E149" s="2">
        <v>0.01</v>
      </c>
    </row>
    <row r="150" spans="1:5" x14ac:dyDescent="0.15">
      <c r="A150" s="2" t="s">
        <v>810</v>
      </c>
      <c r="B150" s="2" t="s">
        <v>814</v>
      </c>
      <c r="C150" s="2" t="s">
        <v>6</v>
      </c>
      <c r="D150" s="2" t="s">
        <v>114</v>
      </c>
      <c r="E150" s="2">
        <v>0.99</v>
      </c>
    </row>
    <row r="151" spans="1:5" x14ac:dyDescent="0.15">
      <c r="A151" s="2" t="s">
        <v>810</v>
      </c>
      <c r="B151" s="2" t="s">
        <v>814</v>
      </c>
      <c r="C151" s="2" t="s">
        <v>114</v>
      </c>
      <c r="D151" s="2" t="s">
        <v>114</v>
      </c>
      <c r="E151" s="2">
        <v>0.01</v>
      </c>
    </row>
    <row r="152" spans="1:5" x14ac:dyDescent="0.15">
      <c r="A152" s="2" t="s">
        <v>810</v>
      </c>
      <c r="B152" s="2" t="s">
        <v>814</v>
      </c>
      <c r="C152" s="2" t="s">
        <v>6</v>
      </c>
      <c r="D152" s="2" t="s">
        <v>110</v>
      </c>
      <c r="E152" s="2">
        <v>0.99</v>
      </c>
    </row>
    <row r="153" spans="1:5" x14ac:dyDescent="0.15">
      <c r="A153" s="2" t="s">
        <v>810</v>
      </c>
      <c r="B153" s="2" t="s">
        <v>814</v>
      </c>
      <c r="C153" s="2" t="s">
        <v>110</v>
      </c>
      <c r="D153" s="2" t="s">
        <v>110</v>
      </c>
      <c r="E153" s="2">
        <v>0.01</v>
      </c>
    </row>
    <row r="154" spans="1:5" x14ac:dyDescent="0.15">
      <c r="A154" s="2" t="s">
        <v>810</v>
      </c>
      <c r="B154" s="2" t="s">
        <v>814</v>
      </c>
      <c r="C154" s="2" t="s">
        <v>6</v>
      </c>
      <c r="D154" s="2" t="s">
        <v>106</v>
      </c>
      <c r="E154" s="2">
        <v>0.99</v>
      </c>
    </row>
    <row r="155" spans="1:5" x14ac:dyDescent="0.15">
      <c r="A155" s="2" t="s">
        <v>810</v>
      </c>
      <c r="B155" s="2" t="s">
        <v>814</v>
      </c>
      <c r="C155" s="2" t="s">
        <v>106</v>
      </c>
      <c r="D155" s="2" t="s">
        <v>106</v>
      </c>
      <c r="E155" s="2">
        <v>0.01</v>
      </c>
    </row>
    <row r="156" spans="1:5" x14ac:dyDescent="0.15">
      <c r="A156" s="2" t="s">
        <v>810</v>
      </c>
      <c r="B156" s="2" t="s">
        <v>814</v>
      </c>
      <c r="C156" s="2" t="s">
        <v>6</v>
      </c>
      <c r="D156" s="2" t="s">
        <v>107</v>
      </c>
      <c r="E156" s="2">
        <v>0.99</v>
      </c>
    </row>
    <row r="157" spans="1:5" x14ac:dyDescent="0.15">
      <c r="A157" s="2" t="s">
        <v>810</v>
      </c>
      <c r="B157" s="2" t="s">
        <v>814</v>
      </c>
      <c r="C157" s="2" t="s">
        <v>107</v>
      </c>
      <c r="D157" s="2" t="s">
        <v>107</v>
      </c>
      <c r="E157" s="2">
        <v>0.01</v>
      </c>
    </row>
    <row r="158" spans="1:5" x14ac:dyDescent="0.15">
      <c r="A158" s="2" t="s">
        <v>810</v>
      </c>
      <c r="B158" s="2" t="s">
        <v>814</v>
      </c>
      <c r="C158" s="2" t="s">
        <v>6</v>
      </c>
      <c r="D158" s="2" t="s">
        <v>117</v>
      </c>
      <c r="E158" s="2">
        <v>0.99</v>
      </c>
    </row>
    <row r="159" spans="1:5" x14ac:dyDescent="0.15">
      <c r="A159" s="2" t="s">
        <v>810</v>
      </c>
      <c r="B159" s="2" t="s">
        <v>814</v>
      </c>
      <c r="C159" s="2" t="s">
        <v>117</v>
      </c>
      <c r="D159" s="2" t="s">
        <v>117</v>
      </c>
      <c r="E159" s="2">
        <v>0.01</v>
      </c>
    </row>
    <row r="160" spans="1:5" x14ac:dyDescent="0.15">
      <c r="A160" s="2" t="s">
        <v>810</v>
      </c>
      <c r="B160" s="2" t="s">
        <v>814</v>
      </c>
      <c r="C160" s="2" t="s">
        <v>6</v>
      </c>
      <c r="D160" s="2" t="s">
        <v>115</v>
      </c>
      <c r="E160" s="2">
        <v>0.99</v>
      </c>
    </row>
    <row r="161" spans="1:5" x14ac:dyDescent="0.15">
      <c r="A161" s="2" t="s">
        <v>810</v>
      </c>
      <c r="B161" s="2" t="s">
        <v>814</v>
      </c>
      <c r="C161" s="2" t="s">
        <v>115</v>
      </c>
      <c r="D161" s="2" t="s">
        <v>115</v>
      </c>
      <c r="E161" s="2">
        <v>0.01</v>
      </c>
    </row>
    <row r="162" spans="1:5" x14ac:dyDescent="0.15">
      <c r="A162" s="2" t="s">
        <v>810</v>
      </c>
      <c r="B162" s="2" t="s">
        <v>814</v>
      </c>
      <c r="C162" s="2" t="s">
        <v>6</v>
      </c>
      <c r="D162" s="2" t="s">
        <v>105</v>
      </c>
      <c r="E162" s="2">
        <v>0.99</v>
      </c>
    </row>
    <row r="163" spans="1:5" x14ac:dyDescent="0.15">
      <c r="A163" s="2" t="s">
        <v>810</v>
      </c>
      <c r="B163" s="2" t="s">
        <v>814</v>
      </c>
      <c r="C163" s="2" t="s">
        <v>105</v>
      </c>
      <c r="D163" s="2" t="s">
        <v>105</v>
      </c>
      <c r="E163" s="2">
        <v>0.01</v>
      </c>
    </row>
    <row r="164" spans="1:5" x14ac:dyDescent="0.15">
      <c r="A164" s="2" t="s">
        <v>810</v>
      </c>
      <c r="B164" s="2" t="s">
        <v>814</v>
      </c>
      <c r="C164" s="2" t="s">
        <v>6</v>
      </c>
      <c r="D164" s="2" t="s">
        <v>103</v>
      </c>
      <c r="E164" s="2">
        <v>0.99</v>
      </c>
    </row>
    <row r="165" spans="1:5" x14ac:dyDescent="0.15">
      <c r="A165" s="2" t="s">
        <v>810</v>
      </c>
      <c r="B165" s="2" t="s">
        <v>814</v>
      </c>
      <c r="C165" s="2" t="s">
        <v>103</v>
      </c>
      <c r="D165" s="2" t="s">
        <v>103</v>
      </c>
      <c r="E165" s="2">
        <v>0.01</v>
      </c>
    </row>
    <row r="166" spans="1:5" x14ac:dyDescent="0.15">
      <c r="A166" s="2" t="s">
        <v>810</v>
      </c>
      <c r="B166" s="2" t="s">
        <v>814</v>
      </c>
      <c r="C166" s="2" t="s">
        <v>6</v>
      </c>
      <c r="D166" s="2" t="s">
        <v>113</v>
      </c>
      <c r="E166" s="2">
        <v>0.99</v>
      </c>
    </row>
    <row r="167" spans="1:5" x14ac:dyDescent="0.15">
      <c r="A167" s="2" t="s">
        <v>810</v>
      </c>
      <c r="B167" s="2" t="s">
        <v>814</v>
      </c>
      <c r="C167" s="2" t="s">
        <v>113</v>
      </c>
      <c r="D167" s="2" t="s">
        <v>113</v>
      </c>
      <c r="E167" s="2">
        <v>0.01</v>
      </c>
    </row>
    <row r="168" spans="1:5" x14ac:dyDescent="0.15">
      <c r="A168" s="2" t="s">
        <v>810</v>
      </c>
      <c r="B168" s="2" t="s">
        <v>814</v>
      </c>
      <c r="C168" s="2" t="s">
        <v>6</v>
      </c>
      <c r="D168" s="2" t="s">
        <v>10</v>
      </c>
      <c r="E168" s="2">
        <v>0.99</v>
      </c>
    </row>
    <row r="169" spans="1:5" x14ac:dyDescent="0.15">
      <c r="A169" s="2" t="s">
        <v>810</v>
      </c>
      <c r="B169" s="2" t="s">
        <v>814</v>
      </c>
      <c r="C169" s="2" t="s">
        <v>10</v>
      </c>
      <c r="D169" s="2" t="s">
        <v>10</v>
      </c>
      <c r="E169" s="2">
        <v>0.01</v>
      </c>
    </row>
    <row r="170" spans="1:5" x14ac:dyDescent="0.15">
      <c r="A170" s="2" t="s">
        <v>810</v>
      </c>
      <c r="B170" s="2" t="s">
        <v>814</v>
      </c>
      <c r="C170" s="2" t="s">
        <v>6</v>
      </c>
      <c r="D170" s="2" t="s">
        <v>108</v>
      </c>
      <c r="E170" s="2">
        <v>0.99</v>
      </c>
    </row>
    <row r="171" spans="1:5" x14ac:dyDescent="0.15">
      <c r="A171" s="2" t="s">
        <v>810</v>
      </c>
      <c r="B171" s="2" t="s">
        <v>814</v>
      </c>
      <c r="C171" s="2" t="s">
        <v>108</v>
      </c>
      <c r="D171" s="2" t="s">
        <v>108</v>
      </c>
      <c r="E171" s="2">
        <v>0.01</v>
      </c>
    </row>
    <row r="172" spans="1:5" x14ac:dyDescent="0.15">
      <c r="A172" s="2" t="s">
        <v>810</v>
      </c>
      <c r="B172" s="2" t="s">
        <v>814</v>
      </c>
      <c r="C172" s="2" t="s">
        <v>6</v>
      </c>
      <c r="D172" s="2" t="s">
        <v>118</v>
      </c>
      <c r="E172" s="2">
        <v>0.99</v>
      </c>
    </row>
    <row r="173" spans="1:5" x14ac:dyDescent="0.15">
      <c r="A173" s="2" t="s">
        <v>810</v>
      </c>
      <c r="B173" s="2" t="s">
        <v>814</v>
      </c>
      <c r="C173" s="2" t="s">
        <v>118</v>
      </c>
      <c r="D173" s="2" t="s">
        <v>118</v>
      </c>
      <c r="E173" s="2">
        <v>0.01</v>
      </c>
    </row>
    <row r="174" spans="1:5" x14ac:dyDescent="0.15">
      <c r="A174" s="2" t="s">
        <v>810</v>
      </c>
      <c r="B174" s="2" t="s">
        <v>814</v>
      </c>
      <c r="C174" s="2" t="s">
        <v>6</v>
      </c>
      <c r="D174" s="2" t="s">
        <v>111</v>
      </c>
      <c r="E174" s="2">
        <v>0.99</v>
      </c>
    </row>
    <row r="175" spans="1:5" x14ac:dyDescent="0.15">
      <c r="A175" s="2" t="s">
        <v>810</v>
      </c>
      <c r="B175" s="2" t="s">
        <v>814</v>
      </c>
      <c r="C175" s="2" t="s">
        <v>111</v>
      </c>
      <c r="D175" s="2" t="s">
        <v>111</v>
      </c>
      <c r="E175" s="2">
        <v>0.01</v>
      </c>
    </row>
    <row r="176" spans="1:5" x14ac:dyDescent="0.15">
      <c r="A176" s="2" t="s">
        <v>810</v>
      </c>
      <c r="B176" s="2" t="s">
        <v>814</v>
      </c>
      <c r="C176" s="2" t="s">
        <v>6</v>
      </c>
      <c r="D176" s="2" t="s">
        <v>98</v>
      </c>
      <c r="E176" s="2">
        <v>0.99</v>
      </c>
    </row>
    <row r="177" spans="1:5" x14ac:dyDescent="0.15">
      <c r="A177" s="2" t="s">
        <v>810</v>
      </c>
      <c r="B177" s="2" t="s">
        <v>814</v>
      </c>
      <c r="C177" s="2" t="s">
        <v>98</v>
      </c>
      <c r="D177" s="2" t="s">
        <v>98</v>
      </c>
      <c r="E177" s="2">
        <v>0.01</v>
      </c>
    </row>
    <row r="178" spans="1:5" x14ac:dyDescent="0.15">
      <c r="A178" s="2" t="s">
        <v>810</v>
      </c>
      <c r="B178" s="2" t="s">
        <v>814</v>
      </c>
      <c r="C178" s="2" t="s">
        <v>6</v>
      </c>
      <c r="D178" s="2" t="s">
        <v>101</v>
      </c>
      <c r="E178" s="2">
        <v>0.99</v>
      </c>
    </row>
    <row r="179" spans="1:5" x14ac:dyDescent="0.15">
      <c r="A179" s="2" t="s">
        <v>810</v>
      </c>
      <c r="B179" s="2" t="s">
        <v>814</v>
      </c>
      <c r="C179" s="2" t="s">
        <v>101</v>
      </c>
      <c r="D179" s="2" t="s">
        <v>101</v>
      </c>
      <c r="E179" s="2">
        <v>0.01</v>
      </c>
    </row>
    <row r="180" spans="1:5" x14ac:dyDescent="0.15">
      <c r="A180" s="2" t="s">
        <v>810</v>
      </c>
      <c r="B180" s="2" t="s">
        <v>814</v>
      </c>
      <c r="C180" s="2" t="s">
        <v>6</v>
      </c>
      <c r="D180" s="2" t="s">
        <v>104</v>
      </c>
      <c r="E180" s="2">
        <v>0.99</v>
      </c>
    </row>
    <row r="181" spans="1:5" x14ac:dyDescent="0.15">
      <c r="A181" s="2" t="s">
        <v>810</v>
      </c>
      <c r="B181" s="2" t="s">
        <v>814</v>
      </c>
      <c r="C181" s="2" t="s">
        <v>104</v>
      </c>
      <c r="D181" s="2" t="s">
        <v>104</v>
      </c>
      <c r="E181" s="2">
        <v>0.01</v>
      </c>
    </row>
    <row r="182" spans="1:5" x14ac:dyDescent="0.15">
      <c r="A182" s="2" t="s">
        <v>810</v>
      </c>
      <c r="B182" s="2" t="s">
        <v>815</v>
      </c>
      <c r="C182" s="2" t="s">
        <v>112</v>
      </c>
      <c r="D182" s="2" t="s">
        <v>112</v>
      </c>
      <c r="E182" s="2">
        <v>0.01</v>
      </c>
    </row>
    <row r="183" spans="1:5" x14ac:dyDescent="0.15">
      <c r="A183" s="2" t="s">
        <v>810</v>
      </c>
      <c r="B183" s="2" t="s">
        <v>815</v>
      </c>
      <c r="C183" s="2" t="s">
        <v>6</v>
      </c>
      <c r="D183" s="2" t="s">
        <v>112</v>
      </c>
      <c r="E183" s="2">
        <v>0.99</v>
      </c>
    </row>
    <row r="184" spans="1:5" x14ac:dyDescent="0.15">
      <c r="A184" s="2" t="s">
        <v>810</v>
      </c>
      <c r="B184" s="2" t="s">
        <v>815</v>
      </c>
      <c r="C184" s="2" t="s">
        <v>100</v>
      </c>
      <c r="D184" s="2" t="s">
        <v>100</v>
      </c>
      <c r="E184" s="2">
        <v>0.01</v>
      </c>
    </row>
    <row r="185" spans="1:5" x14ac:dyDescent="0.15">
      <c r="A185" s="2" t="s">
        <v>810</v>
      </c>
      <c r="B185" s="2" t="s">
        <v>815</v>
      </c>
      <c r="C185" s="2" t="s">
        <v>6</v>
      </c>
      <c r="D185" s="2" t="s">
        <v>100</v>
      </c>
      <c r="E185" s="2">
        <v>0.99</v>
      </c>
    </row>
    <row r="186" spans="1:5" x14ac:dyDescent="0.15">
      <c r="A186" s="2" t="s">
        <v>810</v>
      </c>
      <c r="B186" s="2" t="s">
        <v>815</v>
      </c>
      <c r="C186" s="2" t="s">
        <v>109</v>
      </c>
      <c r="D186" s="2" t="s">
        <v>109</v>
      </c>
      <c r="E186" s="2">
        <v>0.01</v>
      </c>
    </row>
    <row r="187" spans="1:5" x14ac:dyDescent="0.15">
      <c r="A187" s="2" t="s">
        <v>810</v>
      </c>
      <c r="B187" s="2" t="s">
        <v>815</v>
      </c>
      <c r="C187" s="2" t="s">
        <v>6</v>
      </c>
      <c r="D187" s="2" t="s">
        <v>109</v>
      </c>
      <c r="E187" s="2">
        <v>0.99</v>
      </c>
    </row>
    <row r="188" spans="1:5" x14ac:dyDescent="0.15">
      <c r="A188" s="2" t="s">
        <v>810</v>
      </c>
      <c r="B188" s="2" t="s">
        <v>815</v>
      </c>
      <c r="C188" s="2" t="s">
        <v>116</v>
      </c>
      <c r="D188" s="2" t="s">
        <v>116</v>
      </c>
      <c r="E188" s="2">
        <v>0.01</v>
      </c>
    </row>
    <row r="189" spans="1:5" x14ac:dyDescent="0.15">
      <c r="A189" s="2" t="s">
        <v>810</v>
      </c>
      <c r="B189" s="2" t="s">
        <v>815</v>
      </c>
      <c r="C189" s="2" t="s">
        <v>6</v>
      </c>
      <c r="D189" s="2" t="s">
        <v>116</v>
      </c>
      <c r="E189" s="2">
        <v>0.99</v>
      </c>
    </row>
    <row r="190" spans="1:5" x14ac:dyDescent="0.15">
      <c r="A190" s="2" t="s">
        <v>810</v>
      </c>
      <c r="B190" s="2" t="s">
        <v>815</v>
      </c>
      <c r="C190" s="2" t="s">
        <v>6</v>
      </c>
      <c r="D190" s="2" t="s">
        <v>6</v>
      </c>
      <c r="E190" s="2">
        <v>0.85</v>
      </c>
    </row>
    <row r="191" spans="1:5" x14ac:dyDescent="0.15">
      <c r="A191" s="2" t="s">
        <v>810</v>
      </c>
      <c r="B191" s="2" t="s">
        <v>815</v>
      </c>
      <c r="C191" s="2" t="s">
        <v>96</v>
      </c>
      <c r="D191" s="2" t="s">
        <v>6</v>
      </c>
      <c r="E191" s="2">
        <v>0.1</v>
      </c>
    </row>
    <row r="192" spans="1:5" x14ac:dyDescent="0.15">
      <c r="A192" s="2" t="s">
        <v>810</v>
      </c>
      <c r="B192" s="2" t="s">
        <v>815</v>
      </c>
      <c r="C192" s="2" t="s">
        <v>108</v>
      </c>
      <c r="D192" s="2" t="s">
        <v>6</v>
      </c>
      <c r="E192" s="2">
        <v>0.05</v>
      </c>
    </row>
    <row r="193" spans="1:5" x14ac:dyDescent="0.15">
      <c r="A193" s="2" t="s">
        <v>810</v>
      </c>
      <c r="B193" s="2" t="s">
        <v>815</v>
      </c>
      <c r="C193" s="2" t="s">
        <v>6</v>
      </c>
      <c r="D193" s="2" t="s">
        <v>96</v>
      </c>
      <c r="E193" s="2">
        <v>0.5</v>
      </c>
    </row>
    <row r="194" spans="1:5" x14ac:dyDescent="0.15">
      <c r="A194" s="2" t="s">
        <v>810</v>
      </c>
      <c r="B194" s="2" t="s">
        <v>815</v>
      </c>
      <c r="C194" s="2" t="s">
        <v>96</v>
      </c>
      <c r="D194" s="2" t="s">
        <v>96</v>
      </c>
      <c r="E194" s="2">
        <v>0.5</v>
      </c>
    </row>
    <row r="195" spans="1:5" x14ac:dyDescent="0.15">
      <c r="A195" s="2" t="s">
        <v>810</v>
      </c>
      <c r="B195" s="2" t="s">
        <v>815</v>
      </c>
      <c r="C195" s="2" t="s">
        <v>6</v>
      </c>
      <c r="D195" s="2" t="s">
        <v>114</v>
      </c>
      <c r="E195" s="2">
        <v>0.99</v>
      </c>
    </row>
    <row r="196" spans="1:5" x14ac:dyDescent="0.15">
      <c r="A196" s="2" t="s">
        <v>810</v>
      </c>
      <c r="B196" s="2" t="s">
        <v>815</v>
      </c>
      <c r="C196" s="2" t="s">
        <v>114</v>
      </c>
      <c r="D196" s="2" t="s">
        <v>114</v>
      </c>
      <c r="E196" s="2">
        <v>0.01</v>
      </c>
    </row>
    <row r="197" spans="1:5" x14ac:dyDescent="0.15">
      <c r="A197" s="2" t="s">
        <v>810</v>
      </c>
      <c r="B197" s="2" t="s">
        <v>815</v>
      </c>
      <c r="C197" s="2" t="s">
        <v>6</v>
      </c>
      <c r="D197" s="2" t="s">
        <v>110</v>
      </c>
      <c r="E197" s="2">
        <v>0.99</v>
      </c>
    </row>
    <row r="198" spans="1:5" x14ac:dyDescent="0.15">
      <c r="A198" s="2" t="s">
        <v>810</v>
      </c>
      <c r="B198" s="2" t="s">
        <v>815</v>
      </c>
      <c r="C198" s="2" t="s">
        <v>110</v>
      </c>
      <c r="D198" s="2" t="s">
        <v>110</v>
      </c>
      <c r="E198" s="2">
        <v>0.01</v>
      </c>
    </row>
    <row r="199" spans="1:5" x14ac:dyDescent="0.15">
      <c r="A199" s="2" t="s">
        <v>810</v>
      </c>
      <c r="B199" s="2" t="s">
        <v>815</v>
      </c>
      <c r="C199" s="2" t="s">
        <v>6</v>
      </c>
      <c r="D199" s="2" t="s">
        <v>106</v>
      </c>
      <c r="E199" s="2">
        <v>0.99</v>
      </c>
    </row>
    <row r="200" spans="1:5" x14ac:dyDescent="0.15">
      <c r="A200" s="2" t="s">
        <v>810</v>
      </c>
      <c r="B200" s="2" t="s">
        <v>815</v>
      </c>
      <c r="C200" s="2" t="s">
        <v>106</v>
      </c>
      <c r="D200" s="2" t="s">
        <v>106</v>
      </c>
      <c r="E200" s="2">
        <v>0.01</v>
      </c>
    </row>
    <row r="201" spans="1:5" x14ac:dyDescent="0.15">
      <c r="A201" s="2" t="s">
        <v>810</v>
      </c>
      <c r="B201" s="2" t="s">
        <v>815</v>
      </c>
      <c r="C201" s="2" t="s">
        <v>6</v>
      </c>
      <c r="D201" s="2" t="s">
        <v>107</v>
      </c>
      <c r="E201" s="2">
        <v>0.95</v>
      </c>
    </row>
    <row r="202" spans="1:5" x14ac:dyDescent="0.15">
      <c r="A202" s="2" t="s">
        <v>810</v>
      </c>
      <c r="B202" s="2" t="s">
        <v>815</v>
      </c>
      <c r="C202" s="2" t="s">
        <v>107</v>
      </c>
      <c r="D202" s="2" t="s">
        <v>107</v>
      </c>
      <c r="E202" s="2">
        <v>0.05</v>
      </c>
    </row>
    <row r="203" spans="1:5" x14ac:dyDescent="0.15">
      <c r="A203" s="2" t="s">
        <v>810</v>
      </c>
      <c r="B203" s="2" t="s">
        <v>815</v>
      </c>
      <c r="C203" s="2" t="s">
        <v>6</v>
      </c>
      <c r="D203" s="2" t="s">
        <v>117</v>
      </c>
      <c r="E203" s="2">
        <v>0.5</v>
      </c>
    </row>
    <row r="204" spans="1:5" x14ac:dyDescent="0.15">
      <c r="A204" s="2" t="s">
        <v>810</v>
      </c>
      <c r="B204" s="2" t="s">
        <v>815</v>
      </c>
      <c r="C204" s="2" t="s">
        <v>117</v>
      </c>
      <c r="D204" s="2" t="s">
        <v>117</v>
      </c>
      <c r="E204" s="2">
        <v>0.5</v>
      </c>
    </row>
    <row r="205" spans="1:5" x14ac:dyDescent="0.15">
      <c r="A205" s="2" t="s">
        <v>810</v>
      </c>
      <c r="B205" s="2" t="s">
        <v>815</v>
      </c>
      <c r="C205" s="2" t="s">
        <v>6</v>
      </c>
      <c r="D205" s="2" t="s">
        <v>115</v>
      </c>
      <c r="E205" s="2">
        <v>0.99</v>
      </c>
    </row>
    <row r="206" spans="1:5" x14ac:dyDescent="0.15">
      <c r="A206" s="2" t="s">
        <v>810</v>
      </c>
      <c r="B206" s="2" t="s">
        <v>815</v>
      </c>
      <c r="C206" s="2" t="s">
        <v>115</v>
      </c>
      <c r="D206" s="2" t="s">
        <v>115</v>
      </c>
      <c r="E206" s="2">
        <v>0.01</v>
      </c>
    </row>
    <row r="207" spans="1:5" x14ac:dyDescent="0.15">
      <c r="A207" s="2" t="s">
        <v>810</v>
      </c>
      <c r="B207" s="2" t="s">
        <v>815</v>
      </c>
      <c r="C207" s="2" t="s">
        <v>6</v>
      </c>
      <c r="D207" s="2" t="s">
        <v>105</v>
      </c>
      <c r="E207" s="2">
        <v>0.95</v>
      </c>
    </row>
    <row r="208" spans="1:5" x14ac:dyDescent="0.15">
      <c r="A208" s="2" t="s">
        <v>810</v>
      </c>
      <c r="B208" s="2" t="s">
        <v>815</v>
      </c>
      <c r="C208" s="2" t="s">
        <v>105</v>
      </c>
      <c r="D208" s="2" t="s">
        <v>105</v>
      </c>
      <c r="E208" s="2">
        <v>0.05</v>
      </c>
    </row>
    <row r="209" spans="1:5" x14ac:dyDescent="0.15">
      <c r="A209" s="2" t="s">
        <v>810</v>
      </c>
      <c r="B209" s="2" t="s">
        <v>815</v>
      </c>
      <c r="C209" s="2" t="s">
        <v>6</v>
      </c>
      <c r="D209" s="2" t="s">
        <v>103</v>
      </c>
      <c r="E209" s="2">
        <v>0.99</v>
      </c>
    </row>
    <row r="210" spans="1:5" x14ac:dyDescent="0.15">
      <c r="A210" s="2" t="s">
        <v>810</v>
      </c>
      <c r="B210" s="2" t="s">
        <v>815</v>
      </c>
      <c r="C210" s="2" t="s">
        <v>103</v>
      </c>
      <c r="D210" s="2" t="s">
        <v>103</v>
      </c>
      <c r="E210" s="2">
        <v>0.01</v>
      </c>
    </row>
    <row r="211" spans="1:5" x14ac:dyDescent="0.15">
      <c r="A211" s="2" t="s">
        <v>810</v>
      </c>
      <c r="B211" s="2" t="s">
        <v>815</v>
      </c>
      <c r="C211" s="2" t="s">
        <v>6</v>
      </c>
      <c r="D211" s="2" t="s">
        <v>113</v>
      </c>
      <c r="E211" s="2">
        <v>0.99</v>
      </c>
    </row>
    <row r="212" spans="1:5" x14ac:dyDescent="0.15">
      <c r="A212" s="2" t="s">
        <v>810</v>
      </c>
      <c r="B212" s="2" t="s">
        <v>815</v>
      </c>
      <c r="C212" s="2" t="s">
        <v>113</v>
      </c>
      <c r="D212" s="2" t="s">
        <v>113</v>
      </c>
      <c r="E212" s="2">
        <v>0.01</v>
      </c>
    </row>
    <row r="213" spans="1:5" x14ac:dyDescent="0.15">
      <c r="A213" s="2" t="s">
        <v>810</v>
      </c>
      <c r="B213" s="2" t="s">
        <v>815</v>
      </c>
      <c r="C213" s="2" t="s">
        <v>6</v>
      </c>
      <c r="D213" s="2" t="s">
        <v>10</v>
      </c>
      <c r="E213" s="2">
        <v>0.85</v>
      </c>
    </row>
    <row r="214" spans="1:5" x14ac:dyDescent="0.15">
      <c r="A214" s="2" t="s">
        <v>810</v>
      </c>
      <c r="B214" s="2" t="s">
        <v>815</v>
      </c>
      <c r="C214" s="2" t="s">
        <v>10</v>
      </c>
      <c r="D214" s="2" t="s">
        <v>10</v>
      </c>
      <c r="E214" s="2">
        <v>0.15</v>
      </c>
    </row>
    <row r="215" spans="1:5" x14ac:dyDescent="0.15">
      <c r="A215" s="2" t="s">
        <v>810</v>
      </c>
      <c r="B215" s="2" t="s">
        <v>815</v>
      </c>
      <c r="C215" s="2" t="s">
        <v>6</v>
      </c>
      <c r="D215" s="2" t="s">
        <v>108</v>
      </c>
      <c r="E215" s="2">
        <v>0.5</v>
      </c>
    </row>
    <row r="216" spans="1:5" x14ac:dyDescent="0.15">
      <c r="A216" s="2" t="s">
        <v>810</v>
      </c>
      <c r="B216" s="2" t="s">
        <v>815</v>
      </c>
      <c r="C216" s="2" t="s">
        <v>108</v>
      </c>
      <c r="D216" s="2" t="s">
        <v>108</v>
      </c>
      <c r="E216" s="2">
        <v>0.5</v>
      </c>
    </row>
    <row r="217" spans="1:5" x14ac:dyDescent="0.15">
      <c r="A217" s="2" t="s">
        <v>810</v>
      </c>
      <c r="B217" s="2" t="s">
        <v>815</v>
      </c>
      <c r="C217" s="2" t="s">
        <v>6</v>
      </c>
      <c r="D217" s="2" t="s">
        <v>118</v>
      </c>
      <c r="E217" s="2">
        <v>0.99</v>
      </c>
    </row>
    <row r="218" spans="1:5" x14ac:dyDescent="0.15">
      <c r="A218" s="2" t="s">
        <v>810</v>
      </c>
      <c r="B218" s="2" t="s">
        <v>815</v>
      </c>
      <c r="C218" s="2" t="s">
        <v>118</v>
      </c>
      <c r="D218" s="2" t="s">
        <v>118</v>
      </c>
      <c r="E218" s="2">
        <v>0.01</v>
      </c>
    </row>
    <row r="219" spans="1:5" x14ac:dyDescent="0.15">
      <c r="A219" s="2" t="s">
        <v>810</v>
      </c>
      <c r="B219" s="2" t="s">
        <v>815</v>
      </c>
      <c r="C219" s="2" t="s">
        <v>6</v>
      </c>
      <c r="D219" s="2" t="s">
        <v>111</v>
      </c>
      <c r="E219" s="2">
        <v>0.99</v>
      </c>
    </row>
    <row r="220" spans="1:5" x14ac:dyDescent="0.15">
      <c r="A220" s="2" t="s">
        <v>810</v>
      </c>
      <c r="B220" s="2" t="s">
        <v>815</v>
      </c>
      <c r="C220" s="2" t="s">
        <v>111</v>
      </c>
      <c r="D220" s="2" t="s">
        <v>111</v>
      </c>
      <c r="E220" s="2">
        <v>0.01</v>
      </c>
    </row>
    <row r="221" spans="1:5" x14ac:dyDescent="0.15">
      <c r="A221" s="2" t="s">
        <v>810</v>
      </c>
      <c r="B221" s="2" t="s">
        <v>815</v>
      </c>
      <c r="C221" s="2" t="s">
        <v>6</v>
      </c>
      <c r="D221" s="2" t="s">
        <v>98</v>
      </c>
      <c r="E221" s="2">
        <v>0.99</v>
      </c>
    </row>
    <row r="222" spans="1:5" x14ac:dyDescent="0.15">
      <c r="A222" s="2" t="s">
        <v>810</v>
      </c>
      <c r="B222" s="2" t="s">
        <v>815</v>
      </c>
      <c r="C222" s="2" t="s">
        <v>98</v>
      </c>
      <c r="D222" s="2" t="s">
        <v>98</v>
      </c>
      <c r="E222" s="2">
        <v>0.01</v>
      </c>
    </row>
    <row r="223" spans="1:5" x14ac:dyDescent="0.15">
      <c r="A223" s="2" t="s">
        <v>810</v>
      </c>
      <c r="B223" s="2" t="s">
        <v>815</v>
      </c>
      <c r="C223" s="2" t="s">
        <v>6</v>
      </c>
      <c r="D223" s="2" t="s">
        <v>101</v>
      </c>
      <c r="E223" s="2">
        <v>0.99</v>
      </c>
    </row>
    <row r="224" spans="1:5" x14ac:dyDescent="0.15">
      <c r="A224" s="2" t="s">
        <v>810</v>
      </c>
      <c r="B224" s="2" t="s">
        <v>815</v>
      </c>
      <c r="C224" s="2" t="s">
        <v>101</v>
      </c>
      <c r="D224" s="2" t="s">
        <v>101</v>
      </c>
      <c r="E224" s="2">
        <v>0.01</v>
      </c>
    </row>
    <row r="225" spans="1:5" x14ac:dyDescent="0.15">
      <c r="A225" s="2" t="s">
        <v>810</v>
      </c>
      <c r="B225" s="2" t="s">
        <v>815</v>
      </c>
      <c r="C225" s="2" t="s">
        <v>6</v>
      </c>
      <c r="D225" s="2" t="s">
        <v>104</v>
      </c>
      <c r="E225" s="2">
        <v>0.99</v>
      </c>
    </row>
    <row r="226" spans="1:5" x14ac:dyDescent="0.15">
      <c r="A226" s="2" t="s">
        <v>810</v>
      </c>
      <c r="B226" s="2" t="s">
        <v>815</v>
      </c>
      <c r="C226" s="2" t="s">
        <v>104</v>
      </c>
      <c r="D226" s="2" t="s">
        <v>104</v>
      </c>
      <c r="E226" s="2">
        <v>0.01</v>
      </c>
    </row>
    <row r="227" spans="1:5" x14ac:dyDescent="0.15">
      <c r="A227" s="2" t="s">
        <v>816</v>
      </c>
      <c r="B227" s="2" t="s">
        <v>811</v>
      </c>
      <c r="C227" s="2" t="s">
        <v>112</v>
      </c>
      <c r="D227" s="2" t="s">
        <v>112</v>
      </c>
      <c r="E227" s="2">
        <v>0.05</v>
      </c>
    </row>
    <row r="228" spans="1:5" x14ac:dyDescent="0.15">
      <c r="A228" s="2" t="s">
        <v>816</v>
      </c>
      <c r="B228" s="2" t="s">
        <v>811</v>
      </c>
      <c r="C228" s="2" t="s">
        <v>6</v>
      </c>
      <c r="D228" s="2" t="s">
        <v>112</v>
      </c>
      <c r="E228" s="2">
        <v>0.95</v>
      </c>
    </row>
    <row r="229" spans="1:5" x14ac:dyDescent="0.15">
      <c r="A229" s="2" t="s">
        <v>816</v>
      </c>
      <c r="B229" s="2" t="s">
        <v>811</v>
      </c>
      <c r="C229" s="2" t="s">
        <v>100</v>
      </c>
      <c r="D229" s="2" t="s">
        <v>100</v>
      </c>
      <c r="E229" s="2">
        <v>0.05</v>
      </c>
    </row>
    <row r="230" spans="1:5" x14ac:dyDescent="0.15">
      <c r="A230" s="2" t="s">
        <v>816</v>
      </c>
      <c r="B230" s="2" t="s">
        <v>811</v>
      </c>
      <c r="C230" s="2" t="s">
        <v>6</v>
      </c>
      <c r="D230" s="2" t="s">
        <v>100</v>
      </c>
      <c r="E230" s="2">
        <v>0.95</v>
      </c>
    </row>
    <row r="231" spans="1:5" x14ac:dyDescent="0.15">
      <c r="A231" s="2" t="s">
        <v>816</v>
      </c>
      <c r="B231" s="2" t="s">
        <v>811</v>
      </c>
      <c r="C231" s="2" t="s">
        <v>109</v>
      </c>
      <c r="D231" s="2" t="s">
        <v>109</v>
      </c>
      <c r="E231" s="2">
        <v>0.4</v>
      </c>
    </row>
    <row r="232" spans="1:5" x14ac:dyDescent="0.15">
      <c r="A232" s="2" t="s">
        <v>816</v>
      </c>
      <c r="B232" s="2" t="s">
        <v>811</v>
      </c>
      <c r="C232" s="2" t="s">
        <v>6</v>
      </c>
      <c r="D232" s="2" t="s">
        <v>109</v>
      </c>
      <c r="E232" s="2">
        <v>0.3</v>
      </c>
    </row>
    <row r="233" spans="1:5" x14ac:dyDescent="0.15">
      <c r="A233" s="2" t="s">
        <v>816</v>
      </c>
      <c r="B233" s="2" t="s">
        <v>811</v>
      </c>
      <c r="C233" s="2" t="s">
        <v>108</v>
      </c>
      <c r="D233" s="2" t="s">
        <v>109</v>
      </c>
      <c r="E233" s="2">
        <v>0.3</v>
      </c>
    </row>
    <row r="234" spans="1:5" x14ac:dyDescent="0.15">
      <c r="A234" s="2" t="s">
        <v>816</v>
      </c>
      <c r="B234" s="2" t="s">
        <v>811</v>
      </c>
      <c r="C234" s="2" t="s">
        <v>116</v>
      </c>
      <c r="D234" s="2" t="s">
        <v>116</v>
      </c>
      <c r="E234" s="2">
        <v>0.03</v>
      </c>
    </row>
    <row r="235" spans="1:5" x14ac:dyDescent="0.15">
      <c r="A235" s="2" t="s">
        <v>816</v>
      </c>
      <c r="B235" s="2" t="s">
        <v>811</v>
      </c>
      <c r="C235" s="2" t="s">
        <v>6</v>
      </c>
      <c r="D235" s="2" t="s">
        <v>116</v>
      </c>
      <c r="E235" s="2">
        <v>0.72409500000000004</v>
      </c>
    </row>
    <row r="236" spans="1:5" x14ac:dyDescent="0.15">
      <c r="A236" s="2" t="s">
        <v>816</v>
      </c>
      <c r="B236" s="2" t="s">
        <v>811</v>
      </c>
      <c r="C236" s="2" t="s">
        <v>117</v>
      </c>
      <c r="D236" s="2" t="s">
        <v>116</v>
      </c>
      <c r="E236" s="2">
        <v>9.5905000000000004E-2</v>
      </c>
    </row>
    <row r="237" spans="1:5" x14ac:dyDescent="0.15">
      <c r="A237" s="2" t="s">
        <v>816</v>
      </c>
      <c r="B237" s="2" t="s">
        <v>811</v>
      </c>
      <c r="C237" s="2" t="s">
        <v>108</v>
      </c>
      <c r="D237" s="2" t="s">
        <v>116</v>
      </c>
      <c r="E237" s="2">
        <v>0.15</v>
      </c>
    </row>
    <row r="238" spans="1:5" x14ac:dyDescent="0.15">
      <c r="A238" s="2" t="s">
        <v>816</v>
      </c>
      <c r="B238" s="2" t="s">
        <v>811</v>
      </c>
      <c r="C238" s="2" t="s">
        <v>6</v>
      </c>
      <c r="D238" s="2" t="s">
        <v>6</v>
      </c>
      <c r="E238" s="2">
        <v>1</v>
      </c>
    </row>
    <row r="239" spans="1:5" x14ac:dyDescent="0.15">
      <c r="A239" s="2" t="s">
        <v>816</v>
      </c>
      <c r="B239" s="2" t="s">
        <v>811</v>
      </c>
      <c r="C239" s="2" t="s">
        <v>6</v>
      </c>
      <c r="D239" s="2" t="s">
        <v>96</v>
      </c>
      <c r="E239" s="2">
        <v>0.35409499999999999</v>
      </c>
    </row>
    <row r="240" spans="1:5" x14ac:dyDescent="0.15">
      <c r="A240" s="2" t="s">
        <v>816</v>
      </c>
      <c r="B240" s="2" t="s">
        <v>811</v>
      </c>
      <c r="C240" s="2" t="s">
        <v>96</v>
      </c>
      <c r="D240" s="2" t="s">
        <v>96</v>
      </c>
      <c r="E240" s="2">
        <v>0.4</v>
      </c>
    </row>
    <row r="241" spans="1:5" x14ac:dyDescent="0.15">
      <c r="A241" s="2" t="s">
        <v>816</v>
      </c>
      <c r="B241" s="2" t="s">
        <v>811</v>
      </c>
      <c r="C241" s="2" t="s">
        <v>117</v>
      </c>
      <c r="D241" s="2" t="s">
        <v>96</v>
      </c>
      <c r="E241" s="2">
        <v>9.5905000000000004E-2</v>
      </c>
    </row>
    <row r="242" spans="1:5" x14ac:dyDescent="0.15">
      <c r="A242" s="2" t="s">
        <v>816</v>
      </c>
      <c r="B242" s="2" t="s">
        <v>811</v>
      </c>
      <c r="C242" s="2" t="s">
        <v>108</v>
      </c>
      <c r="D242" s="2" t="s">
        <v>96</v>
      </c>
      <c r="E242" s="2">
        <v>0.15</v>
      </c>
    </row>
    <row r="243" spans="1:5" x14ac:dyDescent="0.15">
      <c r="A243" s="2" t="s">
        <v>816</v>
      </c>
      <c r="B243" s="2" t="s">
        <v>811</v>
      </c>
      <c r="C243" s="2" t="s">
        <v>6</v>
      </c>
      <c r="D243" s="2" t="s">
        <v>114</v>
      </c>
      <c r="E243" s="2">
        <v>0.72409500000000004</v>
      </c>
    </row>
    <row r="244" spans="1:5" x14ac:dyDescent="0.15">
      <c r="A244" s="2" t="s">
        <v>816</v>
      </c>
      <c r="B244" s="2" t="s">
        <v>811</v>
      </c>
      <c r="C244" s="2" t="s">
        <v>114</v>
      </c>
      <c r="D244" s="2" t="s">
        <v>114</v>
      </c>
      <c r="E244" s="2">
        <v>0.03</v>
      </c>
    </row>
    <row r="245" spans="1:5" x14ac:dyDescent="0.15">
      <c r="A245" s="2" t="s">
        <v>816</v>
      </c>
      <c r="B245" s="2" t="s">
        <v>811</v>
      </c>
      <c r="C245" s="2" t="s">
        <v>117</v>
      </c>
      <c r="D245" s="2" t="s">
        <v>114</v>
      </c>
      <c r="E245" s="2">
        <v>9.5905000000000004E-2</v>
      </c>
    </row>
    <row r="246" spans="1:5" x14ac:dyDescent="0.15">
      <c r="A246" s="2" t="s">
        <v>816</v>
      </c>
      <c r="B246" s="2" t="s">
        <v>811</v>
      </c>
      <c r="C246" s="2" t="s">
        <v>108</v>
      </c>
      <c r="D246" s="2" t="s">
        <v>114</v>
      </c>
      <c r="E246" s="2">
        <v>0.15</v>
      </c>
    </row>
    <row r="247" spans="1:5" x14ac:dyDescent="0.15">
      <c r="A247" s="2" t="s">
        <v>816</v>
      </c>
      <c r="B247" s="2" t="s">
        <v>811</v>
      </c>
      <c r="C247" s="2" t="s">
        <v>6</v>
      </c>
      <c r="D247" s="2" t="s">
        <v>110</v>
      </c>
      <c r="E247" s="2">
        <v>0.8</v>
      </c>
    </row>
    <row r="248" spans="1:5" x14ac:dyDescent="0.15">
      <c r="A248" s="2" t="s">
        <v>816</v>
      </c>
      <c r="B248" s="2" t="s">
        <v>811</v>
      </c>
      <c r="C248" s="2" t="s">
        <v>110</v>
      </c>
      <c r="D248" s="2" t="s">
        <v>110</v>
      </c>
      <c r="E248" s="2">
        <v>0.2</v>
      </c>
    </row>
    <row r="249" spans="1:5" x14ac:dyDescent="0.15">
      <c r="A249" s="2" t="s">
        <v>816</v>
      </c>
      <c r="B249" s="2" t="s">
        <v>811</v>
      </c>
      <c r="C249" s="2" t="s">
        <v>6</v>
      </c>
      <c r="D249" s="2" t="s">
        <v>106</v>
      </c>
      <c r="E249" s="2">
        <v>0.95</v>
      </c>
    </row>
    <row r="250" spans="1:5" x14ac:dyDescent="0.15">
      <c r="A250" s="2" t="s">
        <v>816</v>
      </c>
      <c r="B250" s="2" t="s">
        <v>811</v>
      </c>
      <c r="C250" s="2" t="s">
        <v>106</v>
      </c>
      <c r="D250" s="2" t="s">
        <v>106</v>
      </c>
      <c r="E250" s="2">
        <v>0.05</v>
      </c>
    </row>
    <row r="251" spans="1:5" x14ac:dyDescent="0.15">
      <c r="A251" s="2" t="s">
        <v>816</v>
      </c>
      <c r="B251" s="2" t="s">
        <v>811</v>
      </c>
      <c r="C251" s="2" t="s">
        <v>6</v>
      </c>
      <c r="D251" s="2" t="s">
        <v>107</v>
      </c>
      <c r="E251" s="2">
        <v>0.85</v>
      </c>
    </row>
    <row r="252" spans="1:5" x14ac:dyDescent="0.15">
      <c r="A252" s="2" t="s">
        <v>816</v>
      </c>
      <c r="B252" s="2" t="s">
        <v>811</v>
      </c>
      <c r="C252" s="2" t="s">
        <v>107</v>
      </c>
      <c r="D252" s="2" t="s">
        <v>107</v>
      </c>
      <c r="E252" s="2">
        <v>0.05</v>
      </c>
    </row>
    <row r="253" spans="1:5" x14ac:dyDescent="0.15">
      <c r="A253" s="2" t="s">
        <v>816</v>
      </c>
      <c r="B253" s="2" t="s">
        <v>811</v>
      </c>
      <c r="C253" s="2" t="s">
        <v>108</v>
      </c>
      <c r="D253" s="2" t="s">
        <v>107</v>
      </c>
      <c r="E253" s="2">
        <v>0.1</v>
      </c>
    </row>
    <row r="254" spans="1:5" x14ac:dyDescent="0.15">
      <c r="A254" s="2" t="s">
        <v>816</v>
      </c>
      <c r="B254" s="2" t="s">
        <v>811</v>
      </c>
      <c r="C254" s="2" t="s">
        <v>117</v>
      </c>
      <c r="D254" s="2" t="s">
        <v>117</v>
      </c>
      <c r="E254" s="2">
        <v>1</v>
      </c>
    </row>
    <row r="255" spans="1:5" x14ac:dyDescent="0.15">
      <c r="A255" s="2" t="s">
        <v>816</v>
      </c>
      <c r="B255" s="2" t="s">
        <v>811</v>
      </c>
      <c r="C255" s="2" t="s">
        <v>6</v>
      </c>
      <c r="D255" s="2" t="s">
        <v>115</v>
      </c>
      <c r="E255" s="2">
        <v>0.7</v>
      </c>
    </row>
    <row r="256" spans="1:5" x14ac:dyDescent="0.15">
      <c r="A256" s="2" t="s">
        <v>816</v>
      </c>
      <c r="B256" s="2" t="s">
        <v>811</v>
      </c>
      <c r="C256" s="2" t="s">
        <v>115</v>
      </c>
      <c r="D256" s="2" t="s">
        <v>115</v>
      </c>
      <c r="E256" s="2">
        <v>0.3</v>
      </c>
    </row>
    <row r="257" spans="1:5" x14ac:dyDescent="0.15">
      <c r="A257" s="2" t="s">
        <v>816</v>
      </c>
      <c r="B257" s="2" t="s">
        <v>811</v>
      </c>
      <c r="C257" s="2" t="s">
        <v>6</v>
      </c>
      <c r="D257" s="2" t="s">
        <v>105</v>
      </c>
      <c r="E257" s="2">
        <v>0.72409500000000004</v>
      </c>
    </row>
    <row r="258" spans="1:5" x14ac:dyDescent="0.15">
      <c r="A258" s="2" t="s">
        <v>816</v>
      </c>
      <c r="B258" s="2" t="s">
        <v>811</v>
      </c>
      <c r="C258" s="2" t="s">
        <v>117</v>
      </c>
      <c r="D258" s="2" t="s">
        <v>105</v>
      </c>
      <c r="E258" s="2">
        <v>9.5905000000000004E-2</v>
      </c>
    </row>
    <row r="259" spans="1:5" x14ac:dyDescent="0.15">
      <c r="A259" s="2" t="s">
        <v>816</v>
      </c>
      <c r="B259" s="2" t="s">
        <v>811</v>
      </c>
      <c r="C259" s="2" t="s">
        <v>105</v>
      </c>
      <c r="D259" s="2" t="s">
        <v>105</v>
      </c>
      <c r="E259" s="2">
        <v>0.03</v>
      </c>
    </row>
    <row r="260" spans="1:5" x14ac:dyDescent="0.15">
      <c r="A260" s="2" t="s">
        <v>816</v>
      </c>
      <c r="B260" s="2" t="s">
        <v>811</v>
      </c>
      <c r="C260" s="2" t="s">
        <v>108</v>
      </c>
      <c r="D260" s="2" t="s">
        <v>105</v>
      </c>
      <c r="E260" s="2">
        <v>0.15</v>
      </c>
    </row>
    <row r="261" spans="1:5" x14ac:dyDescent="0.15">
      <c r="A261" s="2" t="s">
        <v>816</v>
      </c>
      <c r="B261" s="2" t="s">
        <v>811</v>
      </c>
      <c r="C261" s="2" t="s">
        <v>6</v>
      </c>
      <c r="D261" s="2" t="s">
        <v>103</v>
      </c>
      <c r="E261" s="2">
        <v>0.85</v>
      </c>
    </row>
    <row r="262" spans="1:5" x14ac:dyDescent="0.15">
      <c r="A262" s="2" t="s">
        <v>816</v>
      </c>
      <c r="B262" s="2" t="s">
        <v>811</v>
      </c>
      <c r="C262" s="2" t="s">
        <v>103</v>
      </c>
      <c r="D262" s="2" t="s">
        <v>103</v>
      </c>
      <c r="E262" s="2">
        <v>0.15</v>
      </c>
    </row>
    <row r="263" spans="1:5" x14ac:dyDescent="0.15">
      <c r="A263" s="2" t="s">
        <v>816</v>
      </c>
      <c r="B263" s="2" t="s">
        <v>811</v>
      </c>
      <c r="C263" s="2" t="s">
        <v>6</v>
      </c>
      <c r="D263" s="2" t="s">
        <v>113</v>
      </c>
      <c r="E263" s="2">
        <v>0.35</v>
      </c>
    </row>
    <row r="264" spans="1:5" x14ac:dyDescent="0.15">
      <c r="A264" s="2" t="s">
        <v>816</v>
      </c>
      <c r="B264" s="2" t="s">
        <v>811</v>
      </c>
      <c r="C264" s="2" t="s">
        <v>113</v>
      </c>
      <c r="D264" s="2" t="s">
        <v>113</v>
      </c>
      <c r="E264" s="2">
        <v>0.65</v>
      </c>
    </row>
    <row r="265" spans="1:5" x14ac:dyDescent="0.15">
      <c r="A265" s="2" t="s">
        <v>816</v>
      </c>
      <c r="B265" s="2" t="s">
        <v>811</v>
      </c>
      <c r="C265" s="2" t="s">
        <v>6</v>
      </c>
      <c r="D265" s="2" t="s">
        <v>10</v>
      </c>
      <c r="E265" s="2">
        <v>0.1</v>
      </c>
    </row>
    <row r="266" spans="1:5" x14ac:dyDescent="0.15">
      <c r="A266" s="2" t="s">
        <v>816</v>
      </c>
      <c r="B266" s="2" t="s">
        <v>811</v>
      </c>
      <c r="C266" s="2" t="s">
        <v>110</v>
      </c>
      <c r="D266" s="2" t="s">
        <v>10</v>
      </c>
      <c r="E266" s="2">
        <v>0.3</v>
      </c>
    </row>
    <row r="267" spans="1:5" x14ac:dyDescent="0.15">
      <c r="A267" s="2" t="s">
        <v>816</v>
      </c>
      <c r="B267" s="2" t="s">
        <v>811</v>
      </c>
      <c r="C267" s="2" t="s">
        <v>10</v>
      </c>
      <c r="D267" s="2" t="s">
        <v>10</v>
      </c>
      <c r="E267" s="2">
        <v>0.1</v>
      </c>
    </row>
    <row r="268" spans="1:5" x14ac:dyDescent="0.15">
      <c r="A268" s="2" t="s">
        <v>816</v>
      </c>
      <c r="B268" s="2" t="s">
        <v>811</v>
      </c>
      <c r="C268" s="2" t="s">
        <v>108</v>
      </c>
      <c r="D268" s="2" t="s">
        <v>10</v>
      </c>
      <c r="E268" s="2">
        <v>0.5</v>
      </c>
    </row>
    <row r="269" spans="1:5" x14ac:dyDescent="0.15">
      <c r="A269" s="2" t="s">
        <v>816</v>
      </c>
      <c r="B269" s="2" t="s">
        <v>811</v>
      </c>
      <c r="C269" s="2" t="s">
        <v>108</v>
      </c>
      <c r="D269" s="2" t="s">
        <v>108</v>
      </c>
      <c r="E269" s="2">
        <v>1</v>
      </c>
    </row>
    <row r="270" spans="1:5" x14ac:dyDescent="0.15">
      <c r="A270" s="2" t="s">
        <v>816</v>
      </c>
      <c r="B270" s="2" t="s">
        <v>811</v>
      </c>
      <c r="C270" s="2" t="s">
        <v>6</v>
      </c>
      <c r="D270" s="2" t="s">
        <v>118</v>
      </c>
      <c r="E270" s="2">
        <v>0.72409500000000004</v>
      </c>
    </row>
    <row r="271" spans="1:5" x14ac:dyDescent="0.15">
      <c r="A271" s="2" t="s">
        <v>816</v>
      </c>
      <c r="B271" s="2" t="s">
        <v>811</v>
      </c>
      <c r="C271" s="2" t="s">
        <v>117</v>
      </c>
      <c r="D271" s="2" t="s">
        <v>118</v>
      </c>
      <c r="E271" s="2">
        <v>9.5905000000000004E-2</v>
      </c>
    </row>
    <row r="272" spans="1:5" x14ac:dyDescent="0.15">
      <c r="A272" s="2" t="s">
        <v>816</v>
      </c>
      <c r="B272" s="2" t="s">
        <v>811</v>
      </c>
      <c r="C272" s="2" t="s">
        <v>108</v>
      </c>
      <c r="D272" s="2" t="s">
        <v>118</v>
      </c>
      <c r="E272" s="2">
        <v>0.15</v>
      </c>
    </row>
    <row r="273" spans="1:5" x14ac:dyDescent="0.15">
      <c r="A273" s="2" t="s">
        <v>816</v>
      </c>
      <c r="B273" s="2" t="s">
        <v>811</v>
      </c>
      <c r="C273" s="2" t="s">
        <v>118</v>
      </c>
      <c r="D273" s="2" t="s">
        <v>118</v>
      </c>
      <c r="E273" s="2">
        <v>0.03</v>
      </c>
    </row>
    <row r="274" spans="1:5" x14ac:dyDescent="0.15">
      <c r="A274" s="2" t="s">
        <v>816</v>
      </c>
      <c r="B274" s="2" t="s">
        <v>811</v>
      </c>
      <c r="C274" s="2" t="s">
        <v>6</v>
      </c>
      <c r="D274" s="2" t="s">
        <v>111</v>
      </c>
      <c r="E274" s="2">
        <v>0.95</v>
      </c>
    </row>
    <row r="275" spans="1:5" x14ac:dyDescent="0.15">
      <c r="A275" s="2" t="s">
        <v>816</v>
      </c>
      <c r="B275" s="2" t="s">
        <v>811</v>
      </c>
      <c r="C275" s="2" t="s">
        <v>111</v>
      </c>
      <c r="D275" s="2" t="s">
        <v>111</v>
      </c>
      <c r="E275" s="2">
        <v>0.05</v>
      </c>
    </row>
    <row r="276" spans="1:5" x14ac:dyDescent="0.15">
      <c r="A276" s="2" t="s">
        <v>816</v>
      </c>
      <c r="B276" s="2" t="s">
        <v>811</v>
      </c>
      <c r="C276" s="2" t="s">
        <v>6</v>
      </c>
      <c r="D276" s="2" t="s">
        <v>98</v>
      </c>
      <c r="E276" s="2">
        <v>0.95</v>
      </c>
    </row>
    <row r="277" spans="1:5" x14ac:dyDescent="0.15">
      <c r="A277" s="2" t="s">
        <v>816</v>
      </c>
      <c r="B277" s="2" t="s">
        <v>811</v>
      </c>
      <c r="C277" s="2" t="s">
        <v>98</v>
      </c>
      <c r="D277" s="2" t="s">
        <v>98</v>
      </c>
      <c r="E277" s="2">
        <v>0.05</v>
      </c>
    </row>
    <row r="278" spans="1:5" x14ac:dyDescent="0.15">
      <c r="A278" s="2" t="s">
        <v>816</v>
      </c>
      <c r="B278" s="2" t="s">
        <v>811</v>
      </c>
      <c r="C278" s="2" t="s">
        <v>6</v>
      </c>
      <c r="D278" s="2" t="s">
        <v>101</v>
      </c>
      <c r="E278" s="2">
        <v>0.75</v>
      </c>
    </row>
    <row r="279" spans="1:5" x14ac:dyDescent="0.15">
      <c r="A279" s="2" t="s">
        <v>816</v>
      </c>
      <c r="B279" s="2" t="s">
        <v>811</v>
      </c>
      <c r="C279" s="2" t="s">
        <v>101</v>
      </c>
      <c r="D279" s="2" t="s">
        <v>101</v>
      </c>
      <c r="E279" s="2">
        <v>0.25</v>
      </c>
    </row>
    <row r="280" spans="1:5" x14ac:dyDescent="0.15">
      <c r="A280" s="2" t="s">
        <v>816</v>
      </c>
      <c r="B280" s="2" t="s">
        <v>811</v>
      </c>
      <c r="C280" s="2" t="s">
        <v>6</v>
      </c>
      <c r="D280" s="2" t="s">
        <v>104</v>
      </c>
      <c r="E280" s="2">
        <v>0.95</v>
      </c>
    </row>
    <row r="281" spans="1:5" x14ac:dyDescent="0.15">
      <c r="A281" s="2" t="s">
        <v>816</v>
      </c>
      <c r="B281" s="2" t="s">
        <v>811</v>
      </c>
      <c r="C281" s="2" t="s">
        <v>104</v>
      </c>
      <c r="D281" s="2" t="s">
        <v>104</v>
      </c>
      <c r="E281" s="2">
        <v>0.05</v>
      </c>
    </row>
    <row r="282" spans="1:5" x14ac:dyDescent="0.15">
      <c r="A282" s="2" t="s">
        <v>816</v>
      </c>
      <c r="B282" s="2" t="s">
        <v>126</v>
      </c>
      <c r="C282" s="2" t="s">
        <v>112</v>
      </c>
      <c r="D282" s="2" t="s">
        <v>112</v>
      </c>
      <c r="E282" s="2">
        <v>0.01</v>
      </c>
    </row>
    <row r="283" spans="1:5" x14ac:dyDescent="0.15">
      <c r="A283" s="2" t="s">
        <v>816</v>
      </c>
      <c r="B283" s="2" t="s">
        <v>126</v>
      </c>
      <c r="C283" s="2" t="s">
        <v>6</v>
      </c>
      <c r="D283" s="2" t="s">
        <v>112</v>
      </c>
      <c r="E283" s="2">
        <v>0.87</v>
      </c>
    </row>
    <row r="284" spans="1:5" x14ac:dyDescent="0.15">
      <c r="A284" s="2" t="s">
        <v>816</v>
      </c>
      <c r="B284" s="2" t="s">
        <v>126</v>
      </c>
      <c r="C284" s="2" t="s">
        <v>108</v>
      </c>
      <c r="D284" s="2" t="s">
        <v>112</v>
      </c>
      <c r="E284" s="2">
        <v>0.12</v>
      </c>
    </row>
    <row r="285" spans="1:5" x14ac:dyDescent="0.15">
      <c r="A285" s="2" t="s">
        <v>816</v>
      </c>
      <c r="B285" s="2" t="s">
        <v>126</v>
      </c>
      <c r="C285" s="2" t="s">
        <v>100</v>
      </c>
      <c r="D285" s="2" t="s">
        <v>100</v>
      </c>
      <c r="E285" s="2">
        <v>0.01</v>
      </c>
    </row>
    <row r="286" spans="1:5" x14ac:dyDescent="0.15">
      <c r="A286" s="2" t="s">
        <v>816</v>
      </c>
      <c r="B286" s="2" t="s">
        <v>126</v>
      </c>
      <c r="C286" s="2" t="s">
        <v>6</v>
      </c>
      <c r="D286" s="2" t="s">
        <v>100</v>
      </c>
      <c r="E286" s="2">
        <v>0.91</v>
      </c>
    </row>
    <row r="287" spans="1:5" x14ac:dyDescent="0.15">
      <c r="A287" s="2" t="s">
        <v>816</v>
      </c>
      <c r="B287" s="2" t="s">
        <v>126</v>
      </c>
      <c r="C287" s="2" t="s">
        <v>108</v>
      </c>
      <c r="D287" s="2" t="s">
        <v>100</v>
      </c>
      <c r="E287" s="2">
        <v>0.08</v>
      </c>
    </row>
    <row r="288" spans="1:5" x14ac:dyDescent="0.15">
      <c r="A288" s="2" t="s">
        <v>816</v>
      </c>
      <c r="B288" s="2" t="s">
        <v>126</v>
      </c>
      <c r="C288" s="2" t="s">
        <v>109</v>
      </c>
      <c r="D288" s="2" t="s">
        <v>109</v>
      </c>
      <c r="E288" s="2">
        <v>0.03</v>
      </c>
    </row>
    <row r="289" spans="1:5" x14ac:dyDescent="0.15">
      <c r="A289" s="2" t="s">
        <v>816</v>
      </c>
      <c r="B289" s="2" t="s">
        <v>126</v>
      </c>
      <c r="C289" s="2" t="s">
        <v>6</v>
      </c>
      <c r="D289" s="2" t="s">
        <v>109</v>
      </c>
      <c r="E289" s="2">
        <v>0.65</v>
      </c>
    </row>
    <row r="290" spans="1:5" x14ac:dyDescent="0.15">
      <c r="A290" s="2" t="s">
        <v>816</v>
      </c>
      <c r="B290" s="2" t="s">
        <v>126</v>
      </c>
      <c r="C290" s="2" t="s">
        <v>106</v>
      </c>
      <c r="D290" s="2" t="s">
        <v>109</v>
      </c>
      <c r="E290" s="2">
        <v>0.04</v>
      </c>
    </row>
    <row r="291" spans="1:5" x14ac:dyDescent="0.15">
      <c r="A291" s="2" t="s">
        <v>816</v>
      </c>
      <c r="B291" s="2" t="s">
        <v>126</v>
      </c>
      <c r="C291" s="2" t="s">
        <v>108</v>
      </c>
      <c r="D291" s="2" t="s">
        <v>109</v>
      </c>
      <c r="E291" s="2">
        <v>0.28000000000000003</v>
      </c>
    </row>
    <row r="292" spans="1:5" x14ac:dyDescent="0.15">
      <c r="A292" s="2" t="s">
        <v>816</v>
      </c>
      <c r="B292" s="2" t="s">
        <v>126</v>
      </c>
      <c r="C292" s="2" t="s">
        <v>116</v>
      </c>
      <c r="D292" s="2" t="s">
        <v>116</v>
      </c>
      <c r="E292" s="2">
        <v>0.02</v>
      </c>
    </row>
    <row r="293" spans="1:5" x14ac:dyDescent="0.15">
      <c r="A293" s="2" t="s">
        <v>816</v>
      </c>
      <c r="B293" s="2" t="s">
        <v>126</v>
      </c>
      <c r="C293" s="2" t="s">
        <v>6</v>
      </c>
      <c r="D293" s="2" t="s">
        <v>116</v>
      </c>
      <c r="E293" s="2">
        <v>0.65</v>
      </c>
    </row>
    <row r="294" spans="1:5" x14ac:dyDescent="0.15">
      <c r="A294" s="2" t="s">
        <v>816</v>
      </c>
      <c r="B294" s="2" t="s">
        <v>126</v>
      </c>
      <c r="C294" s="2" t="s">
        <v>117</v>
      </c>
      <c r="D294" s="2" t="s">
        <v>116</v>
      </c>
      <c r="E294" s="2">
        <v>0.08</v>
      </c>
    </row>
    <row r="295" spans="1:5" x14ac:dyDescent="0.15">
      <c r="A295" s="2" t="s">
        <v>816</v>
      </c>
      <c r="B295" s="2" t="s">
        <v>126</v>
      </c>
      <c r="C295" s="2" t="s">
        <v>108</v>
      </c>
      <c r="D295" s="2" t="s">
        <v>116</v>
      </c>
      <c r="E295" s="2">
        <v>0.25</v>
      </c>
    </row>
    <row r="296" spans="1:5" x14ac:dyDescent="0.15">
      <c r="A296" s="2" t="s">
        <v>816</v>
      </c>
      <c r="B296" s="2" t="s">
        <v>126</v>
      </c>
      <c r="C296" s="2" t="s">
        <v>6</v>
      </c>
      <c r="D296" s="2" t="s">
        <v>6</v>
      </c>
      <c r="E296" s="2">
        <v>0.92</v>
      </c>
    </row>
    <row r="297" spans="1:5" x14ac:dyDescent="0.15">
      <c r="A297" s="2" t="s">
        <v>816</v>
      </c>
      <c r="B297" s="2" t="s">
        <v>126</v>
      </c>
      <c r="C297" s="2" t="s">
        <v>108</v>
      </c>
      <c r="D297" s="2" t="s">
        <v>6</v>
      </c>
      <c r="E297" s="2">
        <v>0.08</v>
      </c>
    </row>
    <row r="298" spans="1:5" x14ac:dyDescent="0.15">
      <c r="A298" s="2" t="s">
        <v>816</v>
      </c>
      <c r="B298" s="2" t="s">
        <v>126</v>
      </c>
      <c r="C298" s="2" t="s">
        <v>6</v>
      </c>
      <c r="D298" s="2" t="s">
        <v>96</v>
      </c>
      <c r="E298" s="2">
        <v>0.27</v>
      </c>
    </row>
    <row r="299" spans="1:5" x14ac:dyDescent="0.15">
      <c r="A299" s="2" t="s">
        <v>816</v>
      </c>
      <c r="B299" s="2" t="s">
        <v>126</v>
      </c>
      <c r="C299" s="2" t="s">
        <v>96</v>
      </c>
      <c r="D299" s="2" t="s">
        <v>96</v>
      </c>
      <c r="E299" s="2">
        <v>0.4</v>
      </c>
    </row>
    <row r="300" spans="1:5" x14ac:dyDescent="0.15">
      <c r="A300" s="2" t="s">
        <v>816</v>
      </c>
      <c r="B300" s="2" t="s">
        <v>126</v>
      </c>
      <c r="C300" s="2" t="s">
        <v>117</v>
      </c>
      <c r="D300" s="2" t="s">
        <v>96</v>
      </c>
      <c r="E300" s="2">
        <v>0.08</v>
      </c>
    </row>
    <row r="301" spans="1:5" x14ac:dyDescent="0.15">
      <c r="A301" s="2" t="s">
        <v>816</v>
      </c>
      <c r="B301" s="2" t="s">
        <v>126</v>
      </c>
      <c r="C301" s="2" t="s">
        <v>108</v>
      </c>
      <c r="D301" s="2" t="s">
        <v>96</v>
      </c>
      <c r="E301" s="2">
        <v>0.25</v>
      </c>
    </row>
    <row r="302" spans="1:5" x14ac:dyDescent="0.15">
      <c r="A302" s="2" t="s">
        <v>816</v>
      </c>
      <c r="B302" s="2" t="s">
        <v>126</v>
      </c>
      <c r="C302" s="2" t="s">
        <v>6</v>
      </c>
      <c r="D302" s="2" t="s">
        <v>114</v>
      </c>
      <c r="E302" s="2">
        <v>0.65</v>
      </c>
    </row>
    <row r="303" spans="1:5" x14ac:dyDescent="0.15">
      <c r="A303" s="2" t="s">
        <v>816</v>
      </c>
      <c r="B303" s="2" t="s">
        <v>126</v>
      </c>
      <c r="C303" s="2" t="s">
        <v>114</v>
      </c>
      <c r="D303" s="2" t="s">
        <v>114</v>
      </c>
      <c r="E303" s="2">
        <v>0.02</v>
      </c>
    </row>
    <row r="304" spans="1:5" x14ac:dyDescent="0.15">
      <c r="A304" s="2" t="s">
        <v>816</v>
      </c>
      <c r="B304" s="2" t="s">
        <v>126</v>
      </c>
      <c r="C304" s="2" t="s">
        <v>117</v>
      </c>
      <c r="D304" s="2" t="s">
        <v>114</v>
      </c>
      <c r="E304" s="2">
        <v>0.08</v>
      </c>
    </row>
    <row r="305" spans="1:5" x14ac:dyDescent="0.15">
      <c r="A305" s="2" t="s">
        <v>816</v>
      </c>
      <c r="B305" s="2" t="s">
        <v>126</v>
      </c>
      <c r="C305" s="2" t="s">
        <v>108</v>
      </c>
      <c r="D305" s="2" t="s">
        <v>114</v>
      </c>
      <c r="E305" s="2">
        <v>0.25</v>
      </c>
    </row>
    <row r="306" spans="1:5" x14ac:dyDescent="0.15">
      <c r="A306" s="2" t="s">
        <v>816</v>
      </c>
      <c r="B306" s="2" t="s">
        <v>126</v>
      </c>
      <c r="C306" s="2" t="s">
        <v>6</v>
      </c>
      <c r="D306" s="2" t="s">
        <v>110</v>
      </c>
      <c r="E306" s="2">
        <v>0.6</v>
      </c>
    </row>
    <row r="307" spans="1:5" x14ac:dyDescent="0.15">
      <c r="A307" s="2" t="s">
        <v>816</v>
      </c>
      <c r="B307" s="2" t="s">
        <v>126</v>
      </c>
      <c r="C307" s="2" t="s">
        <v>110</v>
      </c>
      <c r="D307" s="2" t="s">
        <v>110</v>
      </c>
      <c r="E307" s="2">
        <v>0.1</v>
      </c>
    </row>
    <row r="308" spans="1:5" x14ac:dyDescent="0.15">
      <c r="A308" s="2" t="s">
        <v>816</v>
      </c>
      <c r="B308" s="2" t="s">
        <v>126</v>
      </c>
      <c r="C308" s="2" t="s">
        <v>108</v>
      </c>
      <c r="D308" s="2" t="s">
        <v>110</v>
      </c>
      <c r="E308" s="2">
        <v>0.3</v>
      </c>
    </row>
    <row r="309" spans="1:5" x14ac:dyDescent="0.15">
      <c r="A309" s="2" t="s">
        <v>816</v>
      </c>
      <c r="B309" s="2" t="s">
        <v>126</v>
      </c>
      <c r="C309" s="2" t="s">
        <v>6</v>
      </c>
      <c r="D309" s="2" t="s">
        <v>106</v>
      </c>
      <c r="E309" s="2">
        <v>0.55000000000000004</v>
      </c>
    </row>
    <row r="310" spans="1:5" x14ac:dyDescent="0.15">
      <c r="A310" s="2" t="s">
        <v>816</v>
      </c>
      <c r="B310" s="2" t="s">
        <v>126</v>
      </c>
      <c r="C310" s="2" t="s">
        <v>106</v>
      </c>
      <c r="D310" s="2" t="s">
        <v>106</v>
      </c>
      <c r="E310" s="2">
        <v>0.15</v>
      </c>
    </row>
    <row r="311" spans="1:5" x14ac:dyDescent="0.15">
      <c r="A311" s="2" t="s">
        <v>816</v>
      </c>
      <c r="B311" s="2" t="s">
        <v>126</v>
      </c>
      <c r="C311" s="2" t="s">
        <v>117</v>
      </c>
      <c r="D311" s="2" t="s">
        <v>106</v>
      </c>
      <c r="E311" s="2">
        <v>0.05</v>
      </c>
    </row>
    <row r="312" spans="1:5" x14ac:dyDescent="0.15">
      <c r="A312" s="2" t="s">
        <v>816</v>
      </c>
      <c r="B312" s="2" t="s">
        <v>126</v>
      </c>
      <c r="C312" s="2" t="s">
        <v>108</v>
      </c>
      <c r="D312" s="2" t="s">
        <v>106</v>
      </c>
      <c r="E312" s="2">
        <v>0.25</v>
      </c>
    </row>
    <row r="313" spans="1:5" x14ac:dyDescent="0.15">
      <c r="A313" s="2" t="s">
        <v>816</v>
      </c>
      <c r="B313" s="2" t="s">
        <v>126</v>
      </c>
      <c r="C313" s="2" t="s">
        <v>6</v>
      </c>
      <c r="D313" s="2" t="s">
        <v>107</v>
      </c>
      <c r="E313" s="2">
        <v>0.65</v>
      </c>
    </row>
    <row r="314" spans="1:5" x14ac:dyDescent="0.15">
      <c r="A314" s="2" t="s">
        <v>816</v>
      </c>
      <c r="B314" s="2" t="s">
        <v>126</v>
      </c>
      <c r="C314" s="2" t="s">
        <v>106</v>
      </c>
      <c r="D314" s="2" t="s">
        <v>107</v>
      </c>
      <c r="E314" s="2">
        <v>0.03</v>
      </c>
    </row>
    <row r="315" spans="1:5" x14ac:dyDescent="0.15">
      <c r="A315" s="2" t="s">
        <v>816</v>
      </c>
      <c r="B315" s="2" t="s">
        <v>126</v>
      </c>
      <c r="C315" s="2" t="s">
        <v>107</v>
      </c>
      <c r="D315" s="2" t="s">
        <v>107</v>
      </c>
      <c r="E315" s="2">
        <v>0.05</v>
      </c>
    </row>
    <row r="316" spans="1:5" x14ac:dyDescent="0.15">
      <c r="A316" s="2" t="s">
        <v>816</v>
      </c>
      <c r="B316" s="2" t="s">
        <v>126</v>
      </c>
      <c r="C316" s="2" t="s">
        <v>117</v>
      </c>
      <c r="D316" s="2" t="s">
        <v>107</v>
      </c>
      <c r="E316" s="2">
        <v>0.05</v>
      </c>
    </row>
    <row r="317" spans="1:5" x14ac:dyDescent="0.15">
      <c r="A317" s="2" t="s">
        <v>816</v>
      </c>
      <c r="B317" s="2" t="s">
        <v>126</v>
      </c>
      <c r="C317" s="2" t="s">
        <v>108</v>
      </c>
      <c r="D317" s="2" t="s">
        <v>107</v>
      </c>
      <c r="E317" s="2">
        <v>0.22</v>
      </c>
    </row>
    <row r="318" spans="1:5" x14ac:dyDescent="0.15">
      <c r="A318" s="2" t="s">
        <v>816</v>
      </c>
      <c r="B318" s="2" t="s">
        <v>126</v>
      </c>
      <c r="C318" s="2" t="s">
        <v>6</v>
      </c>
      <c r="D318" s="2" t="s">
        <v>117</v>
      </c>
      <c r="E318" s="2">
        <v>0.46</v>
      </c>
    </row>
    <row r="319" spans="1:5" x14ac:dyDescent="0.15">
      <c r="A319" s="2" t="s">
        <v>816</v>
      </c>
      <c r="B319" s="2" t="s">
        <v>126</v>
      </c>
      <c r="C319" s="2" t="s">
        <v>106</v>
      </c>
      <c r="D319" s="2" t="s">
        <v>117</v>
      </c>
      <c r="E319" s="2">
        <v>0.02</v>
      </c>
    </row>
    <row r="320" spans="1:5" x14ac:dyDescent="0.15">
      <c r="A320" s="2" t="s">
        <v>816</v>
      </c>
      <c r="B320" s="2" t="s">
        <v>126</v>
      </c>
      <c r="C320" s="2" t="s">
        <v>117</v>
      </c>
      <c r="D320" s="2" t="s">
        <v>117</v>
      </c>
      <c r="E320" s="2">
        <v>0.4</v>
      </c>
    </row>
    <row r="321" spans="1:5" x14ac:dyDescent="0.15">
      <c r="A321" s="2" t="s">
        <v>816</v>
      </c>
      <c r="B321" s="2" t="s">
        <v>126</v>
      </c>
      <c r="C321" s="2" t="s">
        <v>108</v>
      </c>
      <c r="D321" s="2" t="s">
        <v>117</v>
      </c>
      <c r="E321" s="2">
        <v>0.12</v>
      </c>
    </row>
    <row r="322" spans="1:5" x14ac:dyDescent="0.15">
      <c r="A322" s="2" t="s">
        <v>816</v>
      </c>
      <c r="B322" s="2" t="s">
        <v>126</v>
      </c>
      <c r="C322" s="2" t="s">
        <v>6</v>
      </c>
      <c r="D322" s="2" t="s">
        <v>115</v>
      </c>
      <c r="E322" s="2">
        <v>0.5</v>
      </c>
    </row>
    <row r="323" spans="1:5" x14ac:dyDescent="0.15">
      <c r="A323" s="2" t="s">
        <v>816</v>
      </c>
      <c r="B323" s="2" t="s">
        <v>126</v>
      </c>
      <c r="C323" s="2" t="s">
        <v>106</v>
      </c>
      <c r="D323" s="2" t="s">
        <v>115</v>
      </c>
      <c r="E323" s="2">
        <v>0.08</v>
      </c>
    </row>
    <row r="324" spans="1:5" x14ac:dyDescent="0.15">
      <c r="A324" s="2" t="s">
        <v>816</v>
      </c>
      <c r="B324" s="2" t="s">
        <v>126</v>
      </c>
      <c r="C324" s="2" t="s">
        <v>115</v>
      </c>
      <c r="D324" s="2" t="s">
        <v>115</v>
      </c>
      <c r="E324" s="2">
        <v>0.15</v>
      </c>
    </row>
    <row r="325" spans="1:5" x14ac:dyDescent="0.15">
      <c r="A325" s="2" t="s">
        <v>816</v>
      </c>
      <c r="B325" s="2" t="s">
        <v>126</v>
      </c>
      <c r="C325" s="2" t="s">
        <v>108</v>
      </c>
      <c r="D325" s="2" t="s">
        <v>115</v>
      </c>
      <c r="E325" s="2">
        <v>0.27</v>
      </c>
    </row>
    <row r="326" spans="1:5" x14ac:dyDescent="0.15">
      <c r="A326" s="2" t="s">
        <v>816</v>
      </c>
      <c r="B326" s="2" t="s">
        <v>126</v>
      </c>
      <c r="C326" s="2" t="s">
        <v>6</v>
      </c>
      <c r="D326" s="2" t="s">
        <v>105</v>
      </c>
      <c r="E326" s="2">
        <v>0.65</v>
      </c>
    </row>
    <row r="327" spans="1:5" x14ac:dyDescent="0.15">
      <c r="A327" s="2" t="s">
        <v>816</v>
      </c>
      <c r="B327" s="2" t="s">
        <v>126</v>
      </c>
      <c r="C327" s="2" t="s">
        <v>117</v>
      </c>
      <c r="D327" s="2" t="s">
        <v>105</v>
      </c>
      <c r="E327" s="2">
        <v>0.08</v>
      </c>
    </row>
    <row r="328" spans="1:5" x14ac:dyDescent="0.15">
      <c r="A328" s="2" t="s">
        <v>816</v>
      </c>
      <c r="B328" s="2" t="s">
        <v>126</v>
      </c>
      <c r="C328" s="2" t="s">
        <v>105</v>
      </c>
      <c r="D328" s="2" t="s">
        <v>105</v>
      </c>
      <c r="E328" s="2">
        <v>0.02</v>
      </c>
    </row>
    <row r="329" spans="1:5" x14ac:dyDescent="0.15">
      <c r="A329" s="2" t="s">
        <v>816</v>
      </c>
      <c r="B329" s="2" t="s">
        <v>126</v>
      </c>
      <c r="C329" s="2" t="s">
        <v>108</v>
      </c>
      <c r="D329" s="2" t="s">
        <v>105</v>
      </c>
      <c r="E329" s="2">
        <v>0.25</v>
      </c>
    </row>
    <row r="330" spans="1:5" x14ac:dyDescent="0.15">
      <c r="A330" s="2" t="s">
        <v>816</v>
      </c>
      <c r="B330" s="2" t="s">
        <v>126</v>
      </c>
      <c r="C330" s="2" t="s">
        <v>6</v>
      </c>
      <c r="D330" s="2" t="s">
        <v>103</v>
      </c>
      <c r="E330" s="2">
        <v>0.75</v>
      </c>
    </row>
    <row r="331" spans="1:5" x14ac:dyDescent="0.15">
      <c r="A331" s="2" t="s">
        <v>816</v>
      </c>
      <c r="B331" s="2" t="s">
        <v>126</v>
      </c>
      <c r="C331" s="2" t="s">
        <v>106</v>
      </c>
      <c r="D331" s="2" t="s">
        <v>103</v>
      </c>
      <c r="E331" s="2">
        <v>0.05</v>
      </c>
    </row>
    <row r="332" spans="1:5" x14ac:dyDescent="0.15">
      <c r="A332" s="2" t="s">
        <v>816</v>
      </c>
      <c r="B332" s="2" t="s">
        <v>126</v>
      </c>
      <c r="C332" s="2" t="s">
        <v>103</v>
      </c>
      <c r="D332" s="2" t="s">
        <v>103</v>
      </c>
      <c r="E332" s="2">
        <v>0.05</v>
      </c>
    </row>
    <row r="333" spans="1:5" x14ac:dyDescent="0.15">
      <c r="A333" s="2" t="s">
        <v>816</v>
      </c>
      <c r="B333" s="2" t="s">
        <v>126</v>
      </c>
      <c r="C333" s="2" t="s">
        <v>10</v>
      </c>
      <c r="D333" s="2" t="s">
        <v>103</v>
      </c>
      <c r="E333" s="2">
        <v>0.03</v>
      </c>
    </row>
    <row r="334" spans="1:5" x14ac:dyDescent="0.15">
      <c r="A334" s="2" t="s">
        <v>816</v>
      </c>
      <c r="B334" s="2" t="s">
        <v>126</v>
      </c>
      <c r="C334" s="2" t="s">
        <v>108</v>
      </c>
      <c r="D334" s="2" t="s">
        <v>103</v>
      </c>
      <c r="E334" s="2">
        <v>0.12</v>
      </c>
    </row>
    <row r="335" spans="1:5" x14ac:dyDescent="0.15">
      <c r="A335" s="2" t="s">
        <v>816</v>
      </c>
      <c r="B335" s="2" t="s">
        <v>126</v>
      </c>
      <c r="C335" s="2" t="s">
        <v>6</v>
      </c>
      <c r="D335" s="2" t="s">
        <v>113</v>
      </c>
      <c r="E335" s="2">
        <v>0.79</v>
      </c>
    </row>
    <row r="336" spans="1:5" x14ac:dyDescent="0.15">
      <c r="A336" s="2" t="s">
        <v>816</v>
      </c>
      <c r="B336" s="2" t="s">
        <v>126</v>
      </c>
      <c r="C336" s="2" t="s">
        <v>117</v>
      </c>
      <c r="D336" s="2" t="s">
        <v>113</v>
      </c>
      <c r="E336" s="2">
        <v>0.05</v>
      </c>
    </row>
    <row r="337" spans="1:5" x14ac:dyDescent="0.15">
      <c r="A337" s="2" t="s">
        <v>816</v>
      </c>
      <c r="B337" s="2" t="s">
        <v>126</v>
      </c>
      <c r="C337" s="2" t="s">
        <v>113</v>
      </c>
      <c r="D337" s="2" t="s">
        <v>113</v>
      </c>
      <c r="E337" s="2">
        <v>0.03</v>
      </c>
    </row>
    <row r="338" spans="1:5" x14ac:dyDescent="0.15">
      <c r="A338" s="2" t="s">
        <v>816</v>
      </c>
      <c r="B338" s="2" t="s">
        <v>126</v>
      </c>
      <c r="C338" s="2" t="s">
        <v>108</v>
      </c>
      <c r="D338" s="2" t="s">
        <v>113</v>
      </c>
      <c r="E338" s="2">
        <v>0.13</v>
      </c>
    </row>
    <row r="339" spans="1:5" x14ac:dyDescent="0.15">
      <c r="A339" s="2" t="s">
        <v>816</v>
      </c>
      <c r="B339" s="2" t="s">
        <v>126</v>
      </c>
      <c r="C339" s="2" t="s">
        <v>6</v>
      </c>
      <c r="D339" s="2" t="s">
        <v>10</v>
      </c>
      <c r="E339" s="2">
        <v>0.05</v>
      </c>
    </row>
    <row r="340" spans="1:5" x14ac:dyDescent="0.15">
      <c r="A340" s="2" t="s">
        <v>816</v>
      </c>
      <c r="B340" s="2" t="s">
        <v>126</v>
      </c>
      <c r="C340" s="2" t="s">
        <v>117</v>
      </c>
      <c r="D340" s="2" t="s">
        <v>10</v>
      </c>
      <c r="E340" s="2">
        <v>0.05</v>
      </c>
    </row>
    <row r="341" spans="1:5" x14ac:dyDescent="0.15">
      <c r="A341" s="2" t="s">
        <v>816</v>
      </c>
      <c r="B341" s="2" t="s">
        <v>126</v>
      </c>
      <c r="C341" s="2" t="s">
        <v>10</v>
      </c>
      <c r="D341" s="2" t="s">
        <v>10</v>
      </c>
      <c r="E341" s="2">
        <v>0.02</v>
      </c>
    </row>
    <row r="342" spans="1:5" x14ac:dyDescent="0.15">
      <c r="A342" s="2" t="s">
        <v>816</v>
      </c>
      <c r="B342" s="2" t="s">
        <v>126</v>
      </c>
      <c r="C342" s="2" t="s">
        <v>108</v>
      </c>
      <c r="D342" s="2" t="s">
        <v>10</v>
      </c>
      <c r="E342" s="2">
        <v>0.88</v>
      </c>
    </row>
    <row r="343" spans="1:5" x14ac:dyDescent="0.15">
      <c r="A343" s="2" t="s">
        <v>816</v>
      </c>
      <c r="B343" s="2" t="s">
        <v>126</v>
      </c>
      <c r="C343" s="2" t="s">
        <v>6</v>
      </c>
      <c r="D343" s="2" t="s">
        <v>108</v>
      </c>
      <c r="E343" s="2">
        <v>0.3</v>
      </c>
    </row>
    <row r="344" spans="1:5" x14ac:dyDescent="0.15">
      <c r="A344" s="2" t="s">
        <v>816</v>
      </c>
      <c r="B344" s="2" t="s">
        <v>126</v>
      </c>
      <c r="C344" s="2" t="s">
        <v>108</v>
      </c>
      <c r="D344" s="2" t="s">
        <v>108</v>
      </c>
      <c r="E344" s="2">
        <v>0.7</v>
      </c>
    </row>
    <row r="345" spans="1:5" x14ac:dyDescent="0.15">
      <c r="A345" s="2" t="s">
        <v>816</v>
      </c>
      <c r="B345" s="2" t="s">
        <v>126</v>
      </c>
      <c r="C345" s="2" t="s">
        <v>6</v>
      </c>
      <c r="D345" s="2" t="s">
        <v>118</v>
      </c>
      <c r="E345" s="2">
        <v>0.65</v>
      </c>
    </row>
    <row r="346" spans="1:5" x14ac:dyDescent="0.15">
      <c r="A346" s="2" t="s">
        <v>816</v>
      </c>
      <c r="B346" s="2" t="s">
        <v>126</v>
      </c>
      <c r="C346" s="2" t="s">
        <v>117</v>
      </c>
      <c r="D346" s="2" t="s">
        <v>118</v>
      </c>
      <c r="E346" s="2">
        <v>0.08</v>
      </c>
    </row>
    <row r="347" spans="1:5" x14ac:dyDescent="0.15">
      <c r="A347" s="2" t="s">
        <v>816</v>
      </c>
      <c r="B347" s="2" t="s">
        <v>126</v>
      </c>
      <c r="C347" s="2" t="s">
        <v>108</v>
      </c>
      <c r="D347" s="2" t="s">
        <v>118</v>
      </c>
      <c r="E347" s="2">
        <v>0.25</v>
      </c>
    </row>
    <row r="348" spans="1:5" x14ac:dyDescent="0.15">
      <c r="A348" s="2" t="s">
        <v>816</v>
      </c>
      <c r="B348" s="2" t="s">
        <v>126</v>
      </c>
      <c r="C348" s="2" t="s">
        <v>118</v>
      </c>
      <c r="D348" s="2" t="s">
        <v>118</v>
      </c>
      <c r="E348" s="2">
        <v>0.02</v>
      </c>
    </row>
    <row r="349" spans="1:5" x14ac:dyDescent="0.15">
      <c r="A349" s="2" t="s">
        <v>816</v>
      </c>
      <c r="B349" s="2" t="s">
        <v>126</v>
      </c>
      <c r="C349" s="2" t="s">
        <v>6</v>
      </c>
      <c r="D349" s="2" t="s">
        <v>111</v>
      </c>
      <c r="E349" s="2">
        <v>0.86</v>
      </c>
    </row>
    <row r="350" spans="1:5" x14ac:dyDescent="0.15">
      <c r="A350" s="2" t="s">
        <v>816</v>
      </c>
      <c r="B350" s="2" t="s">
        <v>126</v>
      </c>
      <c r="C350" s="2" t="s">
        <v>108</v>
      </c>
      <c r="D350" s="2" t="s">
        <v>111</v>
      </c>
      <c r="E350" s="2">
        <v>0.13</v>
      </c>
    </row>
    <row r="351" spans="1:5" x14ac:dyDescent="0.15">
      <c r="A351" s="2" t="s">
        <v>816</v>
      </c>
      <c r="B351" s="2" t="s">
        <v>126</v>
      </c>
      <c r="C351" s="2" t="s">
        <v>111</v>
      </c>
      <c r="D351" s="2" t="s">
        <v>111</v>
      </c>
      <c r="E351" s="2">
        <v>0.01</v>
      </c>
    </row>
    <row r="352" spans="1:5" x14ac:dyDescent="0.15">
      <c r="A352" s="2" t="s">
        <v>816</v>
      </c>
      <c r="B352" s="2" t="s">
        <v>126</v>
      </c>
      <c r="C352" s="2" t="s">
        <v>6</v>
      </c>
      <c r="D352" s="2" t="s">
        <v>98</v>
      </c>
      <c r="E352" s="2">
        <v>0.88</v>
      </c>
    </row>
    <row r="353" spans="1:5" x14ac:dyDescent="0.15">
      <c r="A353" s="2" t="s">
        <v>816</v>
      </c>
      <c r="B353" s="2" t="s">
        <v>126</v>
      </c>
      <c r="C353" s="2" t="s">
        <v>108</v>
      </c>
      <c r="D353" s="2" t="s">
        <v>98</v>
      </c>
      <c r="E353" s="2">
        <v>0.11</v>
      </c>
    </row>
    <row r="354" spans="1:5" x14ac:dyDescent="0.15">
      <c r="A354" s="2" t="s">
        <v>816</v>
      </c>
      <c r="B354" s="2" t="s">
        <v>126</v>
      </c>
      <c r="C354" s="2" t="s">
        <v>98</v>
      </c>
      <c r="D354" s="2" t="s">
        <v>98</v>
      </c>
      <c r="E354" s="2">
        <v>0.01</v>
      </c>
    </row>
    <row r="355" spans="1:5" x14ac:dyDescent="0.15">
      <c r="A355" s="2" t="s">
        <v>816</v>
      </c>
      <c r="B355" s="2" t="s">
        <v>126</v>
      </c>
      <c r="C355" s="2" t="s">
        <v>6</v>
      </c>
      <c r="D355" s="2" t="s">
        <v>101</v>
      </c>
      <c r="E355" s="2">
        <v>0.8</v>
      </c>
    </row>
    <row r="356" spans="1:5" x14ac:dyDescent="0.15">
      <c r="A356" s="2" t="s">
        <v>816</v>
      </c>
      <c r="B356" s="2" t="s">
        <v>126</v>
      </c>
      <c r="C356" s="2" t="s">
        <v>113</v>
      </c>
      <c r="D356" s="2" t="s">
        <v>101</v>
      </c>
      <c r="E356" s="2">
        <v>0.05</v>
      </c>
    </row>
    <row r="357" spans="1:5" x14ac:dyDescent="0.15">
      <c r="A357" s="2" t="s">
        <v>816</v>
      </c>
      <c r="B357" s="2" t="s">
        <v>126</v>
      </c>
      <c r="C357" s="2" t="s">
        <v>108</v>
      </c>
      <c r="D357" s="2" t="s">
        <v>101</v>
      </c>
      <c r="E357" s="2">
        <v>0.05</v>
      </c>
    </row>
    <row r="358" spans="1:5" x14ac:dyDescent="0.15">
      <c r="A358" s="2" t="s">
        <v>816</v>
      </c>
      <c r="B358" s="2" t="s">
        <v>126</v>
      </c>
      <c r="C358" s="2" t="s">
        <v>101</v>
      </c>
      <c r="D358" s="2" t="s">
        <v>101</v>
      </c>
      <c r="E358" s="2">
        <v>0.1</v>
      </c>
    </row>
    <row r="359" spans="1:5" x14ac:dyDescent="0.15">
      <c r="A359" s="2" t="s">
        <v>816</v>
      </c>
      <c r="B359" s="2" t="s">
        <v>126</v>
      </c>
      <c r="C359" s="2" t="s">
        <v>6</v>
      </c>
      <c r="D359" s="2" t="s">
        <v>104</v>
      </c>
      <c r="E359" s="2">
        <v>0.86</v>
      </c>
    </row>
    <row r="360" spans="1:5" x14ac:dyDescent="0.15">
      <c r="A360" s="2" t="s">
        <v>816</v>
      </c>
      <c r="B360" s="2" t="s">
        <v>126</v>
      </c>
      <c r="C360" s="2" t="s">
        <v>108</v>
      </c>
      <c r="D360" s="2" t="s">
        <v>104</v>
      </c>
      <c r="E360" s="2">
        <v>0.13</v>
      </c>
    </row>
    <row r="361" spans="1:5" x14ac:dyDescent="0.15">
      <c r="A361" s="2" t="s">
        <v>816</v>
      </c>
      <c r="B361" s="2" t="s">
        <v>126</v>
      </c>
      <c r="C361" s="2" t="s">
        <v>104</v>
      </c>
      <c r="D361" s="2" t="s">
        <v>104</v>
      </c>
      <c r="E361" s="2">
        <v>0.01</v>
      </c>
    </row>
    <row r="362" spans="1:5" x14ac:dyDescent="0.15">
      <c r="A362" s="2" t="s">
        <v>816</v>
      </c>
      <c r="B362" s="2" t="s">
        <v>814</v>
      </c>
      <c r="C362" s="2" t="s">
        <v>112</v>
      </c>
      <c r="D362" s="2" t="s">
        <v>112</v>
      </c>
      <c r="E362" s="2">
        <v>0.01</v>
      </c>
    </row>
    <row r="363" spans="1:5" x14ac:dyDescent="0.15">
      <c r="A363" s="2" t="s">
        <v>816</v>
      </c>
      <c r="B363" s="2" t="s">
        <v>814</v>
      </c>
      <c r="C363" s="2" t="s">
        <v>6</v>
      </c>
      <c r="D363" s="2" t="s">
        <v>112</v>
      </c>
      <c r="E363" s="2">
        <v>0.99</v>
      </c>
    </row>
    <row r="364" spans="1:5" x14ac:dyDescent="0.15">
      <c r="A364" s="2" t="s">
        <v>816</v>
      </c>
      <c r="B364" s="2" t="s">
        <v>814</v>
      </c>
      <c r="C364" s="2" t="s">
        <v>100</v>
      </c>
      <c r="D364" s="2" t="s">
        <v>100</v>
      </c>
      <c r="E364" s="2">
        <v>0.01</v>
      </c>
    </row>
    <row r="365" spans="1:5" x14ac:dyDescent="0.15">
      <c r="A365" s="2" t="s">
        <v>816</v>
      </c>
      <c r="B365" s="2" t="s">
        <v>814</v>
      </c>
      <c r="C365" s="2" t="s">
        <v>6</v>
      </c>
      <c r="D365" s="2" t="s">
        <v>100</v>
      </c>
      <c r="E365" s="2">
        <v>0.99</v>
      </c>
    </row>
    <row r="366" spans="1:5" x14ac:dyDescent="0.15">
      <c r="A366" s="2" t="s">
        <v>816</v>
      </c>
      <c r="B366" s="2" t="s">
        <v>814</v>
      </c>
      <c r="C366" s="2" t="s">
        <v>109</v>
      </c>
      <c r="D366" s="2" t="s">
        <v>109</v>
      </c>
      <c r="E366" s="2">
        <v>0.01</v>
      </c>
    </row>
    <row r="367" spans="1:5" x14ac:dyDescent="0.15">
      <c r="A367" s="2" t="s">
        <v>816</v>
      </c>
      <c r="B367" s="2" t="s">
        <v>814</v>
      </c>
      <c r="C367" s="2" t="s">
        <v>6</v>
      </c>
      <c r="D367" s="2" t="s">
        <v>109</v>
      </c>
      <c r="E367" s="2">
        <v>0.99</v>
      </c>
    </row>
    <row r="368" spans="1:5" x14ac:dyDescent="0.15">
      <c r="A368" s="2" t="s">
        <v>816</v>
      </c>
      <c r="B368" s="2" t="s">
        <v>814</v>
      </c>
      <c r="C368" s="2" t="s">
        <v>116</v>
      </c>
      <c r="D368" s="2" t="s">
        <v>116</v>
      </c>
      <c r="E368" s="2">
        <v>0.01</v>
      </c>
    </row>
    <row r="369" spans="1:5" x14ac:dyDescent="0.15">
      <c r="A369" s="2" t="s">
        <v>816</v>
      </c>
      <c r="B369" s="2" t="s">
        <v>814</v>
      </c>
      <c r="C369" s="2" t="s">
        <v>6</v>
      </c>
      <c r="D369" s="2" t="s">
        <v>116</v>
      </c>
      <c r="E369" s="2">
        <v>0.99</v>
      </c>
    </row>
    <row r="370" spans="1:5" x14ac:dyDescent="0.15">
      <c r="A370" s="2" t="s">
        <v>816</v>
      </c>
      <c r="B370" s="2" t="s">
        <v>814</v>
      </c>
      <c r="C370" s="2" t="s">
        <v>6</v>
      </c>
      <c r="D370" s="2" t="s">
        <v>6</v>
      </c>
      <c r="E370" s="2">
        <v>1</v>
      </c>
    </row>
    <row r="371" spans="1:5" x14ac:dyDescent="0.15">
      <c r="A371" s="2" t="s">
        <v>816</v>
      </c>
      <c r="B371" s="2" t="s">
        <v>814</v>
      </c>
      <c r="C371" s="2" t="s">
        <v>6</v>
      </c>
      <c r="D371" s="2" t="s">
        <v>96</v>
      </c>
      <c r="E371" s="2">
        <v>0.6</v>
      </c>
    </row>
    <row r="372" spans="1:5" x14ac:dyDescent="0.15">
      <c r="A372" s="2" t="s">
        <v>816</v>
      </c>
      <c r="B372" s="2" t="s">
        <v>814</v>
      </c>
      <c r="C372" s="2" t="s">
        <v>96</v>
      </c>
      <c r="D372" s="2" t="s">
        <v>96</v>
      </c>
      <c r="E372" s="2">
        <v>0.4</v>
      </c>
    </row>
    <row r="373" spans="1:5" x14ac:dyDescent="0.15">
      <c r="A373" s="2" t="s">
        <v>816</v>
      </c>
      <c r="B373" s="2" t="s">
        <v>814</v>
      </c>
      <c r="C373" s="2" t="s">
        <v>6</v>
      </c>
      <c r="D373" s="2" t="s">
        <v>114</v>
      </c>
      <c r="E373" s="2">
        <v>0.99</v>
      </c>
    </row>
    <row r="374" spans="1:5" x14ac:dyDescent="0.15">
      <c r="A374" s="2" t="s">
        <v>816</v>
      </c>
      <c r="B374" s="2" t="s">
        <v>814</v>
      </c>
      <c r="C374" s="2" t="s">
        <v>114</v>
      </c>
      <c r="D374" s="2" t="s">
        <v>114</v>
      </c>
      <c r="E374" s="2">
        <v>0.01</v>
      </c>
    </row>
    <row r="375" spans="1:5" x14ac:dyDescent="0.15">
      <c r="A375" s="2" t="s">
        <v>816</v>
      </c>
      <c r="B375" s="2" t="s">
        <v>814</v>
      </c>
      <c r="C375" s="2" t="s">
        <v>6</v>
      </c>
      <c r="D375" s="2" t="s">
        <v>110</v>
      </c>
      <c r="E375" s="2">
        <v>0.99</v>
      </c>
    </row>
    <row r="376" spans="1:5" x14ac:dyDescent="0.15">
      <c r="A376" s="2" t="s">
        <v>816</v>
      </c>
      <c r="B376" s="2" t="s">
        <v>814</v>
      </c>
      <c r="C376" s="2" t="s">
        <v>110</v>
      </c>
      <c r="D376" s="2" t="s">
        <v>110</v>
      </c>
      <c r="E376" s="2">
        <v>0.01</v>
      </c>
    </row>
    <row r="377" spans="1:5" x14ac:dyDescent="0.15">
      <c r="A377" s="2" t="s">
        <v>816</v>
      </c>
      <c r="B377" s="2" t="s">
        <v>814</v>
      </c>
      <c r="C377" s="2" t="s">
        <v>6</v>
      </c>
      <c r="D377" s="2" t="s">
        <v>106</v>
      </c>
      <c r="E377" s="2">
        <v>0.99</v>
      </c>
    </row>
    <row r="378" spans="1:5" x14ac:dyDescent="0.15">
      <c r="A378" s="2" t="s">
        <v>816</v>
      </c>
      <c r="B378" s="2" t="s">
        <v>814</v>
      </c>
      <c r="C378" s="2" t="s">
        <v>106</v>
      </c>
      <c r="D378" s="2" t="s">
        <v>106</v>
      </c>
      <c r="E378" s="2">
        <v>0.01</v>
      </c>
    </row>
    <row r="379" spans="1:5" x14ac:dyDescent="0.15">
      <c r="A379" s="2" t="s">
        <v>816</v>
      </c>
      <c r="B379" s="2" t="s">
        <v>814</v>
      </c>
      <c r="C379" s="2" t="s">
        <v>6</v>
      </c>
      <c r="D379" s="2" t="s">
        <v>107</v>
      </c>
      <c r="E379" s="2">
        <v>0.99</v>
      </c>
    </row>
    <row r="380" spans="1:5" x14ac:dyDescent="0.15">
      <c r="A380" s="2" t="s">
        <v>816</v>
      </c>
      <c r="B380" s="2" t="s">
        <v>814</v>
      </c>
      <c r="C380" s="2" t="s">
        <v>107</v>
      </c>
      <c r="D380" s="2" t="s">
        <v>107</v>
      </c>
      <c r="E380" s="2">
        <v>0.01</v>
      </c>
    </row>
    <row r="381" spans="1:5" x14ac:dyDescent="0.15">
      <c r="A381" s="2" t="s">
        <v>816</v>
      </c>
      <c r="B381" s="2" t="s">
        <v>814</v>
      </c>
      <c r="C381" s="2" t="s">
        <v>6</v>
      </c>
      <c r="D381" s="2" t="s">
        <v>117</v>
      </c>
      <c r="E381" s="2">
        <v>0.99</v>
      </c>
    </row>
    <row r="382" spans="1:5" x14ac:dyDescent="0.15">
      <c r="A382" s="2" t="s">
        <v>816</v>
      </c>
      <c r="B382" s="2" t="s">
        <v>814</v>
      </c>
      <c r="C382" s="2" t="s">
        <v>117</v>
      </c>
      <c r="D382" s="2" t="s">
        <v>117</v>
      </c>
      <c r="E382" s="2">
        <v>0.01</v>
      </c>
    </row>
    <row r="383" spans="1:5" x14ac:dyDescent="0.15">
      <c r="A383" s="2" t="s">
        <v>816</v>
      </c>
      <c r="B383" s="2" t="s">
        <v>814</v>
      </c>
      <c r="C383" s="2" t="s">
        <v>6</v>
      </c>
      <c r="D383" s="2" t="s">
        <v>115</v>
      </c>
      <c r="E383" s="2">
        <v>0.99</v>
      </c>
    </row>
    <row r="384" spans="1:5" x14ac:dyDescent="0.15">
      <c r="A384" s="2" t="s">
        <v>816</v>
      </c>
      <c r="B384" s="2" t="s">
        <v>814</v>
      </c>
      <c r="C384" s="2" t="s">
        <v>115</v>
      </c>
      <c r="D384" s="2" t="s">
        <v>115</v>
      </c>
      <c r="E384" s="2">
        <v>0.01</v>
      </c>
    </row>
    <row r="385" spans="1:5" x14ac:dyDescent="0.15">
      <c r="A385" s="2" t="s">
        <v>816</v>
      </c>
      <c r="B385" s="2" t="s">
        <v>814</v>
      </c>
      <c r="C385" s="2" t="s">
        <v>6</v>
      </c>
      <c r="D385" s="2" t="s">
        <v>105</v>
      </c>
      <c r="E385" s="2">
        <v>0.99</v>
      </c>
    </row>
    <row r="386" spans="1:5" x14ac:dyDescent="0.15">
      <c r="A386" s="2" t="s">
        <v>816</v>
      </c>
      <c r="B386" s="2" t="s">
        <v>814</v>
      </c>
      <c r="C386" s="2" t="s">
        <v>105</v>
      </c>
      <c r="D386" s="2" t="s">
        <v>105</v>
      </c>
      <c r="E386" s="2">
        <v>0.01</v>
      </c>
    </row>
    <row r="387" spans="1:5" x14ac:dyDescent="0.15">
      <c r="A387" s="2" t="s">
        <v>816</v>
      </c>
      <c r="B387" s="2" t="s">
        <v>814</v>
      </c>
      <c r="C387" s="2" t="s">
        <v>6</v>
      </c>
      <c r="D387" s="2" t="s">
        <v>103</v>
      </c>
      <c r="E387" s="2">
        <v>0.99</v>
      </c>
    </row>
    <row r="388" spans="1:5" x14ac:dyDescent="0.15">
      <c r="A388" s="2" t="s">
        <v>816</v>
      </c>
      <c r="B388" s="2" t="s">
        <v>814</v>
      </c>
      <c r="C388" s="2" t="s">
        <v>103</v>
      </c>
      <c r="D388" s="2" t="s">
        <v>103</v>
      </c>
      <c r="E388" s="2">
        <v>0.01</v>
      </c>
    </row>
    <row r="389" spans="1:5" x14ac:dyDescent="0.15">
      <c r="A389" s="2" t="s">
        <v>816</v>
      </c>
      <c r="B389" s="2" t="s">
        <v>814</v>
      </c>
      <c r="C389" s="2" t="s">
        <v>6</v>
      </c>
      <c r="D389" s="2" t="s">
        <v>113</v>
      </c>
      <c r="E389" s="2">
        <v>0.99</v>
      </c>
    </row>
    <row r="390" spans="1:5" x14ac:dyDescent="0.15">
      <c r="A390" s="2" t="s">
        <v>816</v>
      </c>
      <c r="B390" s="2" t="s">
        <v>814</v>
      </c>
      <c r="C390" s="2" t="s">
        <v>113</v>
      </c>
      <c r="D390" s="2" t="s">
        <v>113</v>
      </c>
      <c r="E390" s="2">
        <v>0.01</v>
      </c>
    </row>
    <row r="391" spans="1:5" x14ac:dyDescent="0.15">
      <c r="A391" s="2" t="s">
        <v>816</v>
      </c>
      <c r="B391" s="2" t="s">
        <v>814</v>
      </c>
      <c r="C391" s="2" t="s">
        <v>6</v>
      </c>
      <c r="D391" s="2" t="s">
        <v>10</v>
      </c>
      <c r="E391" s="2">
        <v>0.99</v>
      </c>
    </row>
    <row r="392" spans="1:5" x14ac:dyDescent="0.15">
      <c r="A392" s="2" t="s">
        <v>816</v>
      </c>
      <c r="B392" s="2" t="s">
        <v>814</v>
      </c>
      <c r="C392" s="2" t="s">
        <v>10</v>
      </c>
      <c r="D392" s="2" t="s">
        <v>10</v>
      </c>
      <c r="E392" s="2">
        <v>0.01</v>
      </c>
    </row>
    <row r="393" spans="1:5" x14ac:dyDescent="0.15">
      <c r="A393" s="2" t="s">
        <v>816</v>
      </c>
      <c r="B393" s="2" t="s">
        <v>814</v>
      </c>
      <c r="C393" s="2" t="s">
        <v>6</v>
      </c>
      <c r="D393" s="2" t="s">
        <v>108</v>
      </c>
      <c r="E393" s="2">
        <v>0.99</v>
      </c>
    </row>
    <row r="394" spans="1:5" x14ac:dyDescent="0.15">
      <c r="A394" s="2" t="s">
        <v>816</v>
      </c>
      <c r="B394" s="2" t="s">
        <v>814</v>
      </c>
      <c r="C394" s="2" t="s">
        <v>108</v>
      </c>
      <c r="D394" s="2" t="s">
        <v>108</v>
      </c>
      <c r="E394" s="2">
        <v>0.01</v>
      </c>
    </row>
    <row r="395" spans="1:5" x14ac:dyDescent="0.15">
      <c r="A395" s="2" t="s">
        <v>816</v>
      </c>
      <c r="B395" s="2" t="s">
        <v>814</v>
      </c>
      <c r="C395" s="2" t="s">
        <v>6</v>
      </c>
      <c r="D395" s="2" t="s">
        <v>118</v>
      </c>
      <c r="E395" s="2">
        <v>0.99</v>
      </c>
    </row>
    <row r="396" spans="1:5" x14ac:dyDescent="0.15">
      <c r="A396" s="2" t="s">
        <v>816</v>
      </c>
      <c r="B396" s="2" t="s">
        <v>814</v>
      </c>
      <c r="C396" s="2" t="s">
        <v>118</v>
      </c>
      <c r="D396" s="2" t="s">
        <v>118</v>
      </c>
      <c r="E396" s="2">
        <v>0.01</v>
      </c>
    </row>
    <row r="397" spans="1:5" x14ac:dyDescent="0.15">
      <c r="A397" s="2" t="s">
        <v>816</v>
      </c>
      <c r="B397" s="2" t="s">
        <v>814</v>
      </c>
      <c r="C397" s="2" t="s">
        <v>6</v>
      </c>
      <c r="D397" s="2" t="s">
        <v>111</v>
      </c>
      <c r="E397" s="2">
        <v>0.99</v>
      </c>
    </row>
    <row r="398" spans="1:5" x14ac:dyDescent="0.15">
      <c r="A398" s="2" t="s">
        <v>816</v>
      </c>
      <c r="B398" s="2" t="s">
        <v>814</v>
      </c>
      <c r="C398" s="2" t="s">
        <v>111</v>
      </c>
      <c r="D398" s="2" t="s">
        <v>111</v>
      </c>
      <c r="E398" s="2">
        <v>0.01</v>
      </c>
    </row>
    <row r="399" spans="1:5" x14ac:dyDescent="0.15">
      <c r="A399" s="2" t="s">
        <v>816</v>
      </c>
      <c r="B399" s="2" t="s">
        <v>814</v>
      </c>
      <c r="C399" s="2" t="s">
        <v>6</v>
      </c>
      <c r="D399" s="2" t="s">
        <v>98</v>
      </c>
      <c r="E399" s="2">
        <v>0.99</v>
      </c>
    </row>
    <row r="400" spans="1:5" x14ac:dyDescent="0.15">
      <c r="A400" s="2" t="s">
        <v>816</v>
      </c>
      <c r="B400" s="2" t="s">
        <v>814</v>
      </c>
      <c r="C400" s="2" t="s">
        <v>98</v>
      </c>
      <c r="D400" s="2" t="s">
        <v>98</v>
      </c>
      <c r="E400" s="2">
        <v>0.01</v>
      </c>
    </row>
    <row r="401" spans="1:5" x14ac:dyDescent="0.15">
      <c r="A401" s="2" t="s">
        <v>816</v>
      </c>
      <c r="B401" s="2" t="s">
        <v>814</v>
      </c>
      <c r="C401" s="2" t="s">
        <v>6</v>
      </c>
      <c r="D401" s="2" t="s">
        <v>101</v>
      </c>
      <c r="E401" s="2">
        <v>0.99</v>
      </c>
    </row>
    <row r="402" spans="1:5" x14ac:dyDescent="0.15">
      <c r="A402" s="2" t="s">
        <v>816</v>
      </c>
      <c r="B402" s="2" t="s">
        <v>814</v>
      </c>
      <c r="C402" s="2" t="s">
        <v>101</v>
      </c>
      <c r="D402" s="2" t="s">
        <v>101</v>
      </c>
      <c r="E402" s="2">
        <v>0.01</v>
      </c>
    </row>
    <row r="403" spans="1:5" x14ac:dyDescent="0.15">
      <c r="A403" s="2" t="s">
        <v>816</v>
      </c>
      <c r="B403" s="2" t="s">
        <v>814</v>
      </c>
      <c r="C403" s="2" t="s">
        <v>6</v>
      </c>
      <c r="D403" s="2" t="s">
        <v>104</v>
      </c>
      <c r="E403" s="2">
        <v>0.99</v>
      </c>
    </row>
    <row r="404" spans="1:5" x14ac:dyDescent="0.15">
      <c r="A404" s="2" t="s">
        <v>816</v>
      </c>
      <c r="B404" s="2" t="s">
        <v>814</v>
      </c>
      <c r="C404" s="2" t="s">
        <v>104</v>
      </c>
      <c r="D404" s="2" t="s">
        <v>104</v>
      </c>
      <c r="E404" s="2">
        <v>0.01</v>
      </c>
    </row>
    <row r="405" spans="1:5" x14ac:dyDescent="0.15">
      <c r="A405" s="2" t="s">
        <v>816</v>
      </c>
      <c r="B405" s="2" t="s">
        <v>815</v>
      </c>
      <c r="C405" s="2" t="s">
        <v>112</v>
      </c>
      <c r="D405" s="2" t="s">
        <v>112</v>
      </c>
      <c r="E405" s="2">
        <v>0.01</v>
      </c>
    </row>
    <row r="406" spans="1:5" x14ac:dyDescent="0.15">
      <c r="A406" s="2" t="s">
        <v>816</v>
      </c>
      <c r="B406" s="2" t="s">
        <v>815</v>
      </c>
      <c r="C406" s="2" t="s">
        <v>6</v>
      </c>
      <c r="D406" s="2" t="s">
        <v>112</v>
      </c>
      <c r="E406" s="2">
        <v>0.99</v>
      </c>
    </row>
    <row r="407" spans="1:5" x14ac:dyDescent="0.15">
      <c r="A407" s="2" t="s">
        <v>816</v>
      </c>
      <c r="B407" s="2" t="s">
        <v>815</v>
      </c>
      <c r="C407" s="2" t="s">
        <v>100</v>
      </c>
      <c r="D407" s="2" t="s">
        <v>100</v>
      </c>
      <c r="E407" s="2">
        <v>0.01</v>
      </c>
    </row>
    <row r="408" spans="1:5" x14ac:dyDescent="0.15">
      <c r="A408" s="2" t="s">
        <v>816</v>
      </c>
      <c r="B408" s="2" t="s">
        <v>815</v>
      </c>
      <c r="C408" s="2" t="s">
        <v>6</v>
      </c>
      <c r="D408" s="2" t="s">
        <v>100</v>
      </c>
      <c r="E408" s="2">
        <v>0.99</v>
      </c>
    </row>
    <row r="409" spans="1:5" x14ac:dyDescent="0.15">
      <c r="A409" s="2" t="s">
        <v>816</v>
      </c>
      <c r="B409" s="2" t="s">
        <v>815</v>
      </c>
      <c r="C409" s="2" t="s">
        <v>109</v>
      </c>
      <c r="D409" s="2" t="s">
        <v>109</v>
      </c>
      <c r="E409" s="2">
        <v>0.01</v>
      </c>
    </row>
    <row r="410" spans="1:5" x14ac:dyDescent="0.15">
      <c r="A410" s="2" t="s">
        <v>816</v>
      </c>
      <c r="B410" s="2" t="s">
        <v>815</v>
      </c>
      <c r="C410" s="2" t="s">
        <v>6</v>
      </c>
      <c r="D410" s="2" t="s">
        <v>109</v>
      </c>
      <c r="E410" s="2">
        <v>0.99</v>
      </c>
    </row>
    <row r="411" spans="1:5" x14ac:dyDescent="0.15">
      <c r="A411" s="2" t="s">
        <v>816</v>
      </c>
      <c r="B411" s="2" t="s">
        <v>815</v>
      </c>
      <c r="C411" s="2" t="s">
        <v>116</v>
      </c>
      <c r="D411" s="2" t="s">
        <v>116</v>
      </c>
      <c r="E411" s="2">
        <v>0.01</v>
      </c>
    </row>
    <row r="412" spans="1:5" x14ac:dyDescent="0.15">
      <c r="A412" s="2" t="s">
        <v>816</v>
      </c>
      <c r="B412" s="2" t="s">
        <v>815</v>
      </c>
      <c r="C412" s="2" t="s">
        <v>6</v>
      </c>
      <c r="D412" s="2" t="s">
        <v>116</v>
      </c>
      <c r="E412" s="2">
        <v>0.99</v>
      </c>
    </row>
    <row r="413" spans="1:5" x14ac:dyDescent="0.15">
      <c r="A413" s="2" t="s">
        <v>816</v>
      </c>
      <c r="B413" s="2" t="s">
        <v>815</v>
      </c>
      <c r="C413" s="2" t="s">
        <v>6</v>
      </c>
      <c r="D413" s="2" t="s">
        <v>6</v>
      </c>
      <c r="E413" s="2">
        <v>0.85</v>
      </c>
    </row>
    <row r="414" spans="1:5" x14ac:dyDescent="0.15">
      <c r="A414" s="2" t="s">
        <v>816</v>
      </c>
      <c r="B414" s="2" t="s">
        <v>815</v>
      </c>
      <c r="C414" s="2" t="s">
        <v>96</v>
      </c>
      <c r="D414" s="2" t="s">
        <v>6</v>
      </c>
      <c r="E414" s="2">
        <v>0.1</v>
      </c>
    </row>
    <row r="415" spans="1:5" x14ac:dyDescent="0.15">
      <c r="A415" s="2" t="s">
        <v>816</v>
      </c>
      <c r="B415" s="2" t="s">
        <v>815</v>
      </c>
      <c r="C415" s="2" t="s">
        <v>108</v>
      </c>
      <c r="D415" s="2" t="s">
        <v>6</v>
      </c>
      <c r="E415" s="2">
        <v>0.05</v>
      </c>
    </row>
    <row r="416" spans="1:5" x14ac:dyDescent="0.15">
      <c r="A416" s="2" t="s">
        <v>816</v>
      </c>
      <c r="B416" s="2" t="s">
        <v>815</v>
      </c>
      <c r="C416" s="2" t="s">
        <v>6</v>
      </c>
      <c r="D416" s="2" t="s">
        <v>96</v>
      </c>
      <c r="E416" s="2">
        <v>0.6</v>
      </c>
    </row>
    <row r="417" spans="1:5" x14ac:dyDescent="0.15">
      <c r="A417" s="2" t="s">
        <v>816</v>
      </c>
      <c r="B417" s="2" t="s">
        <v>815</v>
      </c>
      <c r="C417" s="2" t="s">
        <v>96</v>
      </c>
      <c r="D417" s="2" t="s">
        <v>96</v>
      </c>
      <c r="E417" s="2">
        <v>0.4</v>
      </c>
    </row>
    <row r="418" spans="1:5" x14ac:dyDescent="0.15">
      <c r="A418" s="2" t="s">
        <v>816</v>
      </c>
      <c r="B418" s="2" t="s">
        <v>815</v>
      </c>
      <c r="C418" s="2" t="s">
        <v>6</v>
      </c>
      <c r="D418" s="2" t="s">
        <v>114</v>
      </c>
      <c r="E418" s="2">
        <v>0.99</v>
      </c>
    </row>
    <row r="419" spans="1:5" x14ac:dyDescent="0.15">
      <c r="A419" s="2" t="s">
        <v>816</v>
      </c>
      <c r="B419" s="2" t="s">
        <v>815</v>
      </c>
      <c r="C419" s="2" t="s">
        <v>114</v>
      </c>
      <c r="D419" s="2" t="s">
        <v>114</v>
      </c>
      <c r="E419" s="2">
        <v>0.01</v>
      </c>
    </row>
    <row r="420" spans="1:5" x14ac:dyDescent="0.15">
      <c r="A420" s="2" t="s">
        <v>816</v>
      </c>
      <c r="B420" s="2" t="s">
        <v>815</v>
      </c>
      <c r="C420" s="2" t="s">
        <v>6</v>
      </c>
      <c r="D420" s="2" t="s">
        <v>110</v>
      </c>
      <c r="E420" s="2">
        <v>0.99</v>
      </c>
    </row>
    <row r="421" spans="1:5" x14ac:dyDescent="0.15">
      <c r="A421" s="2" t="s">
        <v>816</v>
      </c>
      <c r="B421" s="2" t="s">
        <v>815</v>
      </c>
      <c r="C421" s="2" t="s">
        <v>110</v>
      </c>
      <c r="D421" s="2" t="s">
        <v>110</v>
      </c>
      <c r="E421" s="2">
        <v>0.01</v>
      </c>
    </row>
    <row r="422" spans="1:5" x14ac:dyDescent="0.15">
      <c r="A422" s="2" t="s">
        <v>816</v>
      </c>
      <c r="B422" s="2" t="s">
        <v>815</v>
      </c>
      <c r="C422" s="2" t="s">
        <v>6</v>
      </c>
      <c r="D422" s="2" t="s">
        <v>106</v>
      </c>
      <c r="E422" s="2">
        <v>0.99</v>
      </c>
    </row>
    <row r="423" spans="1:5" x14ac:dyDescent="0.15">
      <c r="A423" s="2" t="s">
        <v>816</v>
      </c>
      <c r="B423" s="2" t="s">
        <v>815</v>
      </c>
      <c r="C423" s="2" t="s">
        <v>106</v>
      </c>
      <c r="D423" s="2" t="s">
        <v>106</v>
      </c>
      <c r="E423" s="2">
        <v>0.01</v>
      </c>
    </row>
    <row r="424" spans="1:5" x14ac:dyDescent="0.15">
      <c r="A424" s="2" t="s">
        <v>816</v>
      </c>
      <c r="B424" s="2" t="s">
        <v>815</v>
      </c>
      <c r="C424" s="2" t="s">
        <v>6</v>
      </c>
      <c r="D424" s="2" t="s">
        <v>107</v>
      </c>
      <c r="E424" s="2">
        <v>0.95</v>
      </c>
    </row>
    <row r="425" spans="1:5" x14ac:dyDescent="0.15">
      <c r="A425" s="2" t="s">
        <v>816</v>
      </c>
      <c r="B425" s="2" t="s">
        <v>815</v>
      </c>
      <c r="C425" s="2" t="s">
        <v>107</v>
      </c>
      <c r="D425" s="2" t="s">
        <v>107</v>
      </c>
      <c r="E425" s="2">
        <v>0.05</v>
      </c>
    </row>
    <row r="426" spans="1:5" x14ac:dyDescent="0.15">
      <c r="A426" s="2" t="s">
        <v>816</v>
      </c>
      <c r="B426" s="2" t="s">
        <v>815</v>
      </c>
      <c r="C426" s="2" t="s">
        <v>6</v>
      </c>
      <c r="D426" s="2" t="s">
        <v>117</v>
      </c>
      <c r="E426" s="2">
        <v>0.5</v>
      </c>
    </row>
    <row r="427" spans="1:5" x14ac:dyDescent="0.15">
      <c r="A427" s="2" t="s">
        <v>816</v>
      </c>
      <c r="B427" s="2" t="s">
        <v>815</v>
      </c>
      <c r="C427" s="2" t="s">
        <v>117</v>
      </c>
      <c r="D427" s="2" t="s">
        <v>117</v>
      </c>
      <c r="E427" s="2">
        <v>0.5</v>
      </c>
    </row>
    <row r="428" spans="1:5" x14ac:dyDescent="0.15">
      <c r="A428" s="2" t="s">
        <v>816</v>
      </c>
      <c r="B428" s="2" t="s">
        <v>815</v>
      </c>
      <c r="C428" s="2" t="s">
        <v>6</v>
      </c>
      <c r="D428" s="2" t="s">
        <v>115</v>
      </c>
      <c r="E428" s="2">
        <v>0.99</v>
      </c>
    </row>
    <row r="429" spans="1:5" x14ac:dyDescent="0.15">
      <c r="A429" s="2" t="s">
        <v>816</v>
      </c>
      <c r="B429" s="2" t="s">
        <v>815</v>
      </c>
      <c r="C429" s="2" t="s">
        <v>115</v>
      </c>
      <c r="D429" s="2" t="s">
        <v>115</v>
      </c>
      <c r="E429" s="2">
        <v>0.01</v>
      </c>
    </row>
    <row r="430" spans="1:5" x14ac:dyDescent="0.15">
      <c r="A430" s="2" t="s">
        <v>816</v>
      </c>
      <c r="B430" s="2" t="s">
        <v>815</v>
      </c>
      <c r="C430" s="2" t="s">
        <v>6</v>
      </c>
      <c r="D430" s="2" t="s">
        <v>105</v>
      </c>
      <c r="E430" s="2">
        <v>0.95</v>
      </c>
    </row>
    <row r="431" spans="1:5" x14ac:dyDescent="0.15">
      <c r="A431" s="2" t="s">
        <v>816</v>
      </c>
      <c r="B431" s="2" t="s">
        <v>815</v>
      </c>
      <c r="C431" s="2" t="s">
        <v>105</v>
      </c>
      <c r="D431" s="2" t="s">
        <v>105</v>
      </c>
      <c r="E431" s="2">
        <v>0.05</v>
      </c>
    </row>
    <row r="432" spans="1:5" x14ac:dyDescent="0.15">
      <c r="A432" s="2" t="s">
        <v>816</v>
      </c>
      <c r="B432" s="2" t="s">
        <v>815</v>
      </c>
      <c r="C432" s="2" t="s">
        <v>6</v>
      </c>
      <c r="D432" s="2" t="s">
        <v>103</v>
      </c>
      <c r="E432" s="2">
        <v>0.99</v>
      </c>
    </row>
    <row r="433" spans="1:5" x14ac:dyDescent="0.15">
      <c r="A433" s="2" t="s">
        <v>816</v>
      </c>
      <c r="B433" s="2" t="s">
        <v>815</v>
      </c>
      <c r="C433" s="2" t="s">
        <v>103</v>
      </c>
      <c r="D433" s="2" t="s">
        <v>103</v>
      </c>
      <c r="E433" s="2">
        <v>0.01</v>
      </c>
    </row>
    <row r="434" spans="1:5" x14ac:dyDescent="0.15">
      <c r="A434" s="2" t="s">
        <v>816</v>
      </c>
      <c r="B434" s="2" t="s">
        <v>815</v>
      </c>
      <c r="C434" s="2" t="s">
        <v>6</v>
      </c>
      <c r="D434" s="2" t="s">
        <v>113</v>
      </c>
      <c r="E434" s="2">
        <v>0.99</v>
      </c>
    </row>
    <row r="435" spans="1:5" x14ac:dyDescent="0.15">
      <c r="A435" s="2" t="s">
        <v>816</v>
      </c>
      <c r="B435" s="2" t="s">
        <v>815</v>
      </c>
      <c r="C435" s="2" t="s">
        <v>113</v>
      </c>
      <c r="D435" s="2" t="s">
        <v>113</v>
      </c>
      <c r="E435" s="2">
        <v>0.01</v>
      </c>
    </row>
    <row r="436" spans="1:5" x14ac:dyDescent="0.15">
      <c r="A436" s="2" t="s">
        <v>816</v>
      </c>
      <c r="B436" s="2" t="s">
        <v>815</v>
      </c>
      <c r="C436" s="2" t="s">
        <v>6</v>
      </c>
      <c r="D436" s="2" t="s">
        <v>10</v>
      </c>
      <c r="E436" s="2">
        <v>0.85</v>
      </c>
    </row>
    <row r="437" spans="1:5" x14ac:dyDescent="0.15">
      <c r="A437" s="2" t="s">
        <v>816</v>
      </c>
      <c r="B437" s="2" t="s">
        <v>815</v>
      </c>
      <c r="C437" s="2" t="s">
        <v>10</v>
      </c>
      <c r="D437" s="2" t="s">
        <v>10</v>
      </c>
      <c r="E437" s="2">
        <v>0.15</v>
      </c>
    </row>
    <row r="438" spans="1:5" x14ac:dyDescent="0.15">
      <c r="A438" s="2" t="s">
        <v>816</v>
      </c>
      <c r="B438" s="2" t="s">
        <v>815</v>
      </c>
      <c r="C438" s="2" t="s">
        <v>6</v>
      </c>
      <c r="D438" s="2" t="s">
        <v>108</v>
      </c>
      <c r="E438" s="2">
        <v>0.5</v>
      </c>
    </row>
    <row r="439" spans="1:5" x14ac:dyDescent="0.15">
      <c r="A439" s="2" t="s">
        <v>816</v>
      </c>
      <c r="B439" s="2" t="s">
        <v>815</v>
      </c>
      <c r="C439" s="2" t="s">
        <v>108</v>
      </c>
      <c r="D439" s="2" t="s">
        <v>108</v>
      </c>
      <c r="E439" s="2">
        <v>0.5</v>
      </c>
    </row>
    <row r="440" spans="1:5" x14ac:dyDescent="0.15">
      <c r="A440" s="2" t="s">
        <v>816</v>
      </c>
      <c r="B440" s="2" t="s">
        <v>815</v>
      </c>
      <c r="C440" s="2" t="s">
        <v>6</v>
      </c>
      <c r="D440" s="2" t="s">
        <v>118</v>
      </c>
      <c r="E440" s="2">
        <v>0.99</v>
      </c>
    </row>
    <row r="441" spans="1:5" x14ac:dyDescent="0.15">
      <c r="A441" s="2" t="s">
        <v>816</v>
      </c>
      <c r="B441" s="2" t="s">
        <v>815</v>
      </c>
      <c r="C441" s="2" t="s">
        <v>118</v>
      </c>
      <c r="D441" s="2" t="s">
        <v>118</v>
      </c>
      <c r="E441" s="2">
        <v>0.01</v>
      </c>
    </row>
    <row r="442" spans="1:5" x14ac:dyDescent="0.15">
      <c r="A442" s="2" t="s">
        <v>816</v>
      </c>
      <c r="B442" s="2" t="s">
        <v>815</v>
      </c>
      <c r="C442" s="2" t="s">
        <v>6</v>
      </c>
      <c r="D442" s="2" t="s">
        <v>111</v>
      </c>
      <c r="E442" s="2">
        <v>0.99</v>
      </c>
    </row>
    <row r="443" spans="1:5" x14ac:dyDescent="0.15">
      <c r="A443" s="2" t="s">
        <v>816</v>
      </c>
      <c r="B443" s="2" t="s">
        <v>815</v>
      </c>
      <c r="C443" s="2" t="s">
        <v>111</v>
      </c>
      <c r="D443" s="2" t="s">
        <v>111</v>
      </c>
      <c r="E443" s="2">
        <v>0.01</v>
      </c>
    </row>
    <row r="444" spans="1:5" x14ac:dyDescent="0.15">
      <c r="A444" s="2" t="s">
        <v>816</v>
      </c>
      <c r="B444" s="2" t="s">
        <v>815</v>
      </c>
      <c r="C444" s="2" t="s">
        <v>6</v>
      </c>
      <c r="D444" s="2" t="s">
        <v>98</v>
      </c>
      <c r="E444" s="2">
        <v>0.99</v>
      </c>
    </row>
    <row r="445" spans="1:5" x14ac:dyDescent="0.15">
      <c r="A445" s="2" t="s">
        <v>816</v>
      </c>
      <c r="B445" s="2" t="s">
        <v>815</v>
      </c>
      <c r="C445" s="2" t="s">
        <v>98</v>
      </c>
      <c r="D445" s="2" t="s">
        <v>98</v>
      </c>
      <c r="E445" s="2">
        <v>0.01</v>
      </c>
    </row>
    <row r="446" spans="1:5" x14ac:dyDescent="0.15">
      <c r="A446" s="2" t="s">
        <v>816</v>
      </c>
      <c r="B446" s="2" t="s">
        <v>815</v>
      </c>
      <c r="C446" s="2" t="s">
        <v>6</v>
      </c>
      <c r="D446" s="2" t="s">
        <v>101</v>
      </c>
      <c r="E446" s="2">
        <v>0.99</v>
      </c>
    </row>
    <row r="447" spans="1:5" x14ac:dyDescent="0.15">
      <c r="A447" s="2" t="s">
        <v>816</v>
      </c>
      <c r="B447" s="2" t="s">
        <v>815</v>
      </c>
      <c r="C447" s="2" t="s">
        <v>101</v>
      </c>
      <c r="D447" s="2" t="s">
        <v>101</v>
      </c>
      <c r="E447" s="2">
        <v>0.01</v>
      </c>
    </row>
    <row r="448" spans="1:5" x14ac:dyDescent="0.15">
      <c r="A448" s="2" t="s">
        <v>816</v>
      </c>
      <c r="B448" s="2" t="s">
        <v>815</v>
      </c>
      <c r="C448" s="2" t="s">
        <v>6</v>
      </c>
      <c r="D448" s="2" t="s">
        <v>104</v>
      </c>
      <c r="E448" s="2">
        <v>0.99</v>
      </c>
    </row>
    <row r="449" spans="1:5" x14ac:dyDescent="0.15">
      <c r="A449" s="2" t="s">
        <v>816</v>
      </c>
      <c r="B449" s="2" t="s">
        <v>815</v>
      </c>
      <c r="C449" s="2" t="s">
        <v>104</v>
      </c>
      <c r="D449" s="2" t="s">
        <v>104</v>
      </c>
      <c r="E449" s="2">
        <v>0.01</v>
      </c>
    </row>
  </sheetData>
  <hyperlinks>
    <hyperlink ref="A1" location="'Readme | Introduction'!A1" display="back to ReadMe" xr:uid="{9E114D22-54ED-1B42-81FE-5EA1BD82409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1E96FC"/>
  </sheetPr>
  <dimension ref="A1:H300"/>
  <sheetViews>
    <sheetView showGridLines="0" zoomScale="91" workbookViewId="0">
      <pane ySplit="3" topLeftCell="A4" activePane="bottomLeft" state="frozen"/>
      <selection pane="bottomLeft"/>
    </sheetView>
  </sheetViews>
  <sheetFormatPr baseColWidth="10" defaultColWidth="8.83203125" defaultRowHeight="12" x14ac:dyDescent="0.15"/>
  <cols>
    <col min="1" max="1" width="107.5" style="2" bestFit="1" customWidth="1"/>
    <col min="2" max="2" width="17" style="2" bestFit="1" customWidth="1"/>
    <col min="3" max="3" width="107.5" style="2" bestFit="1" customWidth="1"/>
    <col min="4" max="4" width="14.1640625" style="2" bestFit="1" customWidth="1"/>
    <col min="5" max="5" width="10.6640625" style="2" bestFit="1" customWidth="1"/>
    <col min="6" max="6" width="12.83203125" style="2" bestFit="1" customWidth="1"/>
    <col min="7" max="7" width="12.1640625" style="2" bestFit="1" customWidth="1"/>
    <col min="8" max="8" width="249.5" style="2" bestFit="1" customWidth="1"/>
    <col min="9" max="16384" width="8.83203125" style="2"/>
  </cols>
  <sheetData>
    <row r="1" spans="1:8" x14ac:dyDescent="0.15">
      <c r="A1" s="70" t="s">
        <v>957</v>
      </c>
    </row>
    <row r="3" spans="1:8" s="9" customFormat="1" x14ac:dyDescent="0.15">
      <c r="A3" s="40" t="s">
        <v>179</v>
      </c>
      <c r="B3" s="40" t="s">
        <v>180</v>
      </c>
      <c r="C3" s="40" t="s">
        <v>181</v>
      </c>
      <c r="D3" s="40" t="s">
        <v>182</v>
      </c>
      <c r="E3" s="40" t="s">
        <v>183</v>
      </c>
      <c r="F3" s="40" t="s">
        <v>184</v>
      </c>
      <c r="G3" s="40" t="s">
        <v>185</v>
      </c>
      <c r="H3" s="40" t="s">
        <v>186</v>
      </c>
    </row>
    <row r="4" spans="1:8" x14ac:dyDescent="0.15">
      <c r="A4" s="2" t="s">
        <v>120</v>
      </c>
      <c r="B4" s="2" t="s">
        <v>82</v>
      </c>
      <c r="C4" s="2" t="s">
        <v>120</v>
      </c>
      <c r="D4" s="2" t="s">
        <v>88</v>
      </c>
      <c r="E4" s="2" t="s">
        <v>189</v>
      </c>
      <c r="F4" s="2" t="s">
        <v>221</v>
      </c>
      <c r="G4" s="2">
        <v>50.149466825925401</v>
      </c>
      <c r="H4" s="2" t="s">
        <v>191</v>
      </c>
    </row>
    <row r="5" spans="1:8" x14ac:dyDescent="0.15">
      <c r="A5" s="2" t="s">
        <v>222</v>
      </c>
      <c r="B5" s="2" t="s">
        <v>82</v>
      </c>
      <c r="C5" s="41" t="s">
        <v>223</v>
      </c>
      <c r="D5" s="2" t="s">
        <v>88</v>
      </c>
      <c r="E5" s="2" t="s">
        <v>189</v>
      </c>
      <c r="F5" s="2" t="s">
        <v>204</v>
      </c>
      <c r="G5" s="2">
        <v>19.763336680167665</v>
      </c>
      <c r="H5" s="2" t="s">
        <v>191</v>
      </c>
    </row>
    <row r="6" spans="1:8" x14ac:dyDescent="0.15">
      <c r="A6" s="2" t="s">
        <v>224</v>
      </c>
      <c r="B6" s="2" t="s">
        <v>82</v>
      </c>
      <c r="C6" s="2" t="s">
        <v>217</v>
      </c>
      <c r="D6" s="2" t="s">
        <v>88</v>
      </c>
      <c r="E6" s="2" t="s">
        <v>189</v>
      </c>
      <c r="F6" s="2" t="s">
        <v>204</v>
      </c>
      <c r="G6" s="42">
        <v>2.4210087433205389E-3</v>
      </c>
      <c r="H6" s="2" t="s">
        <v>191</v>
      </c>
    </row>
    <row r="7" spans="1:8" x14ac:dyDescent="0.15">
      <c r="A7" s="2" t="s">
        <v>225</v>
      </c>
      <c r="B7" s="2" t="s">
        <v>82</v>
      </c>
      <c r="C7" s="2" t="s">
        <v>217</v>
      </c>
      <c r="D7" s="2" t="s">
        <v>88</v>
      </c>
      <c r="E7" s="2" t="s">
        <v>189</v>
      </c>
      <c r="F7" s="2" t="s">
        <v>204</v>
      </c>
      <c r="G7" s="42">
        <v>0.31621338688268263</v>
      </c>
      <c r="H7" s="2" t="s">
        <v>191</v>
      </c>
    </row>
    <row r="8" spans="1:8" x14ac:dyDescent="0.15">
      <c r="A8" s="2" t="s">
        <v>226</v>
      </c>
      <c r="B8" s="2" t="s">
        <v>82</v>
      </c>
      <c r="C8" s="2" t="s">
        <v>217</v>
      </c>
      <c r="D8" s="2" t="s">
        <v>88</v>
      </c>
      <c r="E8" s="2" t="s">
        <v>189</v>
      </c>
      <c r="F8" s="2" t="s">
        <v>204</v>
      </c>
      <c r="G8" s="42">
        <v>3.0139088437255686E-3</v>
      </c>
      <c r="H8" s="2" t="s">
        <v>191</v>
      </c>
    </row>
    <row r="9" spans="1:8" x14ac:dyDescent="0.15">
      <c r="A9" s="2" t="s">
        <v>227</v>
      </c>
      <c r="B9" s="2" t="s">
        <v>82</v>
      </c>
      <c r="C9" s="2" t="s">
        <v>217</v>
      </c>
      <c r="D9" s="2" t="s">
        <v>88</v>
      </c>
      <c r="E9" s="2" t="s">
        <v>189</v>
      </c>
      <c r="F9" s="2" t="s">
        <v>204</v>
      </c>
      <c r="G9" s="2">
        <v>5.4349175870461073</v>
      </c>
      <c r="H9" s="2" t="s">
        <v>191</v>
      </c>
    </row>
    <row r="10" spans="1:8" x14ac:dyDescent="0.15">
      <c r="A10" s="2" t="s">
        <v>228</v>
      </c>
      <c r="B10" s="2" t="s">
        <v>82</v>
      </c>
      <c r="C10" s="41" t="s">
        <v>229</v>
      </c>
      <c r="D10" s="2" t="s">
        <v>88</v>
      </c>
      <c r="E10" s="2" t="s">
        <v>189</v>
      </c>
      <c r="F10" s="2" t="s">
        <v>204</v>
      </c>
      <c r="G10" s="2">
        <v>19.763336680167665</v>
      </c>
      <c r="H10" s="2" t="s">
        <v>191</v>
      </c>
    </row>
    <row r="11" spans="1:8" x14ac:dyDescent="0.15">
      <c r="A11" s="2" t="s">
        <v>230</v>
      </c>
      <c r="B11" s="2" t="s">
        <v>82</v>
      </c>
      <c r="C11" s="2" t="s">
        <v>188</v>
      </c>
      <c r="D11" s="2" t="s">
        <v>88</v>
      </c>
      <c r="E11" s="2" t="s">
        <v>189</v>
      </c>
      <c r="F11" s="2" t="s">
        <v>204</v>
      </c>
      <c r="G11" s="2">
        <v>2.9874811260718563</v>
      </c>
      <c r="H11" s="2" t="s">
        <v>191</v>
      </c>
    </row>
    <row r="12" spans="1:8" x14ac:dyDescent="0.15">
      <c r="A12" s="2" t="s">
        <v>231</v>
      </c>
      <c r="B12" s="2" t="s">
        <v>82</v>
      </c>
      <c r="C12" s="41" t="s">
        <v>229</v>
      </c>
      <c r="D12" s="2" t="s">
        <v>88</v>
      </c>
      <c r="E12" s="2" t="s">
        <v>189</v>
      </c>
      <c r="F12" s="2" t="s">
        <v>204</v>
      </c>
      <c r="G12" s="42">
        <v>0.83994180890712578</v>
      </c>
      <c r="H12" s="2" t="s">
        <v>191</v>
      </c>
    </row>
    <row r="13" spans="1:8" x14ac:dyDescent="0.15">
      <c r="A13" s="2" t="s">
        <v>232</v>
      </c>
      <c r="B13" s="2" t="s">
        <v>82</v>
      </c>
      <c r="C13" s="2" t="s">
        <v>188</v>
      </c>
      <c r="D13" s="2" t="s">
        <v>88</v>
      </c>
      <c r="E13" s="2" t="s">
        <v>189</v>
      </c>
      <c r="F13" s="2" t="s">
        <v>204</v>
      </c>
      <c r="G13" s="42">
        <v>2.7174587935230536</v>
      </c>
      <c r="H13" s="2" t="s">
        <v>191</v>
      </c>
    </row>
    <row r="14" spans="1:8" x14ac:dyDescent="0.15">
      <c r="A14" s="2" t="s">
        <v>233</v>
      </c>
      <c r="B14" s="2" t="s">
        <v>82</v>
      </c>
      <c r="C14" s="2" t="s">
        <v>234</v>
      </c>
      <c r="D14" s="2" t="s">
        <v>88</v>
      </c>
      <c r="E14" s="2" t="s">
        <v>189</v>
      </c>
      <c r="F14" s="2" t="s">
        <v>204</v>
      </c>
      <c r="G14" s="2">
        <v>7.1395794882231192</v>
      </c>
      <c r="H14" s="2" t="s">
        <v>191</v>
      </c>
    </row>
    <row r="15" spans="1:8" x14ac:dyDescent="0.15">
      <c r="A15" s="2" t="s">
        <v>210</v>
      </c>
      <c r="B15" s="2" t="s">
        <v>82</v>
      </c>
      <c r="C15" s="2" t="s">
        <v>235</v>
      </c>
      <c r="D15" s="2" t="s">
        <v>88</v>
      </c>
      <c r="E15" s="2" t="s">
        <v>189</v>
      </c>
      <c r="F15" s="2" t="s">
        <v>204</v>
      </c>
      <c r="G15" s="2">
        <v>16.0191725461099</v>
      </c>
      <c r="H15" s="2" t="s">
        <v>191</v>
      </c>
    </row>
    <row r="16" spans="1:8" x14ac:dyDescent="0.15">
      <c r="A16" s="2" t="s">
        <v>224</v>
      </c>
      <c r="B16" s="2" t="s">
        <v>82</v>
      </c>
      <c r="C16" s="2" t="s">
        <v>236</v>
      </c>
      <c r="D16" s="2" t="s">
        <v>88</v>
      </c>
      <c r="E16" s="2" t="s">
        <v>189</v>
      </c>
      <c r="F16" s="2" t="s">
        <v>204</v>
      </c>
      <c r="G16" s="2">
        <v>2.9000226161061029</v>
      </c>
      <c r="H16" s="2" t="s">
        <v>191</v>
      </c>
    </row>
    <row r="17" spans="1:8" x14ac:dyDescent="0.15">
      <c r="A17" s="2" t="s">
        <v>237</v>
      </c>
      <c r="B17" s="2" t="s">
        <v>82</v>
      </c>
      <c r="C17" s="2" t="s">
        <v>238</v>
      </c>
      <c r="D17" s="2" t="s">
        <v>88</v>
      </c>
      <c r="E17" s="2" t="s">
        <v>189</v>
      </c>
      <c r="F17" s="2" t="s">
        <v>204</v>
      </c>
      <c r="G17" s="2">
        <v>65.181460704860982</v>
      </c>
      <c r="H17" s="2" t="s">
        <v>191</v>
      </c>
    </row>
    <row r="18" spans="1:8" x14ac:dyDescent="0.15">
      <c r="A18" s="2" t="s">
        <v>239</v>
      </c>
      <c r="B18" s="2" t="s">
        <v>82</v>
      </c>
      <c r="C18" s="2" t="s">
        <v>240</v>
      </c>
      <c r="D18" s="2" t="s">
        <v>88</v>
      </c>
      <c r="E18" s="2" t="s">
        <v>189</v>
      </c>
      <c r="F18" s="2" t="s">
        <v>204</v>
      </c>
      <c r="G18" s="2">
        <v>2.9000226161061029</v>
      </c>
      <c r="H18" s="2" t="s">
        <v>191</v>
      </c>
    </row>
    <row r="19" spans="1:8" x14ac:dyDescent="0.15">
      <c r="A19" s="2" t="s">
        <v>241</v>
      </c>
      <c r="B19" s="2" t="s">
        <v>82</v>
      </c>
      <c r="C19" s="2" t="s">
        <v>242</v>
      </c>
      <c r="D19" s="2" t="s">
        <v>88</v>
      </c>
      <c r="E19" s="2" t="s">
        <v>189</v>
      </c>
      <c r="F19" s="2" t="s">
        <v>204</v>
      </c>
      <c r="G19" s="2">
        <v>58.000452322122058</v>
      </c>
      <c r="H19" s="2" t="s">
        <v>191</v>
      </c>
    </row>
    <row r="20" spans="1:8" x14ac:dyDescent="0.15">
      <c r="A20" s="2" t="s">
        <v>243</v>
      </c>
      <c r="B20" s="2" t="s">
        <v>82</v>
      </c>
      <c r="C20" s="2" t="s">
        <v>244</v>
      </c>
      <c r="D20" s="2" t="s">
        <v>88</v>
      </c>
      <c r="E20" s="2" t="s">
        <v>189</v>
      </c>
      <c r="F20" s="2" t="s">
        <v>204</v>
      </c>
      <c r="G20" s="2">
        <v>5.5238526021068628</v>
      </c>
      <c r="H20" s="2" t="s">
        <v>191</v>
      </c>
    </row>
    <row r="21" spans="1:8" x14ac:dyDescent="0.15">
      <c r="A21" s="2" t="s">
        <v>228</v>
      </c>
      <c r="B21" s="2" t="s">
        <v>82</v>
      </c>
      <c r="C21" s="41" t="s">
        <v>229</v>
      </c>
      <c r="D21" s="2" t="s">
        <v>88</v>
      </c>
      <c r="E21" s="2" t="s">
        <v>189</v>
      </c>
      <c r="F21" s="2" t="s">
        <v>204</v>
      </c>
      <c r="G21" s="2">
        <v>16.0191725461099</v>
      </c>
      <c r="H21" s="2" t="s">
        <v>191</v>
      </c>
    </row>
    <row r="22" spans="1:8" x14ac:dyDescent="0.15">
      <c r="A22" s="2" t="s">
        <v>222</v>
      </c>
      <c r="B22" s="2" t="s">
        <v>82</v>
      </c>
      <c r="C22" s="41" t="s">
        <v>223</v>
      </c>
      <c r="D22" s="2" t="s">
        <v>88</v>
      </c>
      <c r="E22" s="2" t="s">
        <v>189</v>
      </c>
      <c r="F22" s="2" t="s">
        <v>204</v>
      </c>
      <c r="G22" s="42">
        <v>0.22095410408427449</v>
      </c>
      <c r="H22" s="2" t="s">
        <v>191</v>
      </c>
    </row>
    <row r="23" spans="1:8" x14ac:dyDescent="0.15">
      <c r="A23" s="2" t="s">
        <v>245</v>
      </c>
      <c r="B23" s="2" t="s">
        <v>82</v>
      </c>
      <c r="C23" s="2" t="s">
        <v>229</v>
      </c>
      <c r="D23" s="2" t="s">
        <v>88</v>
      </c>
      <c r="E23" s="2" t="s">
        <v>189</v>
      </c>
      <c r="F23" s="2" t="s">
        <v>204</v>
      </c>
      <c r="G23" s="42">
        <v>9.0867375304657896E-2</v>
      </c>
      <c r="H23" s="2" t="s">
        <v>191</v>
      </c>
    </row>
    <row r="24" spans="1:8" x14ac:dyDescent="0.15">
      <c r="A24" s="2" t="s">
        <v>246</v>
      </c>
      <c r="B24" s="2" t="s">
        <v>82</v>
      </c>
      <c r="C24" s="2" t="s">
        <v>229</v>
      </c>
      <c r="D24" s="2" t="s">
        <v>88</v>
      </c>
      <c r="E24" s="2" t="s">
        <v>189</v>
      </c>
      <c r="F24" s="2" t="s">
        <v>204</v>
      </c>
      <c r="G24" s="42">
        <v>0.17521660453882967</v>
      </c>
      <c r="H24" s="2" t="s">
        <v>191</v>
      </c>
    </row>
    <row r="25" spans="1:8" x14ac:dyDescent="0.15">
      <c r="A25" s="2" t="s">
        <v>247</v>
      </c>
      <c r="B25" s="2" t="s">
        <v>82</v>
      </c>
      <c r="C25" s="2" t="s">
        <v>229</v>
      </c>
      <c r="D25" s="2" t="s">
        <v>88</v>
      </c>
      <c r="E25" s="2" t="s">
        <v>189</v>
      </c>
      <c r="F25" s="2" t="s">
        <v>204</v>
      </c>
      <c r="G25" s="42">
        <v>1.3809631505267156E-2</v>
      </c>
      <c r="H25" s="2" t="s">
        <v>191</v>
      </c>
    </row>
    <row r="26" spans="1:8" x14ac:dyDescent="0.15">
      <c r="A26" s="2" t="s">
        <v>248</v>
      </c>
      <c r="B26" s="2" t="s">
        <v>82</v>
      </c>
      <c r="C26" s="2" t="s">
        <v>229</v>
      </c>
      <c r="D26" s="2" t="s">
        <v>88</v>
      </c>
      <c r="E26" s="2" t="s">
        <v>189</v>
      </c>
      <c r="F26" s="2" t="s">
        <v>204</v>
      </c>
      <c r="G26" s="42">
        <v>0.13809631505267156</v>
      </c>
      <c r="H26" s="2" t="s">
        <v>191</v>
      </c>
    </row>
    <row r="27" spans="1:8" x14ac:dyDescent="0.15">
      <c r="A27" s="2" t="s">
        <v>233</v>
      </c>
      <c r="B27" s="2" t="s">
        <v>82</v>
      </c>
      <c r="C27" s="2" t="s">
        <v>234</v>
      </c>
      <c r="D27" s="2" t="s">
        <v>88</v>
      </c>
      <c r="E27" s="2" t="s">
        <v>189</v>
      </c>
      <c r="F27" s="2" t="s">
        <v>204</v>
      </c>
      <c r="G27" s="42">
        <v>7.1395794882231192</v>
      </c>
      <c r="H27" s="2" t="s">
        <v>191</v>
      </c>
    </row>
    <row r="28" spans="1:8" x14ac:dyDescent="0.15">
      <c r="A28" s="2" t="s">
        <v>210</v>
      </c>
      <c r="B28" s="2" t="s">
        <v>82</v>
      </c>
      <c r="C28" s="2" t="s">
        <v>235</v>
      </c>
      <c r="D28" s="2" t="s">
        <v>88</v>
      </c>
      <c r="E28" s="2" t="s">
        <v>189</v>
      </c>
      <c r="F28" s="2" t="s">
        <v>204</v>
      </c>
      <c r="G28" s="42">
        <v>1.1876283094529754</v>
      </c>
      <c r="H28" s="2" t="s">
        <v>191</v>
      </c>
    </row>
    <row r="29" spans="1:8" x14ac:dyDescent="0.15">
      <c r="A29" s="2" t="s">
        <v>249</v>
      </c>
      <c r="B29" s="2" t="s">
        <v>82</v>
      </c>
      <c r="C29" s="2" t="s">
        <v>250</v>
      </c>
      <c r="D29" s="2" t="s">
        <v>88</v>
      </c>
      <c r="E29" s="2" t="s">
        <v>189</v>
      </c>
      <c r="F29" s="2" t="s">
        <v>204</v>
      </c>
      <c r="G29" s="42">
        <v>8.285778903160293E-2</v>
      </c>
      <c r="H29" s="2" t="s">
        <v>191</v>
      </c>
    </row>
    <row r="30" spans="1:8" x14ac:dyDescent="0.15">
      <c r="A30" s="2" t="s">
        <v>251</v>
      </c>
      <c r="B30" s="2" t="s">
        <v>82</v>
      </c>
      <c r="C30" s="2" t="s">
        <v>229</v>
      </c>
      <c r="D30" s="2" t="s">
        <v>88</v>
      </c>
      <c r="E30" s="2" t="s">
        <v>189</v>
      </c>
      <c r="F30" s="2" t="s">
        <v>204</v>
      </c>
      <c r="G30" s="42">
        <v>1.7952520956847302</v>
      </c>
      <c r="H30" s="2" t="s">
        <v>191</v>
      </c>
    </row>
    <row r="31" spans="1:8" x14ac:dyDescent="0.15">
      <c r="A31" s="2" t="s">
        <v>252</v>
      </c>
      <c r="B31" s="2" t="s">
        <v>82</v>
      </c>
      <c r="C31" s="2" t="s">
        <v>229</v>
      </c>
      <c r="D31" s="2" t="s">
        <v>88</v>
      </c>
      <c r="E31" s="2" t="s">
        <v>189</v>
      </c>
      <c r="F31" s="2" t="s">
        <v>204</v>
      </c>
      <c r="G31" s="42">
        <v>5.523852602106863E-4</v>
      </c>
      <c r="H31" s="2" t="s">
        <v>191</v>
      </c>
    </row>
    <row r="32" spans="1:8" x14ac:dyDescent="0.15">
      <c r="A32" s="2" t="s">
        <v>241</v>
      </c>
      <c r="B32" s="2" t="s">
        <v>82</v>
      </c>
      <c r="C32" s="2" t="s">
        <v>242</v>
      </c>
      <c r="D32" s="2" t="s">
        <v>88</v>
      </c>
      <c r="E32" s="2" t="s">
        <v>189</v>
      </c>
      <c r="F32" s="2" t="s">
        <v>204</v>
      </c>
      <c r="G32" s="42">
        <v>2.7619263010534314E-3</v>
      </c>
      <c r="H32" s="2" t="s">
        <v>191</v>
      </c>
    </row>
    <row r="33" spans="1:8" x14ac:dyDescent="0.15">
      <c r="A33" s="2" t="s">
        <v>253</v>
      </c>
      <c r="B33" s="2" t="s">
        <v>82</v>
      </c>
      <c r="C33" s="2" t="s">
        <v>229</v>
      </c>
      <c r="D33" s="2" t="s">
        <v>88</v>
      </c>
      <c r="E33" s="2" t="s">
        <v>189</v>
      </c>
      <c r="F33" s="2" t="s">
        <v>204</v>
      </c>
      <c r="G33" s="42">
        <v>8.2857789031602937E-3</v>
      </c>
      <c r="H33" s="2" t="s">
        <v>191</v>
      </c>
    </row>
    <row r="34" spans="1:8" x14ac:dyDescent="0.15">
      <c r="A34" s="2" t="s">
        <v>243</v>
      </c>
      <c r="B34" s="2" t="s">
        <v>82</v>
      </c>
      <c r="C34" s="2" t="s">
        <v>244</v>
      </c>
      <c r="D34" s="2" t="s">
        <v>88</v>
      </c>
      <c r="E34" s="2" t="s">
        <v>189</v>
      </c>
      <c r="F34" s="2" t="s">
        <v>204</v>
      </c>
      <c r="G34" s="42">
        <v>3.3143115612641174</v>
      </c>
      <c r="H34" s="2" t="s">
        <v>191</v>
      </c>
    </row>
    <row r="35" spans="1:8" x14ac:dyDescent="0.15">
      <c r="A35" s="2" t="s">
        <v>254</v>
      </c>
      <c r="B35" s="2" t="s">
        <v>82</v>
      </c>
      <c r="C35" s="2" t="s">
        <v>229</v>
      </c>
      <c r="D35" s="2" t="s">
        <v>88</v>
      </c>
      <c r="E35" s="2" t="s">
        <v>189</v>
      </c>
      <c r="F35" s="2" t="s">
        <v>204</v>
      </c>
      <c r="G35" s="42">
        <v>0.27619263010534312</v>
      </c>
      <c r="H35" s="2" t="s">
        <v>191</v>
      </c>
    </row>
    <row r="36" spans="1:8" x14ac:dyDescent="0.15">
      <c r="A36" s="2" t="s">
        <v>255</v>
      </c>
      <c r="B36" s="2" t="s">
        <v>82</v>
      </c>
      <c r="C36" s="2" t="s">
        <v>229</v>
      </c>
      <c r="D36" s="2" t="s">
        <v>88</v>
      </c>
      <c r="E36" s="2" t="s">
        <v>189</v>
      </c>
      <c r="F36" s="2" t="s">
        <v>204</v>
      </c>
      <c r="G36" s="42">
        <v>8.2857789031602928E-4</v>
      </c>
      <c r="H36" s="2" t="s">
        <v>191</v>
      </c>
    </row>
    <row r="37" spans="1:8" x14ac:dyDescent="0.15">
      <c r="A37" s="2" t="s">
        <v>256</v>
      </c>
      <c r="B37" s="2" t="s">
        <v>82</v>
      </c>
      <c r="C37" s="2" t="s">
        <v>229</v>
      </c>
      <c r="D37" s="2" t="s">
        <v>88</v>
      </c>
      <c r="E37" s="2" t="s">
        <v>189</v>
      </c>
      <c r="F37" s="2" t="s">
        <v>204</v>
      </c>
      <c r="G37" s="42">
        <v>5.523852602106863E-4</v>
      </c>
      <c r="H37" s="2" t="s">
        <v>191</v>
      </c>
    </row>
    <row r="38" spans="1:8" x14ac:dyDescent="0.15">
      <c r="A38" s="2" t="s">
        <v>222</v>
      </c>
      <c r="B38" s="2" t="s">
        <v>82</v>
      </c>
      <c r="C38" s="41" t="s">
        <v>223</v>
      </c>
      <c r="D38" s="2" t="s">
        <v>88</v>
      </c>
      <c r="E38" s="2" t="s">
        <v>189</v>
      </c>
      <c r="F38" s="2" t="s">
        <v>204</v>
      </c>
      <c r="G38" s="2">
        <v>19.763336680167665</v>
      </c>
      <c r="H38" s="2" t="s">
        <v>191</v>
      </c>
    </row>
    <row r="39" spans="1:8" x14ac:dyDescent="0.15">
      <c r="A39" s="2" t="s">
        <v>224</v>
      </c>
      <c r="B39" s="2" t="s">
        <v>82</v>
      </c>
      <c r="C39" s="2" t="s">
        <v>236</v>
      </c>
      <c r="D39" s="2" t="s">
        <v>88</v>
      </c>
      <c r="E39" s="2" t="s">
        <v>189</v>
      </c>
      <c r="F39" s="2" t="s">
        <v>204</v>
      </c>
      <c r="G39" s="42">
        <v>2.4210087433205389E-3</v>
      </c>
      <c r="H39" s="2" t="s">
        <v>191</v>
      </c>
    </row>
    <row r="40" spans="1:8" x14ac:dyDescent="0.15">
      <c r="A40" s="2" t="s">
        <v>225</v>
      </c>
      <c r="B40" s="2" t="s">
        <v>82</v>
      </c>
      <c r="C40" s="2" t="s">
        <v>257</v>
      </c>
      <c r="D40" s="2" t="s">
        <v>88</v>
      </c>
      <c r="E40" s="2" t="s">
        <v>189</v>
      </c>
      <c r="F40" s="2" t="s">
        <v>204</v>
      </c>
      <c r="G40" s="42">
        <v>0.31621338688268263</v>
      </c>
      <c r="H40" s="2" t="s">
        <v>191</v>
      </c>
    </row>
    <row r="41" spans="1:8" x14ac:dyDescent="0.15">
      <c r="A41" s="2" t="s">
        <v>226</v>
      </c>
      <c r="B41" s="2" t="s">
        <v>82</v>
      </c>
      <c r="C41" s="2" t="s">
        <v>236</v>
      </c>
      <c r="D41" s="2" t="s">
        <v>88</v>
      </c>
      <c r="E41" s="2" t="s">
        <v>189</v>
      </c>
      <c r="F41" s="2" t="s">
        <v>204</v>
      </c>
      <c r="G41" s="42">
        <v>3.0139088437255686E-3</v>
      </c>
      <c r="H41" s="2" t="s">
        <v>191</v>
      </c>
    </row>
    <row r="42" spans="1:8" x14ac:dyDescent="0.15">
      <c r="A42" s="2" t="s">
        <v>227</v>
      </c>
      <c r="B42" s="2" t="s">
        <v>82</v>
      </c>
      <c r="C42" s="2" t="s">
        <v>217</v>
      </c>
      <c r="D42" s="2" t="s">
        <v>88</v>
      </c>
      <c r="E42" s="2" t="s">
        <v>189</v>
      </c>
      <c r="F42" s="2" t="s">
        <v>204</v>
      </c>
      <c r="G42" s="2">
        <v>5.4349175870461073</v>
      </c>
      <c r="H42" s="2" t="s">
        <v>191</v>
      </c>
    </row>
    <row r="43" spans="1:8" x14ac:dyDescent="0.15">
      <c r="A43" s="2" t="s">
        <v>228</v>
      </c>
      <c r="B43" s="2" t="s">
        <v>82</v>
      </c>
      <c r="C43" s="2" t="s">
        <v>229</v>
      </c>
      <c r="D43" s="2" t="s">
        <v>88</v>
      </c>
      <c r="E43" s="2" t="s">
        <v>189</v>
      </c>
      <c r="F43" s="2" t="s">
        <v>204</v>
      </c>
      <c r="G43" s="2">
        <v>19.763336680167665</v>
      </c>
      <c r="H43" s="2" t="s">
        <v>191</v>
      </c>
    </row>
    <row r="44" spans="1:8" x14ac:dyDescent="0.15">
      <c r="A44" s="2" t="s">
        <v>222</v>
      </c>
      <c r="B44" s="2" t="s">
        <v>82</v>
      </c>
      <c r="C44" s="41" t="s">
        <v>223</v>
      </c>
      <c r="D44" s="2" t="s">
        <v>88</v>
      </c>
      <c r="E44" s="2" t="s">
        <v>189</v>
      </c>
      <c r="F44" s="2" t="s">
        <v>204</v>
      </c>
      <c r="G44" s="42">
        <v>4.1305373661550417</v>
      </c>
      <c r="H44" s="2" t="s">
        <v>191</v>
      </c>
    </row>
    <row r="45" spans="1:8" x14ac:dyDescent="0.15">
      <c r="A45" s="2" t="s">
        <v>258</v>
      </c>
      <c r="B45" s="2" t="s">
        <v>82</v>
      </c>
      <c r="C45" s="41" t="s">
        <v>229</v>
      </c>
      <c r="D45" s="2" t="s">
        <v>88</v>
      </c>
      <c r="E45" s="2" t="s">
        <v>189</v>
      </c>
      <c r="F45" s="2" t="s">
        <v>204</v>
      </c>
      <c r="G45" s="42">
        <v>0.22727837182192814</v>
      </c>
      <c r="H45" s="2" t="s">
        <v>191</v>
      </c>
    </row>
    <row r="46" spans="1:8" x14ac:dyDescent="0.15">
      <c r="A46" s="2" t="s">
        <v>259</v>
      </c>
      <c r="B46" s="2" t="s">
        <v>82</v>
      </c>
      <c r="C46" s="2" t="s">
        <v>260</v>
      </c>
      <c r="D46" s="2" t="s">
        <v>88</v>
      </c>
      <c r="E46" s="2" t="s">
        <v>189</v>
      </c>
      <c r="F46" s="2" t="s">
        <v>204</v>
      </c>
      <c r="G46" s="42">
        <v>4.2392357178959639</v>
      </c>
      <c r="H46" s="2" t="s">
        <v>191</v>
      </c>
    </row>
    <row r="47" spans="1:8" x14ac:dyDescent="0.15">
      <c r="A47" s="2" t="s">
        <v>231</v>
      </c>
      <c r="B47" s="2" t="s">
        <v>82</v>
      </c>
      <c r="C47" s="41" t="s">
        <v>229</v>
      </c>
      <c r="D47" s="2" t="s">
        <v>88</v>
      </c>
      <c r="E47" s="2" t="s">
        <v>189</v>
      </c>
      <c r="F47" s="2" t="s">
        <v>204</v>
      </c>
      <c r="G47" s="42">
        <v>2.7915713060736826</v>
      </c>
      <c r="H47" s="2" t="s">
        <v>191</v>
      </c>
    </row>
    <row r="48" spans="1:8" x14ac:dyDescent="0.15">
      <c r="A48" s="2" t="s">
        <v>261</v>
      </c>
      <c r="B48" s="2" t="s">
        <v>82</v>
      </c>
      <c r="C48" s="2" t="s">
        <v>138</v>
      </c>
      <c r="D48" s="2" t="s">
        <v>88</v>
      </c>
      <c r="E48" s="2" t="s">
        <v>189</v>
      </c>
      <c r="F48" s="2" t="s">
        <v>221</v>
      </c>
      <c r="G48" s="42">
        <v>0.24704170850209581</v>
      </c>
      <c r="H48" s="2" t="s">
        <v>191</v>
      </c>
    </row>
    <row r="49" spans="1:8" x14ac:dyDescent="0.15">
      <c r="A49" s="2" t="s">
        <v>262</v>
      </c>
      <c r="B49" s="2" t="s">
        <v>82</v>
      </c>
      <c r="C49" s="2" t="s">
        <v>236</v>
      </c>
      <c r="D49" s="2" t="s">
        <v>88</v>
      </c>
      <c r="E49" s="2" t="s">
        <v>189</v>
      </c>
      <c r="F49" s="2" t="s">
        <v>204</v>
      </c>
      <c r="G49" s="42">
        <v>3.9378448335234066E-2</v>
      </c>
      <c r="H49" s="2" t="s">
        <v>191</v>
      </c>
    </row>
    <row r="50" spans="1:8" x14ac:dyDescent="0.15">
      <c r="A50" s="2" t="s">
        <v>263</v>
      </c>
      <c r="B50" s="2" t="s">
        <v>82</v>
      </c>
      <c r="C50" s="41" t="s">
        <v>223</v>
      </c>
      <c r="D50" s="2" t="s">
        <v>88</v>
      </c>
      <c r="E50" s="2" t="s">
        <v>189</v>
      </c>
      <c r="F50" s="2" t="s">
        <v>204</v>
      </c>
      <c r="G50" s="42">
        <v>4.1305373661550417</v>
      </c>
      <c r="H50" s="2" t="s">
        <v>191</v>
      </c>
    </row>
    <row r="51" spans="1:8" x14ac:dyDescent="0.15">
      <c r="A51" s="2" t="s">
        <v>264</v>
      </c>
      <c r="B51" s="2" t="s">
        <v>82</v>
      </c>
      <c r="C51" s="2" t="s">
        <v>244</v>
      </c>
      <c r="D51" s="2" t="s">
        <v>88</v>
      </c>
      <c r="E51" s="2" t="s">
        <v>189</v>
      </c>
      <c r="F51" s="2" t="s">
        <v>204</v>
      </c>
      <c r="G51" s="42">
        <v>466.90882906896104</v>
      </c>
      <c r="H51" s="2" t="s">
        <v>191</v>
      </c>
    </row>
    <row r="52" spans="1:8" x14ac:dyDescent="0.15">
      <c r="A52" s="2" t="s">
        <v>264</v>
      </c>
      <c r="B52" s="2" t="s">
        <v>82</v>
      </c>
      <c r="C52" s="2" t="s">
        <v>244</v>
      </c>
      <c r="D52" s="2" t="s">
        <v>88</v>
      </c>
      <c r="E52" s="2" t="s">
        <v>189</v>
      </c>
      <c r="F52" s="2" t="s">
        <v>204</v>
      </c>
      <c r="G52" s="42">
        <v>4.1305373661550417</v>
      </c>
      <c r="H52" s="2" t="s">
        <v>191</v>
      </c>
    </row>
    <row r="53" spans="1:8" x14ac:dyDescent="0.15">
      <c r="A53" s="2" t="s">
        <v>265</v>
      </c>
      <c r="B53" s="2" t="s">
        <v>82</v>
      </c>
      <c r="C53" s="2" t="s">
        <v>244</v>
      </c>
      <c r="D53" s="2" t="s">
        <v>88</v>
      </c>
      <c r="E53" s="2" t="s">
        <v>189</v>
      </c>
      <c r="F53" s="2" t="s">
        <v>204</v>
      </c>
      <c r="G53" s="42">
        <v>4.1305373661550417</v>
      </c>
      <c r="H53" s="2" t="s">
        <v>191</v>
      </c>
    </row>
    <row r="54" spans="1:8" x14ac:dyDescent="0.15">
      <c r="A54" s="2" t="s">
        <v>266</v>
      </c>
      <c r="B54" s="2" t="s">
        <v>82</v>
      </c>
      <c r="C54" s="2" t="s">
        <v>244</v>
      </c>
      <c r="D54" s="2" t="s">
        <v>88</v>
      </c>
      <c r="E54" s="2" t="s">
        <v>189</v>
      </c>
      <c r="F54" s="2" t="s">
        <v>204</v>
      </c>
      <c r="G54" s="42">
        <v>466.90882906896104</v>
      </c>
      <c r="H54" s="2" t="s">
        <v>191</v>
      </c>
    </row>
    <row r="55" spans="1:8" x14ac:dyDescent="0.15">
      <c r="A55" s="2" t="s">
        <v>267</v>
      </c>
      <c r="B55" s="2" t="s">
        <v>202</v>
      </c>
      <c r="C55" s="2" t="s">
        <v>267</v>
      </c>
      <c r="D55" s="2" t="s">
        <v>88</v>
      </c>
      <c r="E55" s="2" t="s">
        <v>189</v>
      </c>
      <c r="F55" s="2" t="s">
        <v>268</v>
      </c>
      <c r="G55" s="2">
        <v>4.1111111111111101E-4</v>
      </c>
      <c r="H55" s="2" t="s">
        <v>269</v>
      </c>
    </row>
    <row r="56" spans="1:8" x14ac:dyDescent="0.15">
      <c r="A56" s="2" t="s">
        <v>201</v>
      </c>
      <c r="B56" s="2" t="s">
        <v>202</v>
      </c>
      <c r="C56" s="2" t="s">
        <v>203</v>
      </c>
      <c r="D56" s="2" t="s">
        <v>88</v>
      </c>
      <c r="E56" s="2" t="s">
        <v>189</v>
      </c>
      <c r="F56" s="2" t="s">
        <v>204</v>
      </c>
      <c r="G56" s="2">
        <v>9.5190111120027545</v>
      </c>
      <c r="H56" s="2" t="s">
        <v>270</v>
      </c>
    </row>
    <row r="57" spans="1:8" x14ac:dyDescent="0.15">
      <c r="A57" s="2" t="s">
        <v>206</v>
      </c>
      <c r="B57" s="2" t="s">
        <v>202</v>
      </c>
      <c r="C57" s="2" t="s">
        <v>206</v>
      </c>
      <c r="D57" s="2" t="s">
        <v>88</v>
      </c>
      <c r="E57" s="2" t="s">
        <v>189</v>
      </c>
      <c r="F57" s="2" t="s">
        <v>204</v>
      </c>
      <c r="G57" s="2">
        <v>1.2846168842108982E-3</v>
      </c>
      <c r="H57" s="2" t="s">
        <v>270</v>
      </c>
    </row>
    <row r="58" spans="1:8" x14ac:dyDescent="0.15">
      <c r="A58" s="2" t="s">
        <v>207</v>
      </c>
      <c r="B58" s="2" t="s">
        <v>202</v>
      </c>
      <c r="C58" s="2" t="s">
        <v>207</v>
      </c>
      <c r="D58" s="2" t="s">
        <v>88</v>
      </c>
      <c r="E58" s="2" t="s">
        <v>189</v>
      </c>
      <c r="F58" s="2" t="s">
        <v>204</v>
      </c>
      <c r="G58" s="2">
        <v>7.7077013052653895E-5</v>
      </c>
      <c r="H58" s="2" t="s">
        <v>270</v>
      </c>
    </row>
    <row r="59" spans="1:8" x14ac:dyDescent="0.15">
      <c r="A59" s="2" t="s">
        <v>201</v>
      </c>
      <c r="B59" s="2" t="s">
        <v>202</v>
      </c>
      <c r="C59" s="2" t="s">
        <v>203</v>
      </c>
      <c r="D59" s="2" t="s">
        <v>88</v>
      </c>
      <c r="E59" s="2" t="s">
        <v>189</v>
      </c>
      <c r="F59" s="2" t="s">
        <v>204</v>
      </c>
      <c r="G59" s="2">
        <v>8.658638953802507</v>
      </c>
      <c r="H59" s="2" t="s">
        <v>271</v>
      </c>
    </row>
    <row r="60" spans="1:8" x14ac:dyDescent="0.15">
      <c r="A60" s="2" t="s">
        <v>206</v>
      </c>
      <c r="B60" s="2" t="s">
        <v>202</v>
      </c>
      <c r="C60" s="2" t="s">
        <v>206</v>
      </c>
      <c r="D60" s="2" t="s">
        <v>88</v>
      </c>
      <c r="E60" s="2" t="s">
        <v>189</v>
      </c>
      <c r="F60" s="2" t="s">
        <v>204</v>
      </c>
      <c r="G60" s="2">
        <v>1.1685072812149132E-3</v>
      </c>
      <c r="H60" s="2" t="s">
        <v>271</v>
      </c>
    </row>
    <row r="61" spans="1:8" x14ac:dyDescent="0.15">
      <c r="A61" s="2" t="s">
        <v>207</v>
      </c>
      <c r="B61" s="2" t="s">
        <v>202</v>
      </c>
      <c r="C61" s="2" t="s">
        <v>207</v>
      </c>
      <c r="D61" s="2" t="s">
        <v>88</v>
      </c>
      <c r="E61" s="2" t="s">
        <v>189</v>
      </c>
      <c r="F61" s="2" t="s">
        <v>204</v>
      </c>
      <c r="G61" s="2">
        <v>7.0110436872894798E-5</v>
      </c>
      <c r="H61" s="2" t="s">
        <v>271</v>
      </c>
    </row>
    <row r="62" spans="1:8" x14ac:dyDescent="0.15">
      <c r="A62" s="2" t="s">
        <v>272</v>
      </c>
      <c r="B62" s="2" t="s">
        <v>82</v>
      </c>
      <c r="C62" s="41" t="s">
        <v>273</v>
      </c>
      <c r="D62" s="2" t="s">
        <v>88</v>
      </c>
      <c r="E62" s="2" t="s">
        <v>189</v>
      </c>
      <c r="F62" s="2" t="s">
        <v>197</v>
      </c>
      <c r="G62" s="2">
        <f>$G$4*0</f>
        <v>0</v>
      </c>
      <c r="H62" s="2" t="s">
        <v>274</v>
      </c>
    </row>
    <row r="63" spans="1:8" x14ac:dyDescent="0.15">
      <c r="A63" s="2" t="s">
        <v>275</v>
      </c>
      <c r="B63" s="2" t="s">
        <v>82</v>
      </c>
      <c r="C63" s="41" t="s">
        <v>196</v>
      </c>
      <c r="D63" s="2" t="s">
        <v>88</v>
      </c>
      <c r="E63" s="2" t="s">
        <v>189</v>
      </c>
      <c r="F63" s="41" t="s">
        <v>197</v>
      </c>
      <c r="G63" s="2">
        <f>$G$4*4.23819807364016E-07</f>
        <v>2.1254337369571814E-5</v>
      </c>
      <c r="H63" s="2" t="s">
        <v>274</v>
      </c>
    </row>
    <row r="64" spans="1:8" x14ac:dyDescent="0.15">
      <c r="A64" s="2" t="s">
        <v>276</v>
      </c>
      <c r="B64" s="2" t="s">
        <v>82</v>
      </c>
      <c r="C64" s="41" t="s">
        <v>277</v>
      </c>
      <c r="D64" s="2" t="s">
        <v>88</v>
      </c>
      <c r="E64" s="2" t="s">
        <v>189</v>
      </c>
      <c r="F64" s="41" t="s">
        <v>197</v>
      </c>
      <c r="G64" s="2">
        <f>$G$4*4.42070303389222E-06</f>
        <v>2.2169590014544565E-4</v>
      </c>
      <c r="H64" s="2" t="s">
        <v>274</v>
      </c>
    </row>
    <row r="65" spans="1:8" x14ac:dyDescent="0.15">
      <c r="A65" s="2" t="s">
        <v>278</v>
      </c>
      <c r="B65" s="2" t="s">
        <v>82</v>
      </c>
      <c r="C65" s="41" t="s">
        <v>90</v>
      </c>
      <c r="D65" s="2" t="s">
        <v>88</v>
      </c>
      <c r="E65" s="2" t="s">
        <v>189</v>
      </c>
      <c r="F65" s="41" t="s">
        <v>221</v>
      </c>
      <c r="G65" s="2">
        <f>G4</f>
        <v>50.149466825925401</v>
      </c>
      <c r="H65" s="2" t="s">
        <v>191</v>
      </c>
    </row>
    <row r="295" spans="1:3" x14ac:dyDescent="0.15">
      <c r="A295" s="41"/>
      <c r="C295" s="41"/>
    </row>
    <row r="296" spans="1:3" x14ac:dyDescent="0.15">
      <c r="A296" s="41"/>
      <c r="C296" s="41"/>
    </row>
    <row r="297" spans="1:3" x14ac:dyDescent="0.15">
      <c r="A297" s="41"/>
      <c r="C297" s="41"/>
    </row>
    <row r="299" spans="1:3" x14ac:dyDescent="0.15">
      <c r="A299" s="41"/>
      <c r="C299" s="41"/>
    </row>
    <row r="300" spans="1:3" x14ac:dyDescent="0.15">
      <c r="A300" s="41"/>
      <c r="C300" s="41"/>
    </row>
  </sheetData>
  <hyperlinks>
    <hyperlink ref="H55" r:id="rId1" xr:uid="{E021A633-8A97-4536-9219-911B22570C4E}"/>
    <hyperlink ref="A1" location="'Readme | Introduction'!A1" display="back to ReadMe" xr:uid="{E9E4CE2C-597A-544E-9BCB-B620971C8A93}"/>
  </hyperlink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6A279-BAAB-424B-B16A-8659E8FA3F44}">
  <sheetPr>
    <tabColor rgb="FFA2D6F9"/>
  </sheetPr>
  <dimension ref="A1:D20"/>
  <sheetViews>
    <sheetView showGridLines="0" workbookViewId="0"/>
  </sheetViews>
  <sheetFormatPr baseColWidth="10" defaultColWidth="8.83203125" defaultRowHeight="12" x14ac:dyDescent="0.15"/>
  <cols>
    <col min="1" max="1" width="15.6640625" style="2" customWidth="1"/>
    <col min="2" max="2" width="23" style="2" customWidth="1"/>
    <col min="3" max="3" width="29.1640625" style="2" customWidth="1"/>
    <col min="4" max="16384" width="8.83203125" style="2"/>
  </cols>
  <sheetData>
    <row r="1" spans="1:4" x14ac:dyDescent="0.15">
      <c r="A1" s="70" t="s">
        <v>957</v>
      </c>
    </row>
    <row r="3" spans="1:4" x14ac:dyDescent="0.15">
      <c r="A3" s="28" t="s">
        <v>817</v>
      </c>
    </row>
    <row r="4" spans="1:4" x14ac:dyDescent="0.15">
      <c r="A4" s="2" t="s">
        <v>818</v>
      </c>
    </row>
    <row r="5" spans="1:4" x14ac:dyDescent="0.15">
      <c r="A5" s="2" t="s">
        <v>819</v>
      </c>
    </row>
    <row r="6" spans="1:4" x14ac:dyDescent="0.15">
      <c r="A6" s="28" t="s">
        <v>820</v>
      </c>
    </row>
    <row r="8" spans="1:4" x14ac:dyDescent="0.15">
      <c r="A8" s="13" t="s">
        <v>80</v>
      </c>
      <c r="B8" s="13" t="s">
        <v>821</v>
      </c>
      <c r="C8" s="13" t="s">
        <v>822</v>
      </c>
      <c r="D8" s="13" t="s">
        <v>823</v>
      </c>
    </row>
    <row r="9" spans="1:4" x14ac:dyDescent="0.15">
      <c r="A9" s="2" t="s">
        <v>96</v>
      </c>
      <c r="B9" s="2">
        <v>460</v>
      </c>
      <c r="C9" s="2">
        <f>B9*3600</f>
        <v>1656000</v>
      </c>
      <c r="D9" s="2" t="s">
        <v>824</v>
      </c>
    </row>
    <row r="11" spans="1:4" x14ac:dyDescent="0.15">
      <c r="A11" s="13" t="s">
        <v>825</v>
      </c>
      <c r="B11" s="13" t="s">
        <v>826</v>
      </c>
    </row>
    <row r="12" spans="1:4" x14ac:dyDescent="0.15">
      <c r="A12" s="2" t="s">
        <v>658</v>
      </c>
      <c r="B12" s="2">
        <v>0.22</v>
      </c>
    </row>
    <row r="13" spans="1:4" x14ac:dyDescent="0.15">
      <c r="A13" s="2" t="s">
        <v>93</v>
      </c>
      <c r="B13" s="2">
        <v>0.16</v>
      </c>
    </row>
    <row r="14" spans="1:4" x14ac:dyDescent="0.15">
      <c r="A14" s="2" t="s">
        <v>530</v>
      </c>
      <c r="B14" s="2">
        <v>0.16</v>
      </c>
    </row>
    <row r="15" spans="1:4" x14ac:dyDescent="0.15">
      <c r="A15" s="2" t="s">
        <v>592</v>
      </c>
      <c r="B15" s="2">
        <v>0.2</v>
      </c>
    </row>
    <row r="16" spans="1:4" x14ac:dyDescent="0.15">
      <c r="A16" s="2" t="s">
        <v>527</v>
      </c>
      <c r="B16" s="2">
        <v>0.14000000000000001</v>
      </c>
    </row>
    <row r="17" spans="1:2" x14ac:dyDescent="0.15">
      <c r="A17" s="2" t="s">
        <v>493</v>
      </c>
      <c r="B17" s="2">
        <v>0.02</v>
      </c>
    </row>
    <row r="18" spans="1:2" x14ac:dyDescent="0.15">
      <c r="A18" s="2" t="s">
        <v>486</v>
      </c>
      <c r="B18" s="2">
        <v>0.05</v>
      </c>
    </row>
    <row r="19" spans="1:2" x14ac:dyDescent="0.15">
      <c r="A19" s="2" t="s">
        <v>594</v>
      </c>
      <c r="B19" s="2">
        <v>0.04</v>
      </c>
    </row>
    <row r="20" spans="1:2" x14ac:dyDescent="0.15">
      <c r="A20" s="2" t="s">
        <v>593</v>
      </c>
      <c r="B20" s="2">
        <v>0.01</v>
      </c>
    </row>
  </sheetData>
  <hyperlinks>
    <hyperlink ref="A1" location="'Readme | Introduction'!A1" display="back to ReadMe" xr:uid="{0F8DBE8D-1788-3D44-B967-38421F019B8C}"/>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AB8CB-7E05-4F63-8914-34F3AFDC1047}">
  <sheetPr>
    <tabColor rgb="FFA2D6F9"/>
  </sheetPr>
  <dimension ref="A1:D13"/>
  <sheetViews>
    <sheetView showGridLines="0" workbookViewId="0"/>
  </sheetViews>
  <sheetFormatPr baseColWidth="10" defaultColWidth="8.83203125" defaultRowHeight="12" x14ac:dyDescent="0.15"/>
  <cols>
    <col min="1" max="1" width="21" style="2" customWidth="1"/>
    <col min="2" max="16384" width="8.83203125" style="2"/>
  </cols>
  <sheetData>
    <row r="1" spans="1:4" x14ac:dyDescent="0.15">
      <c r="A1" s="70" t="s">
        <v>957</v>
      </c>
    </row>
    <row r="3" spans="1:4" x14ac:dyDescent="0.15">
      <c r="A3" s="2" t="s">
        <v>827</v>
      </c>
    </row>
    <row r="4" spans="1:4" x14ac:dyDescent="0.15">
      <c r="A4" s="28" t="s">
        <v>828</v>
      </c>
    </row>
    <row r="5" spans="1:4" x14ac:dyDescent="0.15">
      <c r="A5" s="2" t="s">
        <v>829</v>
      </c>
    </row>
    <row r="6" spans="1:4" x14ac:dyDescent="0.15">
      <c r="A6" s="2" t="s">
        <v>830</v>
      </c>
    </row>
    <row r="8" spans="1:4" x14ac:dyDescent="0.15">
      <c r="A8" s="13" t="s">
        <v>81</v>
      </c>
      <c r="B8" s="13" t="s">
        <v>831</v>
      </c>
      <c r="C8" s="13" t="s">
        <v>184</v>
      </c>
      <c r="D8" s="13" t="s">
        <v>186</v>
      </c>
    </row>
    <row r="9" spans="1:4" ht="13" x14ac:dyDescent="0.15">
      <c r="A9" s="2" t="s">
        <v>119</v>
      </c>
      <c r="B9" s="2">
        <v>10</v>
      </c>
      <c r="C9" s="28" t="s">
        <v>832</v>
      </c>
      <c r="D9" s="2" t="s">
        <v>833</v>
      </c>
    </row>
    <row r="10" spans="1:4" ht="13" x14ac:dyDescent="0.15">
      <c r="A10" s="2" t="s">
        <v>125</v>
      </c>
      <c r="B10" s="2">
        <v>20</v>
      </c>
      <c r="C10" s="28" t="s">
        <v>832</v>
      </c>
      <c r="D10" s="2" t="s">
        <v>833</v>
      </c>
    </row>
    <row r="11" spans="1:4" ht="13" x14ac:dyDescent="0.15">
      <c r="A11" s="2" t="s">
        <v>137</v>
      </c>
      <c r="B11" s="2">
        <v>25</v>
      </c>
      <c r="C11" s="28" t="s">
        <v>832</v>
      </c>
      <c r="D11" s="2" t="s">
        <v>833</v>
      </c>
    </row>
    <row r="13" spans="1:4" x14ac:dyDescent="0.15">
      <c r="A13" s="2" t="s">
        <v>834</v>
      </c>
    </row>
  </sheetData>
  <hyperlinks>
    <hyperlink ref="A1" location="'Readme | Introduction'!A1" display="back to ReadMe" xr:uid="{0929AEBE-3E09-0249-8B54-4D5EEC7ABF5C}"/>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8F1C4-9B96-4261-A178-EE32FCA5F956}">
  <sheetPr>
    <tabColor rgb="FFFCF300"/>
  </sheetPr>
  <dimension ref="A1:K30"/>
  <sheetViews>
    <sheetView showGridLines="0" zoomScale="133" workbookViewId="0"/>
  </sheetViews>
  <sheetFormatPr baseColWidth="10" defaultColWidth="8.83203125" defaultRowHeight="12" x14ac:dyDescent="0.15"/>
  <cols>
    <col min="1" max="2" width="8.83203125" style="2"/>
    <col min="3" max="3" width="11" style="2" customWidth="1"/>
    <col min="4" max="4" width="11.33203125" style="2" customWidth="1"/>
    <col min="5" max="16384" width="8.83203125" style="2"/>
  </cols>
  <sheetData>
    <row r="1" spans="1:11" x14ac:dyDescent="0.15">
      <c r="A1" s="70" t="s">
        <v>957</v>
      </c>
    </row>
    <row r="3" spans="1:11" x14ac:dyDescent="0.15">
      <c r="A3" s="2" t="s">
        <v>835</v>
      </c>
    </row>
    <row r="4" spans="1:11" x14ac:dyDescent="0.15">
      <c r="A4" s="2" t="s">
        <v>836</v>
      </c>
      <c r="D4" s="30" t="s">
        <v>837</v>
      </c>
    </row>
    <row r="5" spans="1:11" x14ac:dyDescent="0.15">
      <c r="A5" s="2" t="s">
        <v>838</v>
      </c>
      <c r="D5" s="30" t="s">
        <v>839</v>
      </c>
    </row>
    <row r="7" spans="1:11" x14ac:dyDescent="0.15">
      <c r="A7" s="58" t="s">
        <v>840</v>
      </c>
      <c r="B7" s="58"/>
      <c r="C7" s="58"/>
      <c r="D7" s="58"/>
      <c r="E7" s="58"/>
      <c r="I7" s="59" t="s">
        <v>841</v>
      </c>
      <c r="J7" s="60"/>
      <c r="K7" s="61"/>
    </row>
    <row r="8" spans="1:11" x14ac:dyDescent="0.15">
      <c r="A8" s="29" t="s">
        <v>842</v>
      </c>
      <c r="B8" s="29" t="s">
        <v>843</v>
      </c>
      <c r="C8" s="29" t="s">
        <v>844</v>
      </c>
      <c r="D8" s="29" t="s">
        <v>845</v>
      </c>
      <c r="E8" s="31" t="s">
        <v>846</v>
      </c>
      <c r="I8" s="14" t="s">
        <v>80</v>
      </c>
      <c r="J8" s="14" t="s">
        <v>847</v>
      </c>
      <c r="K8" s="14" t="s">
        <v>846</v>
      </c>
    </row>
    <row r="9" spans="1:11" x14ac:dyDescent="0.15">
      <c r="A9" s="2" t="s">
        <v>112</v>
      </c>
      <c r="B9" s="2">
        <v>0.14813796619315101</v>
      </c>
      <c r="C9" s="2">
        <v>0.159814436043036</v>
      </c>
      <c r="D9" s="2">
        <v>0.167428029161864</v>
      </c>
      <c r="E9" s="28" t="s">
        <v>848</v>
      </c>
      <c r="I9" s="2" t="s">
        <v>112</v>
      </c>
      <c r="J9" s="2">
        <v>0.22500000000000001</v>
      </c>
      <c r="K9" s="30" t="s">
        <v>849</v>
      </c>
    </row>
    <row r="10" spans="1:11" x14ac:dyDescent="0.15">
      <c r="A10" s="2" t="s">
        <v>100</v>
      </c>
      <c r="B10" s="2">
        <v>0.14697254747470001</v>
      </c>
      <c r="C10" s="2">
        <v>0.15327936678201801</v>
      </c>
      <c r="D10" s="2">
        <v>0.15232490615415001</v>
      </c>
      <c r="E10" s="28" t="s">
        <v>848</v>
      </c>
      <c r="I10" s="2" t="s">
        <v>100</v>
      </c>
      <c r="J10" s="2">
        <v>0.17299999999999999</v>
      </c>
      <c r="K10" s="30" t="s">
        <v>849</v>
      </c>
    </row>
    <row r="11" spans="1:11" x14ac:dyDescent="0.15">
      <c r="A11" s="2" t="s">
        <v>109</v>
      </c>
      <c r="B11" s="2">
        <v>0.1622004275973</v>
      </c>
      <c r="C11" s="2">
        <v>0.186258091549767</v>
      </c>
      <c r="D11" s="2">
        <v>0.17997449504298799</v>
      </c>
      <c r="E11" s="28" t="s">
        <v>848</v>
      </c>
      <c r="I11" s="2" t="s">
        <v>109</v>
      </c>
      <c r="J11" s="2">
        <v>0.153</v>
      </c>
      <c r="K11" s="30" t="s">
        <v>849</v>
      </c>
    </row>
    <row r="12" spans="1:11" x14ac:dyDescent="0.15">
      <c r="A12" s="2" t="s">
        <v>116</v>
      </c>
      <c r="B12" s="2">
        <v>9.3135733515439204E-2</v>
      </c>
      <c r="C12" s="2">
        <v>8.4546614898753703E-2</v>
      </c>
      <c r="D12" s="2">
        <v>8.8670804464793598E-2</v>
      </c>
      <c r="E12" s="28" t="s">
        <v>848</v>
      </c>
      <c r="I12" s="2" t="s">
        <v>116</v>
      </c>
      <c r="J12" s="2">
        <v>0.16</v>
      </c>
      <c r="K12" s="30" t="s">
        <v>849</v>
      </c>
    </row>
    <row r="13" spans="1:11" x14ac:dyDescent="0.15">
      <c r="A13" s="2" t="s">
        <v>6</v>
      </c>
      <c r="B13" s="2">
        <v>0.11274934974546701</v>
      </c>
      <c r="C13" s="2">
        <v>0.107970740065332</v>
      </c>
      <c r="D13" s="2">
        <v>0.109331876501117</v>
      </c>
      <c r="E13" s="28" t="s">
        <v>848</v>
      </c>
      <c r="I13" s="2" t="s">
        <v>6</v>
      </c>
      <c r="J13" s="2">
        <v>0.19400000000000001</v>
      </c>
      <c r="K13" s="30" t="s">
        <v>849</v>
      </c>
    </row>
    <row r="14" spans="1:11" x14ac:dyDescent="0.15">
      <c r="A14" s="2" t="s">
        <v>96</v>
      </c>
      <c r="B14" s="2">
        <v>0.11937166062495499</v>
      </c>
      <c r="C14" s="2">
        <v>0.115074013223274</v>
      </c>
      <c r="D14" s="2">
        <v>0.117470733584478</v>
      </c>
      <c r="E14" s="28" t="s">
        <v>848</v>
      </c>
      <c r="I14" s="2" t="s">
        <v>96</v>
      </c>
      <c r="J14" s="2">
        <v>0.155</v>
      </c>
      <c r="K14" s="30" t="s">
        <v>849</v>
      </c>
    </row>
    <row r="15" spans="1:11" x14ac:dyDescent="0.15">
      <c r="A15" s="2" t="s">
        <v>114</v>
      </c>
      <c r="B15" s="2">
        <v>9.8545786493662496E-2</v>
      </c>
      <c r="C15" s="2">
        <v>9.4420255783729798E-2</v>
      </c>
      <c r="D15" s="2">
        <v>9.7354794564287403E-2</v>
      </c>
      <c r="E15" s="28" t="s">
        <v>848</v>
      </c>
      <c r="I15" s="2" t="s">
        <v>114</v>
      </c>
      <c r="J15" s="2">
        <v>0.125</v>
      </c>
      <c r="K15" s="30" t="s">
        <v>849</v>
      </c>
    </row>
    <row r="16" spans="1:11" x14ac:dyDescent="0.15">
      <c r="A16" s="2" t="s">
        <v>110</v>
      </c>
      <c r="B16" s="2">
        <v>0.12271064035984</v>
      </c>
      <c r="C16" s="2">
        <v>0.16363529018886</v>
      </c>
      <c r="D16" s="2">
        <v>0.12859870614755101</v>
      </c>
      <c r="E16" s="28" t="s">
        <v>848</v>
      </c>
      <c r="I16" s="2" t="s">
        <v>110</v>
      </c>
      <c r="J16" s="2">
        <v>0.16500000000000001</v>
      </c>
      <c r="K16" s="30" t="s">
        <v>849</v>
      </c>
    </row>
    <row r="17" spans="1:11" x14ac:dyDescent="0.15">
      <c r="A17" s="2" t="s">
        <v>106</v>
      </c>
      <c r="B17" s="2">
        <v>0.16535850588821699</v>
      </c>
      <c r="C17" s="2">
        <v>0.15998482617101401</v>
      </c>
      <c r="D17" s="2">
        <v>0.18147238948505601</v>
      </c>
      <c r="E17" s="28" t="s">
        <v>848</v>
      </c>
      <c r="I17" s="2" t="s">
        <v>106</v>
      </c>
      <c r="J17" s="2">
        <v>0.182</v>
      </c>
      <c r="K17" s="30" t="s">
        <v>849</v>
      </c>
    </row>
    <row r="18" spans="1:11" x14ac:dyDescent="0.15">
      <c r="A18" s="2" t="s">
        <v>107</v>
      </c>
      <c r="B18" s="2">
        <v>0.122649094410464</v>
      </c>
      <c r="C18" s="2">
        <v>0.12319920681297999</v>
      </c>
      <c r="D18" s="2">
        <v>0.12633803463959201</v>
      </c>
      <c r="E18" s="28" t="s">
        <v>848</v>
      </c>
      <c r="I18" s="2" t="s">
        <v>107</v>
      </c>
      <c r="J18" s="2">
        <v>0.16400000000000001</v>
      </c>
      <c r="K18" s="30" t="s">
        <v>849</v>
      </c>
    </row>
    <row r="19" spans="1:11" x14ac:dyDescent="0.15">
      <c r="A19" s="2" t="s">
        <v>117</v>
      </c>
      <c r="B19" s="2">
        <v>0.15248954851109101</v>
      </c>
      <c r="C19" s="2">
        <v>0.139997161097176</v>
      </c>
      <c r="D19" s="2">
        <v>0.161275312444848</v>
      </c>
      <c r="E19" s="28" t="s">
        <v>848</v>
      </c>
      <c r="I19" s="2" t="s">
        <v>117</v>
      </c>
      <c r="J19" s="2">
        <v>0.17499999999999999</v>
      </c>
      <c r="K19" s="30" t="s">
        <v>849</v>
      </c>
    </row>
    <row r="20" spans="1:11" x14ac:dyDescent="0.15">
      <c r="A20" s="2" t="s">
        <v>115</v>
      </c>
      <c r="B20" s="2">
        <v>0.23025477860882301</v>
      </c>
      <c r="C20" s="2">
        <v>0.24483326355375801</v>
      </c>
      <c r="D20" s="2">
        <v>0.24421944226108</v>
      </c>
      <c r="E20" s="28" t="s">
        <v>848</v>
      </c>
      <c r="I20" s="2" t="s">
        <v>115</v>
      </c>
      <c r="J20" s="2">
        <v>0.21299999999999999</v>
      </c>
      <c r="K20" s="30" t="s">
        <v>849</v>
      </c>
    </row>
    <row r="21" spans="1:11" x14ac:dyDescent="0.15">
      <c r="A21" s="2" t="s">
        <v>105</v>
      </c>
      <c r="B21" s="2">
        <v>5.0556570117250503E-2</v>
      </c>
      <c r="C21" s="2">
        <v>5.25205891213473E-2</v>
      </c>
      <c r="D21" s="2">
        <v>6.4841289273072006E-2</v>
      </c>
      <c r="E21" s="28" t="s">
        <v>848</v>
      </c>
      <c r="I21" s="2" t="s">
        <v>105</v>
      </c>
      <c r="J21" s="2">
        <v>0.109</v>
      </c>
      <c r="K21" s="30" t="s">
        <v>849</v>
      </c>
    </row>
    <row r="22" spans="1:11" x14ac:dyDescent="0.15">
      <c r="A22" s="2" t="s">
        <v>103</v>
      </c>
      <c r="B22" s="2">
        <v>0.11962666042302</v>
      </c>
      <c r="C22" s="2">
        <v>0.130494810221397</v>
      </c>
      <c r="D22" s="2">
        <v>0.13691550095871999</v>
      </c>
      <c r="E22" s="28" t="s">
        <v>848</v>
      </c>
      <c r="I22" s="2" t="s">
        <v>103</v>
      </c>
      <c r="J22" s="2">
        <v>0.13600000000000001</v>
      </c>
      <c r="K22" s="30" t="s">
        <v>849</v>
      </c>
    </row>
    <row r="23" spans="1:11" x14ac:dyDescent="0.15">
      <c r="A23" s="2" t="s">
        <v>113</v>
      </c>
      <c r="B23" s="2">
        <v>0.169755785914083</v>
      </c>
      <c r="C23" s="2">
        <v>0.14737717903962499</v>
      </c>
      <c r="D23" s="2">
        <v>0.18598907286136801</v>
      </c>
      <c r="E23" s="28" t="s">
        <v>848</v>
      </c>
      <c r="I23" s="2" t="s">
        <v>113</v>
      </c>
      <c r="J23" s="2">
        <v>0.19900000000000001</v>
      </c>
      <c r="K23" s="30" t="s">
        <v>849</v>
      </c>
    </row>
    <row r="24" spans="1:11" x14ac:dyDescent="0.15">
      <c r="A24" s="2" t="s">
        <v>10</v>
      </c>
      <c r="B24" s="2">
        <v>0.192339430621633</v>
      </c>
      <c r="C24" s="2">
        <v>0.19524645517478001</v>
      </c>
      <c r="D24" s="2">
        <v>0.19493261222018299</v>
      </c>
      <c r="E24" s="28" t="s">
        <v>848</v>
      </c>
      <c r="I24" s="2" t="s">
        <v>10</v>
      </c>
      <c r="J24" s="2">
        <v>0.19500000000000001</v>
      </c>
      <c r="K24" s="30" t="s">
        <v>849</v>
      </c>
    </row>
    <row r="25" spans="1:11" x14ac:dyDescent="0.15">
      <c r="A25" s="2" t="s">
        <v>108</v>
      </c>
      <c r="B25" s="2">
        <v>0.16800000000000001</v>
      </c>
      <c r="C25" s="2">
        <v>0.16800000000000001</v>
      </c>
      <c r="D25" s="2">
        <v>0.16800000000000001</v>
      </c>
      <c r="E25" s="30" t="s">
        <v>849</v>
      </c>
      <c r="I25" s="2" t="s">
        <v>108</v>
      </c>
      <c r="J25" s="2">
        <v>0.16800000000000001</v>
      </c>
      <c r="K25" s="30" t="s">
        <v>849</v>
      </c>
    </row>
    <row r="26" spans="1:11" x14ac:dyDescent="0.15">
      <c r="A26" s="2" t="s">
        <v>118</v>
      </c>
      <c r="B26" s="2">
        <v>0.129</v>
      </c>
      <c r="C26" s="2">
        <v>0.129</v>
      </c>
      <c r="D26" s="2">
        <v>0.129</v>
      </c>
      <c r="E26" s="30" t="s">
        <v>849</v>
      </c>
      <c r="I26" s="2" t="s">
        <v>118</v>
      </c>
      <c r="J26" s="2">
        <v>0.129</v>
      </c>
      <c r="K26" s="30" t="s">
        <v>849</v>
      </c>
    </row>
    <row r="27" spans="1:11" x14ac:dyDescent="0.15">
      <c r="A27" s="2" t="s">
        <v>111</v>
      </c>
      <c r="B27" s="2">
        <v>0.20300000000000001</v>
      </c>
      <c r="C27" s="2">
        <v>0.20300000000000001</v>
      </c>
      <c r="D27" s="2">
        <v>0.20300000000000001</v>
      </c>
      <c r="E27" s="30" t="s">
        <v>849</v>
      </c>
      <c r="I27" s="2" t="s">
        <v>111</v>
      </c>
      <c r="J27" s="2">
        <v>0.20300000000000001</v>
      </c>
      <c r="K27" s="30" t="s">
        <v>849</v>
      </c>
    </row>
    <row r="28" spans="1:11" x14ac:dyDescent="0.15">
      <c r="A28" s="2" t="s">
        <v>98</v>
      </c>
      <c r="B28" s="2">
        <v>0.185</v>
      </c>
      <c r="C28" s="2">
        <v>0.185</v>
      </c>
      <c r="D28" s="2">
        <v>0.185</v>
      </c>
      <c r="E28" s="30" t="s">
        <v>849</v>
      </c>
      <c r="I28" s="2" t="s">
        <v>98</v>
      </c>
      <c r="J28" s="2">
        <v>0.185</v>
      </c>
      <c r="K28" s="30" t="s">
        <v>849</v>
      </c>
    </row>
    <row r="29" spans="1:11" x14ac:dyDescent="0.15">
      <c r="A29" s="2" t="s">
        <v>101</v>
      </c>
      <c r="B29" s="2">
        <v>0.21199999999999999</v>
      </c>
      <c r="C29" s="2">
        <v>0.21199999999999999</v>
      </c>
      <c r="D29" s="2">
        <v>0.21199999999999999</v>
      </c>
      <c r="E29" s="30" t="s">
        <v>849</v>
      </c>
      <c r="I29" s="2" t="s">
        <v>101</v>
      </c>
      <c r="J29" s="2">
        <v>0.21199999999999999</v>
      </c>
      <c r="K29" s="30" t="s">
        <v>849</v>
      </c>
    </row>
    <row r="30" spans="1:11" x14ac:dyDescent="0.15">
      <c r="A30" s="2" t="s">
        <v>104</v>
      </c>
      <c r="B30" s="2">
        <v>0.21137866757094601</v>
      </c>
      <c r="C30" s="2">
        <v>0.25017092963425702</v>
      </c>
      <c r="D30" s="2">
        <v>0.22201555563668801</v>
      </c>
      <c r="E30" s="28" t="s">
        <v>848</v>
      </c>
      <c r="I30" s="2" t="s">
        <v>104</v>
      </c>
      <c r="J30" s="2">
        <v>0.22900000000000001</v>
      </c>
      <c r="K30" s="30" t="s">
        <v>849</v>
      </c>
    </row>
  </sheetData>
  <sortState xmlns:xlrd2="http://schemas.microsoft.com/office/spreadsheetml/2017/richdata2" ref="A9:A30">
    <sortCondition ref="A9:A30"/>
  </sortState>
  <mergeCells count="2">
    <mergeCell ref="A7:E7"/>
    <mergeCell ref="I7:K7"/>
  </mergeCells>
  <hyperlinks>
    <hyperlink ref="E25" r:id="rId1" display="https://www.renewables.ninja/" xr:uid="{A20EDC15-3AB0-4EF6-9F58-0886D95561B6}"/>
    <hyperlink ref="D4" r:id="rId2" display="https://ourworldindata.org/grapher/installed-solar-pv-capacity" xr:uid="{66ADEB1F-2875-4B6E-AD17-C4D1787CD060}"/>
    <hyperlink ref="D5" r:id="rId3" display="https://ourworldindata.org/grapher/solar-energy-consumption" xr:uid="{AC626F76-B8FC-441D-B20C-CE367A89CE9C}"/>
    <hyperlink ref="K9" r:id="rId4" display="https://www.renewables.ninja/" xr:uid="{F5510821-A2EB-4181-8717-DEAAB9D21A85}"/>
    <hyperlink ref="K10:K30" r:id="rId5" display="https://www.renewables.ninja/" xr:uid="{AA1578C4-08A0-40A5-97F1-9C88CCB42E59}"/>
    <hyperlink ref="A1" location="'Readme | Introduction'!A1" display="back to ReadMe" xr:uid="{102DE2FB-938A-FB48-AF1D-8606AF41669B}"/>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B2151-3A04-42A0-A29F-A29AF2D8FAD4}">
  <sheetPr>
    <tabColor rgb="FFFFC600"/>
  </sheetPr>
  <dimension ref="A1:E31"/>
  <sheetViews>
    <sheetView showGridLines="0" workbookViewId="0"/>
  </sheetViews>
  <sheetFormatPr baseColWidth="10" defaultColWidth="8.83203125" defaultRowHeight="12" x14ac:dyDescent="0.15"/>
  <cols>
    <col min="1" max="16384" width="8.83203125" style="2"/>
  </cols>
  <sheetData>
    <row r="1" spans="1:5" x14ac:dyDescent="0.15">
      <c r="A1" s="70" t="s">
        <v>957</v>
      </c>
    </row>
    <row r="3" spans="1:5" x14ac:dyDescent="0.15">
      <c r="A3" s="2" t="s">
        <v>850</v>
      </c>
    </row>
    <row r="4" spans="1:5" x14ac:dyDescent="0.15">
      <c r="A4" s="2" t="s">
        <v>851</v>
      </c>
    </row>
    <row r="5" spans="1:5" x14ac:dyDescent="0.15">
      <c r="A5" s="2" t="s">
        <v>852</v>
      </c>
    </row>
    <row r="7" spans="1:5" x14ac:dyDescent="0.15">
      <c r="A7" s="58" t="s">
        <v>853</v>
      </c>
      <c r="B7" s="58"/>
      <c r="C7" s="58"/>
      <c r="D7" s="58"/>
      <c r="E7" s="58"/>
    </row>
    <row r="8" spans="1:5" x14ac:dyDescent="0.15">
      <c r="A8" s="29" t="s">
        <v>854</v>
      </c>
      <c r="B8" s="29" t="s">
        <v>855</v>
      </c>
      <c r="C8" s="29" t="s">
        <v>856</v>
      </c>
      <c r="D8" s="29" t="s">
        <v>857</v>
      </c>
      <c r="E8" s="29" t="s">
        <v>846</v>
      </c>
    </row>
    <row r="9" spans="1:5" x14ac:dyDescent="0.15">
      <c r="A9" s="28" t="s">
        <v>858</v>
      </c>
      <c r="B9" s="2">
        <v>48</v>
      </c>
      <c r="C9" s="2">
        <v>56100</v>
      </c>
      <c r="D9" s="2">
        <v>2692.8</v>
      </c>
      <c r="E9" s="30" t="s">
        <v>859</v>
      </c>
    </row>
    <row r="10" spans="1:5" x14ac:dyDescent="0.15">
      <c r="A10" s="28" t="s">
        <v>860</v>
      </c>
      <c r="B10" s="2">
        <v>48</v>
      </c>
      <c r="C10" s="2">
        <v>5</v>
      </c>
      <c r="D10" s="2">
        <v>0.24</v>
      </c>
      <c r="E10" s="30" t="s">
        <v>859</v>
      </c>
    </row>
    <row r="11" spans="1:5" x14ac:dyDescent="0.15">
      <c r="A11" s="28" t="s">
        <v>861</v>
      </c>
      <c r="B11" s="2">
        <v>48</v>
      </c>
      <c r="C11" s="2">
        <v>0.1</v>
      </c>
      <c r="D11" s="2">
        <v>4.8000000000000004E-3</v>
      </c>
      <c r="E11" s="30" t="s">
        <v>859</v>
      </c>
    </row>
    <row r="13" spans="1:5" x14ac:dyDescent="0.15">
      <c r="A13" s="58" t="s">
        <v>862</v>
      </c>
      <c r="B13" s="58"/>
      <c r="C13" s="58"/>
      <c r="D13" s="58"/>
      <c r="E13" s="58"/>
    </row>
    <row r="14" spans="1:5" x14ac:dyDescent="0.15">
      <c r="A14" s="29" t="s">
        <v>854</v>
      </c>
      <c r="B14" s="29" t="s">
        <v>855</v>
      </c>
      <c r="C14" s="29" t="s">
        <v>856</v>
      </c>
      <c r="D14" s="29" t="s">
        <v>857</v>
      </c>
      <c r="E14" s="29" t="s">
        <v>846</v>
      </c>
    </row>
    <row r="15" spans="1:5" x14ac:dyDescent="0.15">
      <c r="A15" s="28" t="s">
        <v>858</v>
      </c>
      <c r="B15" s="2">
        <v>40.4</v>
      </c>
      <c r="C15" s="2">
        <v>77400</v>
      </c>
      <c r="D15" s="2">
        <v>3126.96</v>
      </c>
      <c r="E15" s="30" t="s">
        <v>859</v>
      </c>
    </row>
    <row r="16" spans="1:5" x14ac:dyDescent="0.15">
      <c r="A16" s="28" t="s">
        <v>860</v>
      </c>
      <c r="B16" s="2">
        <v>40.4</v>
      </c>
      <c r="C16" s="2">
        <v>10</v>
      </c>
      <c r="D16" s="2">
        <v>0.40400000000000003</v>
      </c>
      <c r="E16" s="30" t="s">
        <v>859</v>
      </c>
    </row>
    <row r="17" spans="1:5" x14ac:dyDescent="0.15">
      <c r="A17" s="28" t="s">
        <v>861</v>
      </c>
      <c r="B17" s="2">
        <v>40.4</v>
      </c>
      <c r="C17" s="2">
        <v>0.6</v>
      </c>
      <c r="D17" s="2">
        <v>2.4239999999999998E-2</v>
      </c>
      <c r="E17" s="30" t="s">
        <v>859</v>
      </c>
    </row>
    <row r="19" spans="1:5" x14ac:dyDescent="0.15">
      <c r="A19" s="58" t="s">
        <v>863</v>
      </c>
      <c r="B19" s="58"/>
      <c r="C19" s="58"/>
      <c r="D19" s="58"/>
      <c r="E19" s="58"/>
    </row>
    <row r="20" spans="1:5" x14ac:dyDescent="0.15">
      <c r="A20" s="29" t="s">
        <v>854</v>
      </c>
      <c r="B20" s="29" t="s">
        <v>855</v>
      </c>
      <c r="C20" s="29" t="s">
        <v>856</v>
      </c>
      <c r="D20" s="29" t="s">
        <v>857</v>
      </c>
      <c r="E20" s="29" t="s">
        <v>846</v>
      </c>
    </row>
    <row r="21" spans="1:5" x14ac:dyDescent="0.15">
      <c r="A21" s="28" t="s">
        <v>858</v>
      </c>
      <c r="B21" s="2">
        <v>43</v>
      </c>
      <c r="C21" s="2">
        <v>74100</v>
      </c>
      <c r="D21" s="2">
        <v>3186.3</v>
      </c>
      <c r="E21" s="30" t="s">
        <v>859</v>
      </c>
    </row>
    <row r="22" spans="1:5" x14ac:dyDescent="0.15">
      <c r="A22" s="28" t="s">
        <v>860</v>
      </c>
      <c r="B22" s="2">
        <v>43</v>
      </c>
      <c r="C22" s="2">
        <v>10</v>
      </c>
      <c r="D22" s="2">
        <v>0.43</v>
      </c>
      <c r="E22" s="30" t="s">
        <v>859</v>
      </c>
    </row>
    <row r="23" spans="1:5" x14ac:dyDescent="0.15">
      <c r="A23" s="28" t="s">
        <v>861</v>
      </c>
      <c r="B23" s="2">
        <v>43</v>
      </c>
      <c r="C23" s="2">
        <v>0.6</v>
      </c>
      <c r="D23" s="2">
        <v>2.58E-2</v>
      </c>
      <c r="E23" s="30" t="s">
        <v>859</v>
      </c>
    </row>
    <row r="24" spans="1:5" x14ac:dyDescent="0.15">
      <c r="A24" s="28"/>
      <c r="E24" s="30"/>
    </row>
    <row r="25" spans="1:5" x14ac:dyDescent="0.15">
      <c r="A25" s="28"/>
      <c r="E25" s="30"/>
    </row>
    <row r="27" spans="1:5" x14ac:dyDescent="0.15">
      <c r="A27" s="58" t="s">
        <v>864</v>
      </c>
      <c r="B27" s="58"/>
      <c r="C27" s="58"/>
      <c r="D27" s="58"/>
    </row>
    <row r="28" spans="1:5" x14ac:dyDescent="0.15">
      <c r="A28" s="14" t="s">
        <v>854</v>
      </c>
      <c r="B28" s="14" t="s">
        <v>865</v>
      </c>
      <c r="C28" s="14" t="s">
        <v>184</v>
      </c>
      <c r="D28" s="14" t="s">
        <v>186</v>
      </c>
    </row>
    <row r="29" spans="1:5" x14ac:dyDescent="0.15">
      <c r="A29" s="28" t="s">
        <v>858</v>
      </c>
      <c r="B29" s="2">
        <v>1</v>
      </c>
      <c r="C29" s="28" t="s">
        <v>866</v>
      </c>
      <c r="D29" s="2" t="s">
        <v>867</v>
      </c>
    </row>
    <row r="30" spans="1:5" x14ac:dyDescent="0.15">
      <c r="A30" s="28" t="s">
        <v>860</v>
      </c>
      <c r="B30" s="2">
        <v>28</v>
      </c>
      <c r="C30" s="28" t="s">
        <v>868</v>
      </c>
      <c r="D30" s="2" t="s">
        <v>867</v>
      </c>
    </row>
    <row r="31" spans="1:5" x14ac:dyDescent="0.15">
      <c r="A31" s="28" t="s">
        <v>861</v>
      </c>
      <c r="B31" s="2">
        <v>265</v>
      </c>
      <c r="C31" s="28" t="s">
        <v>869</v>
      </c>
      <c r="D31" s="2" t="s">
        <v>867</v>
      </c>
    </row>
  </sheetData>
  <mergeCells count="4">
    <mergeCell ref="A7:E7"/>
    <mergeCell ref="A13:E13"/>
    <mergeCell ref="A19:E19"/>
    <mergeCell ref="A27:D27"/>
  </mergeCells>
  <hyperlinks>
    <hyperlink ref="E9" r:id="rId1" xr:uid="{013E7BE8-1815-4115-B919-1119F3C992A1}"/>
    <hyperlink ref="E10:E11" r:id="rId2" display="ghgprotocol.org__Emission_Factors_for_Cross_Sector_Tools_V2.0_0.xlsx" xr:uid="{6884F54A-C4A3-4CA9-854A-A815722D532A}"/>
    <hyperlink ref="E15" r:id="rId3" xr:uid="{2A24C0B6-BC9A-4631-B2FB-430561E2F864}"/>
    <hyperlink ref="E16:E17" r:id="rId4" display="ghgprotocol.org__Emission_Factors_for_Cross_Sector_Tools_V2.0_0.xlsx" xr:uid="{65779914-4844-4BC8-BF93-2584A658F51C}"/>
    <hyperlink ref="E21" r:id="rId5" xr:uid="{3B9B3B42-E859-4894-9878-FFFDBB0482A7}"/>
    <hyperlink ref="E22:E23" r:id="rId6" display="ghgprotocol.org__Emission_Factors_for_Cross_Sector_Tools_V2.0_0.xlsx" xr:uid="{9342B6ED-13AB-4B99-896C-5A0B77AFEB39}"/>
    <hyperlink ref="A1" location="'Readme | Introduction'!A1" display="back to ReadMe" xr:uid="{83669112-8AB3-AA40-9F07-894C1A027590}"/>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445D4-A9A6-4536-8278-314CF836004E}">
  <sheetPr>
    <tabColor rgb="FFFFC600"/>
  </sheetPr>
  <dimension ref="A1:J59"/>
  <sheetViews>
    <sheetView workbookViewId="0"/>
  </sheetViews>
  <sheetFormatPr baseColWidth="10" defaultColWidth="8.83203125" defaultRowHeight="12" x14ac:dyDescent="0.15"/>
  <cols>
    <col min="1" max="1" width="19.5" style="54" customWidth="1"/>
    <col min="2" max="2" width="19.1640625" style="54" customWidth="1"/>
    <col min="3" max="16384" width="8.83203125" style="54"/>
  </cols>
  <sheetData>
    <row r="1" spans="1:2" x14ac:dyDescent="0.15">
      <c r="A1" s="70" t="s">
        <v>957</v>
      </c>
    </row>
    <row r="3" spans="1:2" x14ac:dyDescent="0.15">
      <c r="A3" s="54" t="s">
        <v>870</v>
      </c>
    </row>
    <row r="4" spans="1:2" x14ac:dyDescent="0.15">
      <c r="A4" s="54" t="s">
        <v>871</v>
      </c>
    </row>
    <row r="7" spans="1:2" x14ac:dyDescent="0.15">
      <c r="A7" s="54" t="s">
        <v>872</v>
      </c>
    </row>
    <row r="8" spans="1:2" x14ac:dyDescent="0.15">
      <c r="A8" s="55" t="s">
        <v>873</v>
      </c>
      <c r="B8" s="55" t="s">
        <v>874</v>
      </c>
    </row>
    <row r="9" spans="1:2" x14ac:dyDescent="0.15">
      <c r="A9" s="54" t="s">
        <v>119</v>
      </c>
      <c r="B9" s="54" t="s">
        <v>559</v>
      </c>
    </row>
    <row r="10" spans="1:2" x14ac:dyDescent="0.15">
      <c r="A10" s="54" t="s">
        <v>125</v>
      </c>
      <c r="B10" s="54" t="s">
        <v>559</v>
      </c>
    </row>
    <row r="11" spans="1:2" x14ac:dyDescent="0.15">
      <c r="A11" s="54" t="s">
        <v>137</v>
      </c>
      <c r="B11" s="54" t="s">
        <v>559</v>
      </c>
    </row>
    <row r="12" spans="1:2" x14ac:dyDescent="0.15">
      <c r="A12" s="54" t="s">
        <v>143</v>
      </c>
      <c r="B12" s="54" t="s">
        <v>559</v>
      </c>
    </row>
    <row r="13" spans="1:2" x14ac:dyDescent="0.15">
      <c r="A13" s="54" t="s">
        <v>149</v>
      </c>
      <c r="B13" s="54" t="s">
        <v>480</v>
      </c>
    </row>
    <row r="14" spans="1:2" x14ac:dyDescent="0.15">
      <c r="A14" s="54" t="s">
        <v>155</v>
      </c>
      <c r="B14" s="54" t="s">
        <v>480</v>
      </c>
    </row>
    <row r="17" spans="1:10" x14ac:dyDescent="0.15">
      <c r="A17" s="62" t="s">
        <v>119</v>
      </c>
      <c r="B17" s="63"/>
      <c r="C17" s="63"/>
      <c r="D17" s="63"/>
      <c r="E17" s="64"/>
      <c r="H17" s="62" t="s">
        <v>875</v>
      </c>
      <c r="I17" s="63"/>
      <c r="J17" s="64"/>
    </row>
    <row r="18" spans="1:10" ht="13" x14ac:dyDescent="0.15">
      <c r="A18" s="54" t="s">
        <v>321</v>
      </c>
      <c r="B18" s="54">
        <v>2.1999999999999999E-2</v>
      </c>
      <c r="C18" s="54" t="s">
        <v>876</v>
      </c>
      <c r="D18" s="54">
        <f>B18/$I$18*$I$19/1000000</f>
        <v>3.977746870653685E-6</v>
      </c>
      <c r="E18" s="54" t="s">
        <v>877</v>
      </c>
      <c r="H18" s="54" t="s">
        <v>878</v>
      </c>
      <c r="I18" s="54">
        <v>1.0785</v>
      </c>
      <c r="J18" s="54" t="s">
        <v>879</v>
      </c>
    </row>
    <row r="19" spans="1:10" ht="13" x14ac:dyDescent="0.15">
      <c r="A19" s="54" t="s">
        <v>880</v>
      </c>
      <c r="B19" s="54">
        <v>3.0000000000000001E-3</v>
      </c>
      <c r="C19" s="54" t="s">
        <v>876</v>
      </c>
      <c r="D19" s="54">
        <f t="shared" ref="D19" si="0">B19/$I$18*$I$19/1000000</f>
        <v>5.4242002781641165E-7</v>
      </c>
      <c r="E19" s="54" t="s">
        <v>877</v>
      </c>
      <c r="H19" s="54" t="s">
        <v>881</v>
      </c>
      <c r="I19" s="54">
        <v>195</v>
      </c>
      <c r="J19" s="56" t="s">
        <v>882</v>
      </c>
    </row>
    <row r="20" spans="1:10" ht="15" x14ac:dyDescent="0.2">
      <c r="A20" s="54" t="s">
        <v>314</v>
      </c>
      <c r="B20" s="54">
        <v>2.7692307692307691E-3</v>
      </c>
      <c r="C20" s="54" t="s">
        <v>876</v>
      </c>
      <c r="D20" s="54">
        <f>B20/$I$18*$I$19/1000000</f>
        <v>5.0069541029207232E-7</v>
      </c>
      <c r="E20" s="54" t="s">
        <v>883</v>
      </c>
    </row>
    <row r="21" spans="1:10" ht="15" x14ac:dyDescent="0.2">
      <c r="A21" s="54" t="s">
        <v>884</v>
      </c>
      <c r="B21" s="54">
        <v>3.0000000000000001E-3</v>
      </c>
      <c r="C21" s="54" t="s">
        <v>876</v>
      </c>
      <c r="D21" s="54">
        <f>B21/$I$18*$I$19/1000000</f>
        <v>5.4242002781641165E-7</v>
      </c>
      <c r="E21" s="54" t="s">
        <v>883</v>
      </c>
    </row>
    <row r="22" spans="1:10" ht="15" x14ac:dyDescent="0.2">
      <c r="A22" s="54" t="s">
        <v>885</v>
      </c>
      <c r="B22" s="54">
        <v>0.01</v>
      </c>
      <c r="C22" s="54" t="s">
        <v>876</v>
      </c>
      <c r="D22" s="54">
        <f>B22/$I$18*$I$19/1000000</f>
        <v>1.808066759388039E-6</v>
      </c>
      <c r="E22" s="54" t="s">
        <v>883</v>
      </c>
    </row>
    <row r="23" spans="1:10" ht="13" x14ac:dyDescent="0.15">
      <c r="A23" s="54" t="s">
        <v>267</v>
      </c>
      <c r="B23" s="54">
        <v>1000</v>
      </c>
      <c r="C23" s="54" t="s">
        <v>886</v>
      </c>
      <c r="D23" s="54">
        <f>B23*$I$19/1000000000/1000</f>
        <v>1.9499999999999999E-7</v>
      </c>
      <c r="E23" s="54" t="s">
        <v>887</v>
      </c>
    </row>
    <row r="26" spans="1:10" x14ac:dyDescent="0.15">
      <c r="A26" s="62" t="s">
        <v>125</v>
      </c>
      <c r="B26" s="63"/>
      <c r="C26" s="63"/>
      <c r="D26" s="63"/>
      <c r="E26" s="64"/>
    </row>
    <row r="27" spans="1:10" ht="13" x14ac:dyDescent="0.15">
      <c r="A27" s="54" t="s">
        <v>321</v>
      </c>
      <c r="B27" s="54">
        <v>1.0999999999999999E-2</v>
      </c>
      <c r="C27" s="54" t="s">
        <v>876</v>
      </c>
      <c r="D27" s="54">
        <f>B27/$I$18*$I$28/1000000</f>
        <v>2.1261936523648251E-6</v>
      </c>
      <c r="E27" s="56" t="s">
        <v>877</v>
      </c>
      <c r="H27" s="54" t="s">
        <v>888</v>
      </c>
      <c r="I27" s="54">
        <v>0.935415</v>
      </c>
      <c r="J27" s="54" t="s">
        <v>889</v>
      </c>
    </row>
    <row r="28" spans="1:10" ht="13" x14ac:dyDescent="0.15">
      <c r="A28" s="54" t="s">
        <v>880</v>
      </c>
      <c r="B28" s="54">
        <v>8.4615384615384613E-3</v>
      </c>
      <c r="C28" s="54" t="s">
        <v>876</v>
      </c>
      <c r="D28" s="54">
        <f t="shared" ref="D28:D31" si="1">B28/$I$18*$I$28/1000000</f>
        <v>1.6355335787421731E-6</v>
      </c>
      <c r="E28" s="56" t="s">
        <v>877</v>
      </c>
      <c r="H28" s="54" t="s">
        <v>890</v>
      </c>
      <c r="I28" s="54">
        <f>I19/I27</f>
        <v>208.46362309776944</v>
      </c>
      <c r="J28" s="56" t="s">
        <v>882</v>
      </c>
    </row>
    <row r="29" spans="1:10" ht="15" x14ac:dyDescent="0.2">
      <c r="A29" s="54" t="s">
        <v>314</v>
      </c>
      <c r="B29" s="54">
        <v>1.5384615384615387E-3</v>
      </c>
      <c r="C29" s="54" t="s">
        <v>876</v>
      </c>
      <c r="D29" s="54">
        <f t="shared" si="1"/>
        <v>2.973697415894861E-7</v>
      </c>
      <c r="E29" s="56" t="s">
        <v>883</v>
      </c>
    </row>
    <row r="30" spans="1:10" ht="15" x14ac:dyDescent="0.2">
      <c r="A30" s="54" t="s">
        <v>884</v>
      </c>
      <c r="B30" s="54">
        <v>4.0000000000000001E-3</v>
      </c>
      <c r="C30" s="54" t="s">
        <v>876</v>
      </c>
      <c r="D30" s="54">
        <f t="shared" si="1"/>
        <v>7.7316132813266354E-7</v>
      </c>
      <c r="E30" s="56" t="s">
        <v>883</v>
      </c>
    </row>
    <row r="31" spans="1:10" ht="15" x14ac:dyDescent="0.2">
      <c r="A31" s="54" t="s">
        <v>885</v>
      </c>
      <c r="B31" s="54">
        <v>1.6E-2</v>
      </c>
      <c r="C31" s="54" t="s">
        <v>876</v>
      </c>
      <c r="D31" s="54">
        <f t="shared" si="1"/>
        <v>3.0926453125306542E-6</v>
      </c>
      <c r="E31" s="56" t="s">
        <v>883</v>
      </c>
    </row>
    <row r="32" spans="1:10" ht="13" x14ac:dyDescent="0.15">
      <c r="A32" s="54" t="s">
        <v>267</v>
      </c>
      <c r="B32" s="54">
        <v>900</v>
      </c>
      <c r="C32" s="54" t="s">
        <v>886</v>
      </c>
      <c r="D32" s="54">
        <f>B32*$I$28/1000000000/1000</f>
        <v>1.876172607879925E-7</v>
      </c>
      <c r="E32" s="56" t="s">
        <v>887</v>
      </c>
    </row>
    <row r="35" spans="1:10" x14ac:dyDescent="0.15">
      <c r="A35" s="62" t="s">
        <v>137</v>
      </c>
      <c r="B35" s="63"/>
      <c r="C35" s="63"/>
      <c r="D35" s="63"/>
      <c r="E35" s="64"/>
    </row>
    <row r="36" spans="1:10" ht="13" x14ac:dyDescent="0.15">
      <c r="A36" s="54" t="s">
        <v>321</v>
      </c>
      <c r="B36" s="54">
        <v>0.04</v>
      </c>
      <c r="C36" s="54" t="s">
        <v>891</v>
      </c>
      <c r="D36" s="54">
        <f t="shared" ref="D36:D39" si="2">B36/$I$36/$I$18/1000000/2</f>
        <v>7.6001124816647285E-7</v>
      </c>
      <c r="E36" s="54" t="s">
        <v>877</v>
      </c>
      <c r="H36" s="54" t="s">
        <v>892</v>
      </c>
      <c r="I36" s="54">
        <v>2.4400000000000002E-2</v>
      </c>
      <c r="J36" s="54" t="s">
        <v>893</v>
      </c>
    </row>
    <row r="37" spans="1:10" ht="13" x14ac:dyDescent="0.15">
      <c r="A37" s="54" t="s">
        <v>880</v>
      </c>
      <c r="B37" s="54">
        <v>3.6384615384615383E-2</v>
      </c>
      <c r="C37" s="54" t="s">
        <v>891</v>
      </c>
      <c r="D37" s="54">
        <f t="shared" si="2"/>
        <v>6.913179238129646E-7</v>
      </c>
      <c r="E37" s="54" t="s">
        <v>877</v>
      </c>
      <c r="H37" s="54" t="s">
        <v>894</v>
      </c>
      <c r="I37" s="54">
        <f>I28/1.03</f>
        <v>202.39186708521305</v>
      </c>
      <c r="J37" s="54" t="s">
        <v>895</v>
      </c>
    </row>
    <row r="38" spans="1:10" ht="15" x14ac:dyDescent="0.2">
      <c r="A38" s="54" t="s">
        <v>314</v>
      </c>
      <c r="B38" s="54">
        <v>6.615384615384615E-3</v>
      </c>
      <c r="C38" s="54" t="s">
        <v>891</v>
      </c>
      <c r="D38" s="54">
        <f t="shared" si="2"/>
        <v>1.2569416796599357E-7</v>
      </c>
      <c r="E38" s="54" t="s">
        <v>883</v>
      </c>
    </row>
    <row r="39" spans="1:10" ht="15" x14ac:dyDescent="0.2">
      <c r="A39" s="54" t="s">
        <v>884</v>
      </c>
      <c r="B39" s="54">
        <v>3.7999999999999999E-2</v>
      </c>
      <c r="C39" s="54" t="s">
        <v>891</v>
      </c>
      <c r="D39" s="54">
        <f t="shared" si="2"/>
        <v>7.2201068575814916E-7</v>
      </c>
      <c r="E39" s="54" t="s">
        <v>883</v>
      </c>
    </row>
    <row r="40" spans="1:10" ht="15" x14ac:dyDescent="0.2">
      <c r="A40" s="54" t="s">
        <v>885</v>
      </c>
      <c r="B40" s="54">
        <v>5.6000000000000001E-2</v>
      </c>
      <c r="C40" s="54" t="s">
        <v>891</v>
      </c>
      <c r="D40" s="54">
        <f>B40/$I$36/$I$18/1000000/2</f>
        <v>1.0640157474330621E-6</v>
      </c>
      <c r="E40" s="54" t="s">
        <v>883</v>
      </c>
    </row>
    <row r="41" spans="1:10" ht="13" x14ac:dyDescent="0.15">
      <c r="A41" s="54" t="s">
        <v>267</v>
      </c>
      <c r="B41" s="54">
        <v>1000</v>
      </c>
      <c r="C41" s="54" t="s">
        <v>886</v>
      </c>
      <c r="D41" s="54">
        <f>B41*$I$37/1000000000000/2</f>
        <v>1.0119593354260652E-7</v>
      </c>
      <c r="E41" s="54" t="s">
        <v>887</v>
      </c>
    </row>
    <row r="44" spans="1:10" x14ac:dyDescent="0.15">
      <c r="A44" s="62" t="s">
        <v>143</v>
      </c>
      <c r="B44" s="63"/>
      <c r="C44" s="63"/>
      <c r="D44" s="63"/>
      <c r="E44" s="64"/>
    </row>
    <row r="45" spans="1:10" x14ac:dyDescent="0.15">
      <c r="A45" s="54" t="s">
        <v>321</v>
      </c>
      <c r="B45" s="54">
        <v>0.04</v>
      </c>
      <c r="C45" s="54" t="s">
        <v>891</v>
      </c>
      <c r="D45" s="54">
        <f>D36/$I$45</f>
        <v>1.2768188969196748E-6</v>
      </c>
      <c r="E45" s="54" t="s">
        <v>896</v>
      </c>
      <c r="H45" s="54" t="s">
        <v>897</v>
      </c>
      <c r="I45" s="54">
        <v>0.59523809523809501</v>
      </c>
      <c r="J45" s="54" t="s">
        <v>898</v>
      </c>
    </row>
    <row r="46" spans="1:10" x14ac:dyDescent="0.15">
      <c r="A46" s="54" t="s">
        <v>880</v>
      </c>
      <c r="B46" s="54">
        <v>3.6384615384615383E-2</v>
      </c>
      <c r="C46" s="54" t="s">
        <v>891</v>
      </c>
      <c r="D46" s="54">
        <f t="shared" ref="D46:D50" si="3">D37/$I$45</f>
        <v>1.161414112005781E-6</v>
      </c>
      <c r="E46" s="54" t="s">
        <v>896</v>
      </c>
    </row>
    <row r="47" spans="1:10" x14ac:dyDescent="0.15">
      <c r="A47" s="54" t="s">
        <v>314</v>
      </c>
      <c r="B47" s="54">
        <v>6.615384615384615E-3</v>
      </c>
      <c r="C47" s="54" t="s">
        <v>891</v>
      </c>
      <c r="D47" s="54">
        <f t="shared" si="3"/>
        <v>2.111662021828693E-7</v>
      </c>
      <c r="E47" s="54" t="s">
        <v>896</v>
      </c>
    </row>
    <row r="48" spans="1:10" x14ac:dyDescent="0.15">
      <c r="A48" s="54" t="s">
        <v>884</v>
      </c>
      <c r="B48" s="54">
        <v>3.7999999999999999E-2</v>
      </c>
      <c r="C48" s="54" t="s">
        <v>891</v>
      </c>
      <c r="D48" s="54">
        <f t="shared" si="3"/>
        <v>1.2129779520736912E-6</v>
      </c>
      <c r="E48" s="54" t="s">
        <v>896</v>
      </c>
    </row>
    <row r="49" spans="1:5" x14ac:dyDescent="0.15">
      <c r="A49" s="54" t="s">
        <v>885</v>
      </c>
      <c r="B49" s="54">
        <v>5.6000000000000001E-2</v>
      </c>
      <c r="C49" s="54" t="s">
        <v>891</v>
      </c>
      <c r="D49" s="54">
        <f t="shared" si="3"/>
        <v>1.787546455687545E-6</v>
      </c>
      <c r="E49" s="54" t="s">
        <v>896</v>
      </c>
    </row>
    <row r="50" spans="1:5" x14ac:dyDescent="0.15">
      <c r="A50" s="54" t="s">
        <v>267</v>
      </c>
      <c r="B50" s="54">
        <v>1000</v>
      </c>
      <c r="C50" s="54" t="s">
        <v>886</v>
      </c>
      <c r="D50" s="54">
        <f t="shared" si="3"/>
        <v>1.7000916835157902E-7</v>
      </c>
      <c r="E50" s="54" t="s">
        <v>899</v>
      </c>
    </row>
    <row r="53" spans="1:5" x14ac:dyDescent="0.15">
      <c r="A53" s="62" t="s">
        <v>900</v>
      </c>
      <c r="B53" s="63"/>
      <c r="C53" s="63"/>
      <c r="D53" s="63"/>
      <c r="E53" s="64"/>
    </row>
    <row r="54" spans="1:5" x14ac:dyDescent="0.15">
      <c r="A54" s="54" t="s">
        <v>321</v>
      </c>
      <c r="B54" s="54">
        <v>2.8</v>
      </c>
      <c r="C54" s="54" t="s">
        <v>901</v>
      </c>
      <c r="D54" s="54">
        <f>B54/$I$18/1000000</f>
        <v>2.5961984237366715E-6</v>
      </c>
      <c r="E54" s="54" t="s">
        <v>896</v>
      </c>
    </row>
    <row r="55" spans="1:5" x14ac:dyDescent="0.15">
      <c r="A55" s="54" t="s">
        <v>880</v>
      </c>
      <c r="B55" s="54">
        <v>1.776923076923077</v>
      </c>
      <c r="C55" s="54" t="s">
        <v>901</v>
      </c>
      <c r="D55" s="54">
        <f t="shared" ref="D55:D58" si="4">B55/$I$18/1000000</f>
        <v>1.6475874612175031E-6</v>
      </c>
      <c r="E55" s="54" t="s">
        <v>896</v>
      </c>
    </row>
    <row r="56" spans="1:5" x14ac:dyDescent="0.15">
      <c r="A56" s="54" t="s">
        <v>314</v>
      </c>
      <c r="B56" s="54">
        <v>0.32307692307692309</v>
      </c>
      <c r="C56" s="54" t="s">
        <v>901</v>
      </c>
      <c r="D56" s="54">
        <f t="shared" si="4"/>
        <v>2.9956135658500056E-7</v>
      </c>
      <c r="E56" s="54" t="s">
        <v>896</v>
      </c>
    </row>
    <row r="57" spans="1:5" x14ac:dyDescent="0.15">
      <c r="A57" s="54" t="s">
        <v>884</v>
      </c>
      <c r="B57" s="54">
        <v>0.65</v>
      </c>
      <c r="C57" s="54" t="s">
        <v>901</v>
      </c>
      <c r="D57" s="54">
        <f t="shared" si="4"/>
        <v>6.0268891979601298E-7</v>
      </c>
      <c r="E57" s="54" t="s">
        <v>896</v>
      </c>
    </row>
    <row r="58" spans="1:5" x14ac:dyDescent="0.15">
      <c r="A58" s="54" t="s">
        <v>885</v>
      </c>
      <c r="B58" s="54">
        <v>3.2</v>
      </c>
      <c r="C58" s="54" t="s">
        <v>901</v>
      </c>
      <c r="D58" s="54">
        <f t="shared" si="4"/>
        <v>2.9670839128419101E-6</v>
      </c>
      <c r="E58" s="54" t="s">
        <v>896</v>
      </c>
    </row>
    <row r="59" spans="1:5" x14ac:dyDescent="0.15">
      <c r="A59" s="54" t="s">
        <v>267</v>
      </c>
      <c r="B59" s="54">
        <v>20</v>
      </c>
      <c r="C59" s="54" t="s">
        <v>902</v>
      </c>
      <c r="D59" s="54">
        <f>1/B59/1000000</f>
        <v>5.0000000000000004E-8</v>
      </c>
      <c r="E59" s="54" t="s">
        <v>899</v>
      </c>
    </row>
  </sheetData>
  <mergeCells count="6">
    <mergeCell ref="H17:J17"/>
    <mergeCell ref="A53:E53"/>
    <mergeCell ref="A17:E17"/>
    <mergeCell ref="A26:E26"/>
    <mergeCell ref="A35:E35"/>
    <mergeCell ref="A44:E44"/>
  </mergeCells>
  <hyperlinks>
    <hyperlink ref="A1" location="'Readme | Introduction'!A1" display="back to ReadMe" xr:uid="{57494D7F-04D6-7A49-85C4-6DE712D7DDE3}"/>
  </hyperlinks>
  <pageMargins left="0.7" right="0.7" top="0.75" bottom="0.75" header="0.3" footer="0.3"/>
  <legacyDrawing r:id="rId1"/>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617C3-BD1F-40B0-8F00-211427A519D6}">
  <sheetPr>
    <tabColor rgb="FFFFC600"/>
  </sheetPr>
  <dimension ref="A1:P47"/>
  <sheetViews>
    <sheetView showGridLines="0" workbookViewId="0"/>
  </sheetViews>
  <sheetFormatPr baseColWidth="10" defaultColWidth="8.83203125" defaultRowHeight="12" x14ac:dyDescent="0.15"/>
  <cols>
    <col min="1" max="16384" width="8.83203125" style="2"/>
  </cols>
  <sheetData>
    <row r="1" spans="1:16" x14ac:dyDescent="0.15">
      <c r="A1" s="70" t="s">
        <v>957</v>
      </c>
    </row>
    <row r="3" spans="1:16" x14ac:dyDescent="0.15">
      <c r="A3" s="2" t="s">
        <v>850</v>
      </c>
    </row>
    <row r="4" spans="1:16" x14ac:dyDescent="0.15">
      <c r="A4" s="2" t="s">
        <v>903</v>
      </c>
    </row>
    <row r="5" spans="1:16" x14ac:dyDescent="0.15">
      <c r="A5" s="2" t="s">
        <v>904</v>
      </c>
    </row>
    <row r="7" spans="1:16" x14ac:dyDescent="0.15">
      <c r="A7" s="2" t="s">
        <v>905</v>
      </c>
    </row>
    <row r="8" spans="1:16" x14ac:dyDescent="0.15">
      <c r="A8" s="27" t="s">
        <v>906</v>
      </c>
    </row>
    <row r="9" spans="1:16" x14ac:dyDescent="0.15">
      <c r="A9" s="28" t="s">
        <v>907</v>
      </c>
    </row>
    <row r="11" spans="1:16" ht="15" x14ac:dyDescent="0.2">
      <c r="A11" s="50" t="s">
        <v>908</v>
      </c>
      <c r="B11" s="50" t="s">
        <v>909</v>
      </c>
      <c r="C11" s="50" t="s">
        <v>910</v>
      </c>
      <c r="D11" s="50" t="s">
        <v>911</v>
      </c>
      <c r="E11" s="50" t="s">
        <v>912</v>
      </c>
      <c r="F11" s="50" t="s">
        <v>913</v>
      </c>
      <c r="G11" s="50" t="s">
        <v>914</v>
      </c>
      <c r="H11" s="50" t="s">
        <v>915</v>
      </c>
      <c r="I11" s="50" t="s">
        <v>916</v>
      </c>
      <c r="J11" s="50" t="s">
        <v>917</v>
      </c>
      <c r="N11" s="1" t="s">
        <v>875</v>
      </c>
    </row>
    <row r="12" spans="1:16" ht="15" x14ac:dyDescent="0.2">
      <c r="A12" t="s">
        <v>112</v>
      </c>
      <c r="B12">
        <v>0.94399999999999995</v>
      </c>
      <c r="C12">
        <v>0.18</v>
      </c>
      <c r="D12">
        <v>0.28000000000000003</v>
      </c>
      <c r="E12">
        <v>6.99</v>
      </c>
      <c r="F12" s="2">
        <f t="shared" ref="F12:F33" si="0">E12*$O$15/1000/$O$16*$O$12*$O$13*$O$14</f>
        <v>554.5823079503283</v>
      </c>
      <c r="G12" s="2">
        <f t="shared" ref="G12:G33" si="1">B12/$O$16*$O$12*$O$13</f>
        <v>8559.5863266725519</v>
      </c>
      <c r="H12" s="2">
        <f>G12*(1-C12-D12)</f>
        <v>4622.1766164031787</v>
      </c>
      <c r="I12" s="2">
        <f>G12*C12</f>
        <v>1540.7255388010592</v>
      </c>
      <c r="J12" s="2">
        <f>F12+I12</f>
        <v>2095.3078467513874</v>
      </c>
      <c r="N12" s="2" t="s">
        <v>881</v>
      </c>
      <c r="O12" s="2">
        <v>195</v>
      </c>
      <c r="P12" s="51" t="s">
        <v>882</v>
      </c>
    </row>
    <row r="13" spans="1:16" ht="15" x14ac:dyDescent="0.2">
      <c r="A13" t="s">
        <v>100</v>
      </c>
      <c r="B13">
        <v>0.72399999999999998</v>
      </c>
      <c r="C13">
        <v>0.15</v>
      </c>
      <c r="D13">
        <v>0.25</v>
      </c>
      <c r="E13">
        <v>6.6</v>
      </c>
      <c r="F13" s="2">
        <f t="shared" si="0"/>
        <v>523.63994742091086</v>
      </c>
      <c r="G13" s="2">
        <f t="shared" si="1"/>
        <v>6564.7674793547967</v>
      </c>
      <c r="H13" s="2">
        <f t="shared" ref="H13:H33" si="2">G13*(1-C13-D13)</f>
        <v>3938.8604876128779</v>
      </c>
      <c r="I13" s="2">
        <f t="shared" ref="I13:I33" si="3">G13*C13</f>
        <v>984.71512190321948</v>
      </c>
      <c r="J13" s="2">
        <f t="shared" ref="J13:J33" si="4">F13+I13</f>
        <v>1508.3550693241305</v>
      </c>
      <c r="N13" s="2" t="s">
        <v>918</v>
      </c>
      <c r="O13" s="52">
        <v>50.149466825925401</v>
      </c>
      <c r="P13" s="51" t="s">
        <v>919</v>
      </c>
    </row>
    <row r="14" spans="1:16" ht="15" x14ac:dyDescent="0.2">
      <c r="A14" t="s">
        <v>109</v>
      </c>
      <c r="B14">
        <v>1.206</v>
      </c>
      <c r="C14">
        <v>0.28000000000000003</v>
      </c>
      <c r="D14">
        <v>0.27</v>
      </c>
      <c r="E14">
        <v>6.6</v>
      </c>
      <c r="F14" s="2">
        <f t="shared" si="0"/>
        <v>523.63994742091086</v>
      </c>
      <c r="G14" s="2">
        <f t="shared" si="1"/>
        <v>10935.234226660061</v>
      </c>
      <c r="H14" s="2">
        <f t="shared" si="2"/>
        <v>4920.855401997027</v>
      </c>
      <c r="I14" s="2">
        <f t="shared" si="3"/>
        <v>3061.8655834648175</v>
      </c>
      <c r="J14" s="2">
        <f t="shared" si="4"/>
        <v>3585.5055308857281</v>
      </c>
      <c r="N14" s="2" t="s">
        <v>920</v>
      </c>
      <c r="O14" s="2">
        <v>25</v>
      </c>
      <c r="P14" s="2" t="s">
        <v>921</v>
      </c>
    </row>
    <row r="15" spans="1:16" ht="15" x14ac:dyDescent="0.2">
      <c r="A15" t="s">
        <v>116</v>
      </c>
      <c r="B15">
        <v>0.77900000000000003</v>
      </c>
      <c r="C15">
        <v>0.25</v>
      </c>
      <c r="D15">
        <v>0.3</v>
      </c>
      <c r="E15">
        <v>7.3</v>
      </c>
      <c r="F15" s="2">
        <f t="shared" si="0"/>
        <v>579.17751760191652</v>
      </c>
      <c r="G15" s="2">
        <f t="shared" si="1"/>
        <v>7063.4721911842362</v>
      </c>
      <c r="H15" s="2">
        <f t="shared" si="2"/>
        <v>3178.5624860329062</v>
      </c>
      <c r="I15" s="2">
        <f t="shared" si="3"/>
        <v>1765.868047796059</v>
      </c>
      <c r="J15" s="2">
        <f t="shared" si="4"/>
        <v>2345.0455653979757</v>
      </c>
      <c r="N15" s="2" t="s">
        <v>922</v>
      </c>
      <c r="O15" s="2">
        <v>0.35</v>
      </c>
    </row>
    <row r="16" spans="1:16" ht="15" x14ac:dyDescent="0.2">
      <c r="A16" t="s">
        <v>6</v>
      </c>
      <c r="B16">
        <v>0.59099999999999997</v>
      </c>
      <c r="C16">
        <v>0.18</v>
      </c>
      <c r="D16">
        <v>0.25</v>
      </c>
      <c r="E16">
        <v>3.2</v>
      </c>
      <c r="F16" s="2">
        <f t="shared" si="0"/>
        <v>253.88603511316893</v>
      </c>
      <c r="G16" s="2">
        <f t="shared" si="1"/>
        <v>5358.808812567243</v>
      </c>
      <c r="H16" s="2">
        <f t="shared" si="2"/>
        <v>3054.5210231633287</v>
      </c>
      <c r="I16" s="2">
        <f t="shared" si="3"/>
        <v>964.58558626210367</v>
      </c>
      <c r="J16" s="2">
        <f t="shared" si="4"/>
        <v>1218.4716213752727</v>
      </c>
      <c r="N16" s="2" t="s">
        <v>878</v>
      </c>
      <c r="O16" s="2">
        <v>1.0785</v>
      </c>
      <c r="P16" s="2" t="s">
        <v>879</v>
      </c>
    </row>
    <row r="17" spans="1:10" ht="15" x14ac:dyDescent="0.2">
      <c r="A17" t="s">
        <v>96</v>
      </c>
      <c r="B17">
        <v>0.77900000000000003</v>
      </c>
      <c r="C17">
        <v>0.18</v>
      </c>
      <c r="D17">
        <v>0.3</v>
      </c>
      <c r="E17">
        <v>7.3</v>
      </c>
      <c r="F17" s="2">
        <f t="shared" si="0"/>
        <v>579.17751760191652</v>
      </c>
      <c r="G17" s="2">
        <f t="shared" si="1"/>
        <v>7063.4721911842362</v>
      </c>
      <c r="H17" s="2">
        <f t="shared" si="2"/>
        <v>3673.005539415803</v>
      </c>
      <c r="I17" s="2">
        <f t="shared" si="3"/>
        <v>1271.4249944131625</v>
      </c>
      <c r="J17" s="2">
        <f t="shared" si="4"/>
        <v>1850.6025120150789</v>
      </c>
    </row>
    <row r="18" spans="1:10" ht="15" x14ac:dyDescent="0.2">
      <c r="A18" t="s">
        <v>114</v>
      </c>
      <c r="B18">
        <v>0.77900000000000003</v>
      </c>
      <c r="C18">
        <v>0.25</v>
      </c>
      <c r="D18">
        <v>0.24</v>
      </c>
      <c r="E18">
        <v>7.3</v>
      </c>
      <c r="F18" s="2">
        <f t="shared" si="0"/>
        <v>579.17751760191652</v>
      </c>
      <c r="G18" s="2">
        <f t="shared" si="1"/>
        <v>7063.4721911842362</v>
      </c>
      <c r="H18" s="2">
        <f t="shared" si="2"/>
        <v>3602.3708175039606</v>
      </c>
      <c r="I18" s="2">
        <f t="shared" si="3"/>
        <v>1765.868047796059</v>
      </c>
      <c r="J18" s="2">
        <f t="shared" si="4"/>
        <v>2345.0455653979757</v>
      </c>
    </row>
    <row r="19" spans="1:10" ht="15" x14ac:dyDescent="0.2">
      <c r="A19" t="s">
        <v>110</v>
      </c>
      <c r="B19">
        <v>1.133</v>
      </c>
      <c r="C19">
        <v>0.1</v>
      </c>
      <c r="D19">
        <v>0.31</v>
      </c>
      <c r="E19">
        <v>5.2</v>
      </c>
      <c r="F19" s="2">
        <f t="shared" si="0"/>
        <v>412.56480705889953</v>
      </c>
      <c r="G19" s="2">
        <f t="shared" si="1"/>
        <v>10273.317063686443</v>
      </c>
      <c r="H19" s="2">
        <f t="shared" si="2"/>
        <v>6061.2570675750021</v>
      </c>
      <c r="I19" s="2">
        <f t="shared" si="3"/>
        <v>1027.3317063686443</v>
      </c>
      <c r="J19" s="2">
        <f t="shared" si="4"/>
        <v>1439.8965134275438</v>
      </c>
    </row>
    <row r="20" spans="1:10" ht="15" x14ac:dyDescent="0.2">
      <c r="A20" t="s">
        <v>106</v>
      </c>
      <c r="B20">
        <v>0.52500000000000002</v>
      </c>
      <c r="C20">
        <v>0.11</v>
      </c>
      <c r="D20">
        <v>0.32</v>
      </c>
      <c r="E20">
        <v>5.2</v>
      </c>
      <c r="F20" s="2">
        <f t="shared" si="0"/>
        <v>412.56480705889953</v>
      </c>
      <c r="G20" s="2">
        <f t="shared" si="1"/>
        <v>4760.363158371918</v>
      </c>
      <c r="H20" s="2">
        <f t="shared" si="2"/>
        <v>2713.4070002719936</v>
      </c>
      <c r="I20" s="2">
        <f t="shared" si="3"/>
        <v>523.63994742091097</v>
      </c>
      <c r="J20" s="2">
        <f t="shared" si="4"/>
        <v>936.2047544798105</v>
      </c>
    </row>
    <row r="21" spans="1:10" ht="15" x14ac:dyDescent="0.2">
      <c r="A21" t="s">
        <v>107</v>
      </c>
      <c r="B21">
        <v>1.133</v>
      </c>
      <c r="C21">
        <v>0.22</v>
      </c>
      <c r="D21">
        <v>0.15</v>
      </c>
      <c r="E21">
        <v>10.7</v>
      </c>
      <c r="F21" s="2">
        <f t="shared" si="0"/>
        <v>848.93142990965839</v>
      </c>
      <c r="G21" s="2">
        <f t="shared" si="1"/>
        <v>10273.317063686443</v>
      </c>
      <c r="H21" s="2">
        <f t="shared" si="2"/>
        <v>6472.1897501224594</v>
      </c>
      <c r="I21" s="2">
        <f t="shared" si="3"/>
        <v>2260.1297540110177</v>
      </c>
      <c r="J21" s="2">
        <f t="shared" si="4"/>
        <v>3109.0611839206758</v>
      </c>
    </row>
    <row r="22" spans="1:10" ht="15" x14ac:dyDescent="0.2">
      <c r="A22" t="s">
        <v>117</v>
      </c>
      <c r="B22">
        <v>1.133</v>
      </c>
      <c r="C22">
        <v>0.14000000000000001</v>
      </c>
      <c r="D22">
        <v>0.32</v>
      </c>
      <c r="E22">
        <v>5.2</v>
      </c>
      <c r="F22" s="2">
        <f t="shared" si="0"/>
        <v>412.56480705889953</v>
      </c>
      <c r="G22" s="2">
        <f t="shared" si="1"/>
        <v>10273.317063686443</v>
      </c>
      <c r="H22" s="2">
        <f t="shared" si="2"/>
        <v>5547.5912143906799</v>
      </c>
      <c r="I22" s="2">
        <f t="shared" si="3"/>
        <v>1438.2643889161022</v>
      </c>
      <c r="J22" s="2">
        <f t="shared" si="4"/>
        <v>1850.8291959750018</v>
      </c>
    </row>
    <row r="23" spans="1:10" ht="15" x14ac:dyDescent="0.2">
      <c r="A23" t="s">
        <v>115</v>
      </c>
      <c r="B23">
        <v>1.206</v>
      </c>
      <c r="C23">
        <v>0.2</v>
      </c>
      <c r="D23">
        <v>0.28000000000000003</v>
      </c>
      <c r="E23">
        <v>6.6</v>
      </c>
      <c r="F23" s="2">
        <f t="shared" si="0"/>
        <v>523.63994742091086</v>
      </c>
      <c r="G23" s="2">
        <f t="shared" si="1"/>
        <v>10935.234226660061</v>
      </c>
      <c r="H23" s="2">
        <f t="shared" si="2"/>
        <v>5686.321797863232</v>
      </c>
      <c r="I23" s="2">
        <f t="shared" si="3"/>
        <v>2187.0468453320123</v>
      </c>
      <c r="J23" s="2">
        <f t="shared" si="4"/>
        <v>2710.6867927529229</v>
      </c>
    </row>
    <row r="24" spans="1:10" ht="15" x14ac:dyDescent="0.2">
      <c r="A24" t="s">
        <v>105</v>
      </c>
      <c r="B24">
        <v>0.77900000000000003</v>
      </c>
      <c r="C24">
        <v>0.25</v>
      </c>
      <c r="D24">
        <v>0.3</v>
      </c>
      <c r="E24">
        <v>7.3</v>
      </c>
      <c r="F24" s="2">
        <f t="shared" si="0"/>
        <v>579.17751760191652</v>
      </c>
      <c r="G24" s="2">
        <f t="shared" si="1"/>
        <v>7063.4721911842362</v>
      </c>
      <c r="H24" s="2">
        <f t="shared" si="2"/>
        <v>3178.5624860329062</v>
      </c>
      <c r="I24" s="2">
        <f t="shared" si="3"/>
        <v>1765.868047796059</v>
      </c>
      <c r="J24" s="2">
        <f t="shared" si="4"/>
        <v>2345.0455653979757</v>
      </c>
    </row>
    <row r="25" spans="1:10" ht="15" x14ac:dyDescent="0.2">
      <c r="A25" t="s">
        <v>103</v>
      </c>
      <c r="B25">
        <v>1.03</v>
      </c>
      <c r="C25">
        <v>0.15</v>
      </c>
      <c r="D25">
        <v>0.31</v>
      </c>
      <c r="E25">
        <v>7.1</v>
      </c>
      <c r="F25" s="2">
        <f t="shared" si="0"/>
        <v>563.30964040734352</v>
      </c>
      <c r="G25" s="2">
        <f t="shared" si="1"/>
        <v>9339.3791488058578</v>
      </c>
      <c r="H25" s="2">
        <f t="shared" si="2"/>
        <v>5043.2647403551637</v>
      </c>
      <c r="I25" s="2">
        <f t="shared" si="3"/>
        <v>1400.9068723208786</v>
      </c>
      <c r="J25" s="2">
        <f t="shared" si="4"/>
        <v>1964.2165127282221</v>
      </c>
    </row>
    <row r="26" spans="1:10" ht="15" x14ac:dyDescent="0.2">
      <c r="A26" t="s">
        <v>113</v>
      </c>
      <c r="B26">
        <v>1.03</v>
      </c>
      <c r="C26">
        <v>0.18</v>
      </c>
      <c r="D26">
        <v>0.28000000000000003</v>
      </c>
      <c r="E26">
        <v>7.1</v>
      </c>
      <c r="F26" s="2">
        <f t="shared" si="0"/>
        <v>563.30964040734352</v>
      </c>
      <c r="G26" s="2">
        <f t="shared" si="1"/>
        <v>9339.3791488058578</v>
      </c>
      <c r="H26" s="2">
        <f t="shared" si="2"/>
        <v>5043.2647403551637</v>
      </c>
      <c r="I26" s="2">
        <f t="shared" si="3"/>
        <v>1681.0882467850543</v>
      </c>
      <c r="J26" s="2">
        <f t="shared" si="4"/>
        <v>2244.3978871923978</v>
      </c>
    </row>
    <row r="27" spans="1:10" ht="15" x14ac:dyDescent="0.2">
      <c r="A27" t="s">
        <v>10</v>
      </c>
      <c r="B27">
        <v>1.0580000000000001</v>
      </c>
      <c r="C27">
        <v>0.27</v>
      </c>
      <c r="D27">
        <v>0.3</v>
      </c>
      <c r="E27">
        <v>6.6</v>
      </c>
      <c r="F27" s="2">
        <f t="shared" si="0"/>
        <v>523.63994742091086</v>
      </c>
      <c r="G27" s="2">
        <f t="shared" si="1"/>
        <v>9593.2651839190275</v>
      </c>
      <c r="H27" s="2">
        <f t="shared" si="2"/>
        <v>4125.1040290851815</v>
      </c>
      <c r="I27" s="2">
        <f t="shared" si="3"/>
        <v>2590.1815996581377</v>
      </c>
      <c r="J27" s="2">
        <f t="shared" si="4"/>
        <v>3113.8215470790483</v>
      </c>
    </row>
    <row r="28" spans="1:10" ht="15" x14ac:dyDescent="0.2">
      <c r="A28" t="s">
        <v>108</v>
      </c>
      <c r="B28">
        <v>1.133</v>
      </c>
      <c r="C28">
        <v>0.18</v>
      </c>
      <c r="D28">
        <v>0.28000000000000003</v>
      </c>
      <c r="E28">
        <v>5.2</v>
      </c>
      <c r="F28" s="2">
        <f t="shared" si="0"/>
        <v>412.56480705889953</v>
      </c>
      <c r="G28" s="2">
        <f t="shared" si="1"/>
        <v>10273.317063686443</v>
      </c>
      <c r="H28" s="2">
        <f t="shared" si="2"/>
        <v>5547.5912143906799</v>
      </c>
      <c r="I28" s="2">
        <f t="shared" si="3"/>
        <v>1849.1970714635597</v>
      </c>
      <c r="J28" s="2">
        <f t="shared" si="4"/>
        <v>2261.7618785224595</v>
      </c>
    </row>
    <row r="29" spans="1:10" ht="15" x14ac:dyDescent="0.2">
      <c r="A29" t="s">
        <v>118</v>
      </c>
      <c r="B29">
        <v>0.77900000000000003</v>
      </c>
      <c r="C29">
        <v>0.18</v>
      </c>
      <c r="D29">
        <v>0.28000000000000003</v>
      </c>
      <c r="E29">
        <v>7.3</v>
      </c>
      <c r="F29" s="2">
        <f t="shared" si="0"/>
        <v>579.17751760191652</v>
      </c>
      <c r="G29" s="2">
        <f t="shared" si="1"/>
        <v>7063.4721911842362</v>
      </c>
      <c r="H29" s="2">
        <f t="shared" si="2"/>
        <v>3814.2749832394879</v>
      </c>
      <c r="I29" s="2">
        <f t="shared" si="3"/>
        <v>1271.4249944131625</v>
      </c>
      <c r="J29" s="2">
        <f t="shared" si="4"/>
        <v>1850.6025120150789</v>
      </c>
    </row>
    <row r="30" spans="1:10" ht="15" x14ac:dyDescent="0.2">
      <c r="A30" t="s">
        <v>111</v>
      </c>
      <c r="B30">
        <v>1.093</v>
      </c>
      <c r="C30">
        <v>0.18</v>
      </c>
      <c r="D30">
        <v>0.28000000000000003</v>
      </c>
      <c r="E30">
        <v>6.99</v>
      </c>
      <c r="F30" s="2">
        <f t="shared" si="0"/>
        <v>554.5823079503283</v>
      </c>
      <c r="G30" s="2">
        <f t="shared" si="1"/>
        <v>9910.622727810487</v>
      </c>
      <c r="H30" s="2">
        <f t="shared" si="2"/>
        <v>5351.7362730176637</v>
      </c>
      <c r="I30" s="2">
        <f t="shared" si="3"/>
        <v>1783.9120910058875</v>
      </c>
      <c r="J30" s="2">
        <f t="shared" si="4"/>
        <v>2338.4943989562157</v>
      </c>
    </row>
    <row r="31" spans="1:10" ht="15" x14ac:dyDescent="0.2">
      <c r="A31" t="s">
        <v>98</v>
      </c>
      <c r="B31">
        <v>1.048</v>
      </c>
      <c r="C31">
        <v>0.2</v>
      </c>
      <c r="D31">
        <v>0.3</v>
      </c>
      <c r="E31">
        <v>6.6</v>
      </c>
      <c r="F31" s="2">
        <f t="shared" si="0"/>
        <v>523.63994742091086</v>
      </c>
      <c r="G31" s="2">
        <f t="shared" si="1"/>
        <v>9502.5915999500376</v>
      </c>
      <c r="H31" s="2">
        <f t="shared" si="2"/>
        <v>4751.2957999750188</v>
      </c>
      <c r="I31" s="2">
        <f t="shared" si="3"/>
        <v>1900.5183199900075</v>
      </c>
      <c r="J31" s="2">
        <f t="shared" si="4"/>
        <v>2424.1582674109186</v>
      </c>
    </row>
    <row r="32" spans="1:10" ht="15" x14ac:dyDescent="0.2">
      <c r="A32" t="s">
        <v>101</v>
      </c>
      <c r="B32">
        <v>1.03</v>
      </c>
      <c r="C32">
        <v>0.18</v>
      </c>
      <c r="D32">
        <v>0.28000000000000003</v>
      </c>
      <c r="E32">
        <v>5.6</v>
      </c>
      <c r="F32" s="2">
        <f t="shared" si="0"/>
        <v>444.30056144804564</v>
      </c>
      <c r="G32" s="2">
        <f t="shared" si="1"/>
        <v>9339.3791488058578</v>
      </c>
      <c r="H32" s="2">
        <f t="shared" si="2"/>
        <v>5043.2647403551637</v>
      </c>
      <c r="I32" s="2">
        <f t="shared" si="3"/>
        <v>1681.0882467850543</v>
      </c>
      <c r="J32" s="2">
        <f t="shared" si="4"/>
        <v>2125.3888082331</v>
      </c>
    </row>
    <row r="33" spans="1:10" ht="15" x14ac:dyDescent="0.2">
      <c r="A33" t="s">
        <v>104</v>
      </c>
      <c r="B33">
        <v>1.093</v>
      </c>
      <c r="C33">
        <v>0.18</v>
      </c>
      <c r="D33">
        <v>0.28000000000000003</v>
      </c>
      <c r="E33">
        <v>6.99</v>
      </c>
      <c r="F33" s="2">
        <f t="shared" si="0"/>
        <v>554.5823079503283</v>
      </c>
      <c r="G33" s="2">
        <f t="shared" si="1"/>
        <v>9910.622727810487</v>
      </c>
      <c r="H33" s="2">
        <f t="shared" si="2"/>
        <v>5351.7362730176637</v>
      </c>
      <c r="I33" s="2">
        <f t="shared" si="3"/>
        <v>1783.9120910058875</v>
      </c>
      <c r="J33" s="2">
        <f t="shared" si="4"/>
        <v>2338.4943989562157</v>
      </c>
    </row>
    <row r="39" spans="1:10" x14ac:dyDescent="0.15">
      <c r="A39" s="2" t="s">
        <v>923</v>
      </c>
    </row>
    <row r="40" spans="1:10" x14ac:dyDescent="0.15">
      <c r="A40" s="14" t="s">
        <v>873</v>
      </c>
      <c r="B40" s="14" t="s">
        <v>874</v>
      </c>
    </row>
    <row r="41" spans="1:10" x14ac:dyDescent="0.15">
      <c r="A41" s="2" t="s">
        <v>92</v>
      </c>
      <c r="B41" s="2" t="s">
        <v>93</v>
      </c>
    </row>
    <row r="43" spans="1:10" ht="15" x14ac:dyDescent="0.2">
      <c r="A43" s="2" t="s">
        <v>924</v>
      </c>
      <c r="B43">
        <v>1.48</v>
      </c>
      <c r="C43" t="s">
        <v>925</v>
      </c>
      <c r="D43" s="2" t="s">
        <v>926</v>
      </c>
      <c r="E43" s="53" t="s">
        <v>269</v>
      </c>
    </row>
    <row r="47" spans="1:10" x14ac:dyDescent="0.15">
      <c r="A47" s="2" t="s">
        <v>927</v>
      </c>
    </row>
  </sheetData>
  <hyperlinks>
    <hyperlink ref="E43" r:id="rId1" xr:uid="{8CBA8050-1E5A-4D9F-AE89-00F06F12C364}"/>
    <hyperlink ref="A1" location="'Readme | Introduction'!A1" display="back to ReadMe" xr:uid="{08656CF3-64D5-BF45-B9A5-1095190C4A19}"/>
  </hyperlinks>
  <pageMargins left="0.7" right="0.7" top="0.75" bottom="0.75" header="0.3" footer="0.3"/>
  <legacy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4D804-0A6A-45C1-8CD9-22ADE6522925}">
  <sheetPr>
    <tabColor rgb="FFFFC600"/>
  </sheetPr>
  <dimension ref="A1:N38"/>
  <sheetViews>
    <sheetView showGridLines="0" zoomScale="158" workbookViewId="0"/>
  </sheetViews>
  <sheetFormatPr baseColWidth="10" defaultColWidth="8.83203125" defaultRowHeight="12" x14ac:dyDescent="0.15"/>
  <cols>
    <col min="1" max="1" width="13.5" style="2" customWidth="1"/>
    <col min="2" max="2" width="12.1640625" style="2" customWidth="1"/>
    <col min="3" max="3" width="8.83203125" style="2"/>
    <col min="4" max="4" width="3.33203125" style="2" customWidth="1"/>
    <col min="5" max="5" width="13" style="2" customWidth="1"/>
    <col min="6" max="9" width="12.33203125" style="2" bestFit="1" customWidth="1"/>
    <col min="10" max="11" width="8.83203125" style="2"/>
    <col min="12" max="12" width="20.83203125" style="2" bestFit="1" customWidth="1"/>
    <col min="13" max="13" width="9" style="2" bestFit="1" customWidth="1"/>
    <col min="14" max="14" width="10.33203125" style="2" bestFit="1" customWidth="1"/>
    <col min="15" max="15" width="9" style="2" bestFit="1" customWidth="1"/>
    <col min="16" max="16384" width="8.83203125" style="2"/>
  </cols>
  <sheetData>
    <row r="1" spans="1:14" x14ac:dyDescent="0.15">
      <c r="A1" s="69" t="s">
        <v>957</v>
      </c>
    </row>
    <row r="3" spans="1:14" x14ac:dyDescent="0.15">
      <c r="A3" s="2" t="s">
        <v>928</v>
      </c>
    </row>
    <row r="4" spans="1:14" x14ac:dyDescent="0.15">
      <c r="A4" s="2" t="s">
        <v>929</v>
      </c>
    </row>
    <row r="5" spans="1:14" x14ac:dyDescent="0.15">
      <c r="A5" s="2" t="s">
        <v>930</v>
      </c>
    </row>
    <row r="6" spans="1:14" x14ac:dyDescent="0.15">
      <c r="A6" s="2" t="s">
        <v>931</v>
      </c>
    </row>
    <row r="9" spans="1:14" x14ac:dyDescent="0.15">
      <c r="A9" s="65" t="s">
        <v>951</v>
      </c>
      <c r="B9" s="58"/>
      <c r="C9" s="58"/>
      <c r="D9" s="58"/>
      <c r="E9" s="58"/>
      <c r="F9" s="58"/>
      <c r="G9" s="58"/>
      <c r="H9" s="58"/>
      <c r="I9" s="58"/>
      <c r="J9" s="58"/>
      <c r="L9" s="1" t="s">
        <v>950</v>
      </c>
    </row>
    <row r="10" spans="1:14" x14ac:dyDescent="0.15">
      <c r="A10" s="66" t="s">
        <v>933</v>
      </c>
      <c r="B10" s="66"/>
      <c r="C10" s="66"/>
      <c r="D10" s="14"/>
      <c r="E10" s="66" t="s">
        <v>934</v>
      </c>
      <c r="F10" s="66"/>
      <c r="G10" s="66"/>
      <c r="H10" s="66"/>
      <c r="I10" s="66"/>
      <c r="J10" s="66"/>
      <c r="L10" s="2" t="s">
        <v>949</v>
      </c>
      <c r="M10" s="2">
        <v>1.0785</v>
      </c>
      <c r="N10" s="2" t="s">
        <v>932</v>
      </c>
    </row>
    <row r="11" spans="1:14" x14ac:dyDescent="0.15">
      <c r="A11" s="15" t="s">
        <v>935</v>
      </c>
      <c r="B11" s="15" t="s">
        <v>831</v>
      </c>
      <c r="C11" s="15" t="s">
        <v>184</v>
      </c>
      <c r="D11" s="14"/>
      <c r="E11" s="15" t="s">
        <v>935</v>
      </c>
      <c r="F11" s="15" t="s">
        <v>936</v>
      </c>
      <c r="G11" s="15" t="s">
        <v>7</v>
      </c>
      <c r="H11" s="15" t="s">
        <v>937</v>
      </c>
      <c r="I11" s="15" t="s">
        <v>938</v>
      </c>
      <c r="J11" s="15" t="s">
        <v>184</v>
      </c>
    </row>
    <row r="12" spans="1:14" ht="13" x14ac:dyDescent="0.15">
      <c r="A12" s="16" t="s">
        <v>939</v>
      </c>
      <c r="B12" s="17">
        <v>3.1631677520658957E-6</v>
      </c>
      <c r="C12" s="18" t="s">
        <v>940</v>
      </c>
      <c r="E12" s="16" t="s">
        <v>939</v>
      </c>
      <c r="F12" s="17">
        <v>5.9944933475078696E-6</v>
      </c>
      <c r="G12" s="19">
        <v>0</v>
      </c>
      <c r="H12" s="19">
        <v>6.423249258242018E-6</v>
      </c>
      <c r="I12" s="19">
        <v>2.3492840251369478E-7</v>
      </c>
      <c r="J12" s="18" t="s">
        <v>940</v>
      </c>
      <c r="L12" s="2" t="s">
        <v>941</v>
      </c>
      <c r="M12" s="2">
        <v>11.322741677910514</v>
      </c>
      <c r="N12" s="2" t="s">
        <v>942</v>
      </c>
    </row>
    <row r="13" spans="1:14" ht="13" x14ac:dyDescent="0.15">
      <c r="A13" s="16" t="s">
        <v>943</v>
      </c>
      <c r="B13" s="20">
        <v>3.3155299999999998E-6</v>
      </c>
      <c r="C13" s="21" t="s">
        <v>940</v>
      </c>
      <c r="E13" s="16" t="s">
        <v>943</v>
      </c>
      <c r="F13" s="22">
        <v>0</v>
      </c>
      <c r="G13" s="2">
        <v>4.4207030338922215E-6</v>
      </c>
      <c r="H13" s="2">
        <v>4.4207030338922215E-6</v>
      </c>
      <c r="I13" s="2">
        <v>4.4207030338922215E-6</v>
      </c>
      <c r="J13" s="21" t="s">
        <v>940</v>
      </c>
      <c r="L13" s="2" t="s">
        <v>944</v>
      </c>
      <c r="M13" s="2">
        <v>2.1250000000000004</v>
      </c>
      <c r="N13" s="2" t="s">
        <v>942</v>
      </c>
    </row>
    <row r="14" spans="1:14" ht="13" x14ac:dyDescent="0.15">
      <c r="A14" s="16" t="s">
        <v>945</v>
      </c>
      <c r="B14" s="23">
        <v>2.3156931773212777E-6</v>
      </c>
      <c r="C14" s="24" t="s">
        <v>940</v>
      </c>
      <c r="E14" s="16" t="s">
        <v>945</v>
      </c>
      <c r="F14" s="23">
        <v>7.9913132871930647E-6</v>
      </c>
      <c r="G14" s="25">
        <v>4.2381980736401578E-7</v>
      </c>
      <c r="H14" s="25">
        <v>4.2381980736401578E-7</v>
      </c>
      <c r="I14" s="25">
        <v>4.2381980736401578E-7</v>
      </c>
      <c r="J14" s="24" t="s">
        <v>940</v>
      </c>
      <c r="L14" s="2" t="s">
        <v>946</v>
      </c>
      <c r="M14" s="2">
        <f>M12+M13</f>
        <v>13.447741677910514</v>
      </c>
      <c r="N14" s="2" t="s">
        <v>942</v>
      </c>
    </row>
    <row r="17" spans="1:14" x14ac:dyDescent="0.15">
      <c r="A17" s="65" t="s">
        <v>952</v>
      </c>
      <c r="B17" s="58"/>
      <c r="C17" s="58"/>
      <c r="D17" s="58"/>
      <c r="E17" s="58"/>
      <c r="F17" s="58"/>
      <c r="G17" s="58"/>
      <c r="H17" s="58"/>
      <c r="I17" s="58"/>
      <c r="J17" s="58"/>
    </row>
    <row r="18" spans="1:14" x14ac:dyDescent="0.15">
      <c r="A18" s="66" t="s">
        <v>933</v>
      </c>
      <c r="B18" s="66"/>
      <c r="C18" s="66"/>
      <c r="D18" s="14"/>
      <c r="E18" s="66" t="s">
        <v>934</v>
      </c>
      <c r="F18" s="66"/>
      <c r="G18" s="66"/>
      <c r="H18" s="66"/>
      <c r="I18" s="66"/>
      <c r="J18" s="66"/>
    </row>
    <row r="19" spans="1:14" x14ac:dyDescent="0.15">
      <c r="A19" s="15" t="s">
        <v>935</v>
      </c>
      <c r="B19" s="15" t="s">
        <v>831</v>
      </c>
      <c r="C19" s="15" t="s">
        <v>184</v>
      </c>
      <c r="D19" s="14"/>
      <c r="E19" s="15" t="s">
        <v>935</v>
      </c>
      <c r="F19" s="15" t="s">
        <v>936</v>
      </c>
      <c r="G19" s="15" t="s">
        <v>7</v>
      </c>
      <c r="H19" s="15" t="s">
        <v>937</v>
      </c>
      <c r="I19" s="15" t="s">
        <v>938</v>
      </c>
      <c r="J19" s="15" t="s">
        <v>184</v>
      </c>
    </row>
    <row r="20" spans="1:14" ht="13" x14ac:dyDescent="0.15">
      <c r="A20" s="16" t="s">
        <v>939</v>
      </c>
      <c r="B20" s="17">
        <v>1.0535485103876524E-6</v>
      </c>
      <c r="C20" s="18" t="s">
        <v>940</v>
      </c>
      <c r="E20" s="16" t="s">
        <v>939</v>
      </c>
      <c r="F20" s="17">
        <v>1.7894690998318899E-6</v>
      </c>
      <c r="G20" s="19">
        <v>0</v>
      </c>
      <c r="H20" s="19">
        <v>2.4247249417187197E-6</v>
      </c>
      <c r="I20" s="19">
        <v>0</v>
      </c>
      <c r="J20" s="18" t="s">
        <v>940</v>
      </c>
      <c r="L20" s="2" t="s">
        <v>947</v>
      </c>
      <c r="M20" s="2">
        <v>0.47</v>
      </c>
      <c r="N20" s="2" t="s">
        <v>942</v>
      </c>
    </row>
    <row r="21" spans="1:14" ht="13" x14ac:dyDescent="0.15">
      <c r="A21" s="16" t="s">
        <v>943</v>
      </c>
      <c r="B21" s="20">
        <v>3.0651202759139745E-7</v>
      </c>
      <c r="C21" s="21" t="s">
        <v>940</v>
      </c>
      <c r="E21" s="16" t="s">
        <v>943</v>
      </c>
      <c r="F21" s="22">
        <v>3.0651202759139745E-7</v>
      </c>
      <c r="G21" s="2">
        <v>3.0651202759139745E-7</v>
      </c>
      <c r="H21" s="2">
        <v>3.0651202759139745E-7</v>
      </c>
      <c r="I21" s="2">
        <v>3.0651202759139745E-7</v>
      </c>
      <c r="J21" s="21" t="s">
        <v>940</v>
      </c>
    </row>
    <row r="22" spans="1:14" ht="13" x14ac:dyDescent="0.15">
      <c r="A22" s="16" t="s">
        <v>945</v>
      </c>
      <c r="B22" s="26">
        <v>3.0140700000000001E-6</v>
      </c>
      <c r="C22" s="24" t="s">
        <v>940</v>
      </c>
      <c r="E22" s="16" t="s">
        <v>945</v>
      </c>
      <c r="F22" s="23">
        <v>3.014067053589841E-6</v>
      </c>
      <c r="G22" s="25">
        <v>3.014067053589841E-6</v>
      </c>
      <c r="H22" s="25">
        <v>3.014067053589841E-6</v>
      </c>
      <c r="I22" s="25">
        <v>3.014067053589841E-6</v>
      </c>
      <c r="J22" s="24" t="s">
        <v>940</v>
      </c>
    </row>
    <row r="25" spans="1:14" x14ac:dyDescent="0.15">
      <c r="A25" s="65" t="s">
        <v>953</v>
      </c>
      <c r="B25" s="58"/>
      <c r="C25" s="58"/>
      <c r="D25" s="58"/>
      <c r="E25" s="58"/>
      <c r="F25" s="58"/>
      <c r="G25" s="58"/>
      <c r="H25" s="58"/>
      <c r="I25" s="58"/>
      <c r="J25" s="58"/>
    </row>
    <row r="26" spans="1:14" x14ac:dyDescent="0.15">
      <c r="A26" s="66" t="s">
        <v>933</v>
      </c>
      <c r="B26" s="66"/>
      <c r="C26" s="66"/>
      <c r="D26" s="14"/>
      <c r="E26" s="66" t="s">
        <v>934</v>
      </c>
      <c r="F26" s="66"/>
      <c r="G26" s="66"/>
      <c r="H26" s="66"/>
      <c r="I26" s="66"/>
      <c r="J26" s="66"/>
    </row>
    <row r="27" spans="1:14" x14ac:dyDescent="0.15">
      <c r="A27" s="15" t="s">
        <v>935</v>
      </c>
      <c r="B27" s="15" t="s">
        <v>831</v>
      </c>
      <c r="C27" s="15" t="s">
        <v>184</v>
      </c>
      <c r="D27" s="14"/>
      <c r="E27" s="15" t="s">
        <v>935</v>
      </c>
      <c r="F27" s="15" t="s">
        <v>936</v>
      </c>
      <c r="G27" s="15" t="s">
        <v>7</v>
      </c>
      <c r="H27" s="15" t="s">
        <v>937</v>
      </c>
      <c r="I27" s="15" t="s">
        <v>938</v>
      </c>
      <c r="J27" s="15" t="s">
        <v>184</v>
      </c>
    </row>
    <row r="28" spans="1:14" ht="13" x14ac:dyDescent="0.15">
      <c r="A28" s="16" t="s">
        <v>939</v>
      </c>
      <c r="B28" s="17">
        <v>1.97995270066533E-6</v>
      </c>
      <c r="C28" s="18" t="s">
        <v>940</v>
      </c>
      <c r="E28" s="16" t="s">
        <v>939</v>
      </c>
      <c r="F28" s="17">
        <v>1.1117545324977768E-6</v>
      </c>
      <c r="G28" s="19">
        <v>0</v>
      </c>
      <c r="H28" s="19">
        <v>5.7137429569329411E-6</v>
      </c>
      <c r="I28" s="19">
        <v>1.0943133132306021E-6</v>
      </c>
      <c r="J28" s="18" t="s">
        <v>940</v>
      </c>
      <c r="L28" s="2" t="s">
        <v>948</v>
      </c>
      <c r="M28" s="2">
        <v>0.39610000000000001</v>
      </c>
      <c r="N28" s="2" t="s">
        <v>942</v>
      </c>
    </row>
    <row r="29" spans="1:14" ht="13" x14ac:dyDescent="0.15">
      <c r="A29" s="16" t="s">
        <v>943</v>
      </c>
      <c r="B29" s="20">
        <v>4.5541400092721314E-8</v>
      </c>
      <c r="C29" s="21" t="s">
        <v>940</v>
      </c>
      <c r="E29" s="16" t="s">
        <v>943</v>
      </c>
      <c r="F29" s="22">
        <v>4.5541400092721314E-8</v>
      </c>
      <c r="G29" s="2">
        <v>4.5541400092721314E-8</v>
      </c>
      <c r="H29" s="2">
        <v>4.5541400092721314E-8</v>
      </c>
      <c r="I29" s="2">
        <v>4.5541400092721314E-8</v>
      </c>
      <c r="J29" s="21" t="s">
        <v>940</v>
      </c>
    </row>
    <row r="30" spans="1:14" ht="13" x14ac:dyDescent="0.15">
      <c r="A30" s="16" t="s">
        <v>945</v>
      </c>
      <c r="B30" s="23">
        <v>7.2483318024722841E-6</v>
      </c>
      <c r="C30" s="24" t="s">
        <v>940</v>
      </c>
      <c r="E30" s="16" t="s">
        <v>945</v>
      </c>
      <c r="F30" s="23">
        <v>7.2483318024722841E-6</v>
      </c>
      <c r="G30" s="25">
        <v>7.2483318024722841E-6</v>
      </c>
      <c r="H30" s="25">
        <v>7.2483318024722841E-6</v>
      </c>
      <c r="I30" s="25">
        <v>7.2483318024722841E-6</v>
      </c>
      <c r="J30" s="24" t="s">
        <v>940</v>
      </c>
    </row>
    <row r="33" spans="1:10" x14ac:dyDescent="0.15">
      <c r="A33" s="65" t="s">
        <v>954</v>
      </c>
      <c r="B33" s="58"/>
      <c r="C33" s="58"/>
      <c r="D33" s="58"/>
      <c r="E33" s="58"/>
      <c r="F33" s="58"/>
      <c r="G33" s="58"/>
      <c r="H33" s="58"/>
      <c r="I33" s="58"/>
      <c r="J33" s="58"/>
    </row>
    <row r="34" spans="1:10" x14ac:dyDescent="0.15">
      <c r="A34" s="66" t="s">
        <v>933</v>
      </c>
      <c r="B34" s="66"/>
      <c r="C34" s="66"/>
      <c r="D34" s="14"/>
      <c r="E34" s="66" t="s">
        <v>934</v>
      </c>
      <c r="F34" s="66"/>
      <c r="G34" s="66"/>
      <c r="H34" s="66"/>
      <c r="I34" s="66"/>
      <c r="J34" s="66"/>
    </row>
    <row r="35" spans="1:10" x14ac:dyDescent="0.15">
      <c r="A35" s="15" t="s">
        <v>935</v>
      </c>
      <c r="B35" s="15" t="s">
        <v>831</v>
      </c>
      <c r="C35" s="15" t="s">
        <v>184</v>
      </c>
      <c r="D35" s="14"/>
      <c r="E35" s="15" t="s">
        <v>935</v>
      </c>
      <c r="F35" s="15" t="s">
        <v>936</v>
      </c>
      <c r="G35" s="15" t="s">
        <v>7</v>
      </c>
      <c r="H35" s="15" t="s">
        <v>937</v>
      </c>
      <c r="I35" s="15" t="s">
        <v>938</v>
      </c>
      <c r="J35" s="15" t="s">
        <v>184</v>
      </c>
    </row>
    <row r="36" spans="1:10" x14ac:dyDescent="0.15">
      <c r="A36" s="16" t="s">
        <v>939</v>
      </c>
      <c r="B36" s="17">
        <v>1.7495626923456361E-7</v>
      </c>
      <c r="C36" s="18" t="s">
        <v>896</v>
      </c>
      <c r="E36" s="16" t="s">
        <v>939</v>
      </c>
      <c r="F36" s="17">
        <v>0</v>
      </c>
      <c r="G36" s="19">
        <v>6.9982507693825444E-7</v>
      </c>
      <c r="H36" s="19">
        <v>0</v>
      </c>
      <c r="I36" s="19">
        <v>0</v>
      </c>
      <c r="J36" s="18" t="s">
        <v>896</v>
      </c>
    </row>
    <row r="37" spans="1:10" x14ac:dyDescent="0.15">
      <c r="A37" s="16" t="s">
        <v>943</v>
      </c>
      <c r="B37" s="22">
        <v>1.640606341579916E-7</v>
      </c>
      <c r="C37" s="21" t="s">
        <v>896</v>
      </c>
      <c r="E37" s="16" t="s">
        <v>943</v>
      </c>
      <c r="F37" s="22">
        <v>1.640606341579916E-7</v>
      </c>
      <c r="G37" s="2">
        <v>1.640606341579916E-7</v>
      </c>
      <c r="H37" s="2">
        <v>1.640606341579916E-7</v>
      </c>
      <c r="I37" s="2">
        <v>1.640606341579916E-7</v>
      </c>
      <c r="J37" s="21" t="s">
        <v>896</v>
      </c>
    </row>
    <row r="38" spans="1:10" x14ac:dyDescent="0.15">
      <c r="A38" s="16" t="s">
        <v>945</v>
      </c>
      <c r="B38" s="23">
        <v>1.2229254135450123E-7</v>
      </c>
      <c r="C38" s="24" t="s">
        <v>896</v>
      </c>
      <c r="E38" s="16" t="s">
        <v>945</v>
      </c>
      <c r="F38" s="23">
        <v>1.2229254135450123E-7</v>
      </c>
      <c r="G38" s="25">
        <v>1.2229254135450123E-7</v>
      </c>
      <c r="H38" s="25">
        <v>1.2229254135450123E-7</v>
      </c>
      <c r="I38" s="25">
        <v>1.2229254135450123E-7</v>
      </c>
      <c r="J38" s="24" t="s">
        <v>896</v>
      </c>
    </row>
  </sheetData>
  <mergeCells count="12">
    <mergeCell ref="A9:J9"/>
    <mergeCell ref="A10:C10"/>
    <mergeCell ref="E10:J10"/>
    <mergeCell ref="A17:J17"/>
    <mergeCell ref="A18:C18"/>
    <mergeCell ref="E18:J18"/>
    <mergeCell ref="A25:J25"/>
    <mergeCell ref="A26:C26"/>
    <mergeCell ref="E26:J26"/>
    <mergeCell ref="A33:J33"/>
    <mergeCell ref="A34:C34"/>
    <mergeCell ref="E34:J34"/>
  </mergeCells>
  <hyperlinks>
    <hyperlink ref="A1" location="'Readme | Introduction'!A1" display="back to ReadMe" xr:uid="{69577CFF-E7B3-0E4F-9A75-9C0D79247D86}"/>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1E96FC"/>
  </sheetPr>
  <dimension ref="A1:H300"/>
  <sheetViews>
    <sheetView showGridLines="0" workbookViewId="0">
      <pane ySplit="3" topLeftCell="A4" activePane="bottomLeft" state="frozen"/>
      <selection pane="bottomLeft"/>
    </sheetView>
  </sheetViews>
  <sheetFormatPr baseColWidth="10" defaultColWidth="8.83203125" defaultRowHeight="12" x14ac:dyDescent="0.15"/>
  <cols>
    <col min="1" max="1" width="107.5" style="2" bestFit="1" customWidth="1"/>
    <col min="2" max="2" width="17" style="2" bestFit="1" customWidth="1"/>
    <col min="3" max="3" width="107.5" style="2" bestFit="1" customWidth="1"/>
    <col min="4" max="4" width="14.1640625" style="2" bestFit="1" customWidth="1"/>
    <col min="5" max="5" width="10.6640625" style="2" bestFit="1" customWidth="1"/>
    <col min="6" max="6" width="12.83203125" style="2" bestFit="1" customWidth="1"/>
    <col min="7" max="7" width="12.1640625" style="2" bestFit="1" customWidth="1"/>
    <col min="8" max="8" width="249.5" style="2" bestFit="1" customWidth="1"/>
    <col min="9" max="16384" width="8.83203125" style="2"/>
  </cols>
  <sheetData>
    <row r="1" spans="1:8" x14ac:dyDescent="0.15">
      <c r="A1" s="70" t="s">
        <v>957</v>
      </c>
    </row>
    <row r="3" spans="1:8" s="9" customFormat="1" x14ac:dyDescent="0.15">
      <c r="A3" s="40" t="s">
        <v>179</v>
      </c>
      <c r="B3" s="40" t="s">
        <v>180</v>
      </c>
      <c r="C3" s="40" t="s">
        <v>181</v>
      </c>
      <c r="D3" s="40" t="s">
        <v>182</v>
      </c>
      <c r="E3" s="40" t="s">
        <v>183</v>
      </c>
      <c r="F3" s="40" t="s">
        <v>184</v>
      </c>
      <c r="G3" s="40" t="s">
        <v>185</v>
      </c>
      <c r="H3" s="40" t="s">
        <v>186</v>
      </c>
    </row>
    <row r="4" spans="1:8" x14ac:dyDescent="0.15">
      <c r="A4" s="2" t="s">
        <v>120</v>
      </c>
      <c r="B4" s="2" t="s">
        <v>82</v>
      </c>
      <c r="C4" s="2" t="s">
        <v>120</v>
      </c>
      <c r="D4" s="2" t="s">
        <v>88</v>
      </c>
      <c r="E4" s="2" t="s">
        <v>189</v>
      </c>
      <c r="F4" s="2" t="s">
        <v>221</v>
      </c>
      <c r="G4" s="2">
        <v>50.149466825925401</v>
      </c>
      <c r="H4" s="2" t="s">
        <v>191</v>
      </c>
    </row>
    <row r="5" spans="1:8" x14ac:dyDescent="0.15">
      <c r="A5" s="2" t="s">
        <v>222</v>
      </c>
      <c r="B5" s="2" t="s">
        <v>82</v>
      </c>
      <c r="C5" s="41" t="s">
        <v>223</v>
      </c>
      <c r="D5" s="2" t="s">
        <v>88</v>
      </c>
      <c r="E5" s="2" t="s">
        <v>189</v>
      </c>
      <c r="F5" s="2" t="s">
        <v>204</v>
      </c>
      <c r="G5" s="2">
        <v>19.763336680167665</v>
      </c>
      <c r="H5" s="2" t="s">
        <v>191</v>
      </c>
    </row>
    <row r="6" spans="1:8" x14ac:dyDescent="0.15">
      <c r="A6" s="2" t="s">
        <v>224</v>
      </c>
      <c r="B6" s="2" t="s">
        <v>82</v>
      </c>
      <c r="C6" s="2" t="s">
        <v>217</v>
      </c>
      <c r="D6" s="2" t="s">
        <v>88</v>
      </c>
      <c r="E6" s="2" t="s">
        <v>189</v>
      </c>
      <c r="F6" s="2" t="s">
        <v>204</v>
      </c>
      <c r="G6" s="42">
        <v>2.4210087433205389E-3</v>
      </c>
      <c r="H6" s="2" t="s">
        <v>191</v>
      </c>
    </row>
    <row r="7" spans="1:8" x14ac:dyDescent="0.15">
      <c r="A7" s="2" t="s">
        <v>225</v>
      </c>
      <c r="B7" s="2" t="s">
        <v>82</v>
      </c>
      <c r="C7" s="2" t="s">
        <v>217</v>
      </c>
      <c r="D7" s="2" t="s">
        <v>88</v>
      </c>
      <c r="E7" s="2" t="s">
        <v>189</v>
      </c>
      <c r="F7" s="2" t="s">
        <v>204</v>
      </c>
      <c r="G7" s="42">
        <v>0.31621338688268263</v>
      </c>
      <c r="H7" s="2" t="s">
        <v>191</v>
      </c>
    </row>
    <row r="8" spans="1:8" x14ac:dyDescent="0.15">
      <c r="A8" s="2" t="s">
        <v>226</v>
      </c>
      <c r="B8" s="2" t="s">
        <v>82</v>
      </c>
      <c r="C8" s="2" t="s">
        <v>217</v>
      </c>
      <c r="D8" s="2" t="s">
        <v>88</v>
      </c>
      <c r="E8" s="2" t="s">
        <v>189</v>
      </c>
      <c r="F8" s="2" t="s">
        <v>204</v>
      </c>
      <c r="G8" s="42">
        <v>3.0139088437255686E-3</v>
      </c>
      <c r="H8" s="2" t="s">
        <v>191</v>
      </c>
    </row>
    <row r="9" spans="1:8" x14ac:dyDescent="0.15">
      <c r="A9" s="2" t="s">
        <v>227</v>
      </c>
      <c r="B9" s="2" t="s">
        <v>82</v>
      </c>
      <c r="C9" s="2" t="s">
        <v>217</v>
      </c>
      <c r="D9" s="2" t="s">
        <v>88</v>
      </c>
      <c r="E9" s="2" t="s">
        <v>189</v>
      </c>
      <c r="F9" s="2" t="s">
        <v>204</v>
      </c>
      <c r="G9" s="2">
        <v>5.4349175870461073</v>
      </c>
      <c r="H9" s="2" t="s">
        <v>191</v>
      </c>
    </row>
    <row r="10" spans="1:8" x14ac:dyDescent="0.15">
      <c r="A10" s="2" t="s">
        <v>228</v>
      </c>
      <c r="B10" s="2" t="s">
        <v>82</v>
      </c>
      <c r="C10" s="41" t="s">
        <v>229</v>
      </c>
      <c r="D10" s="2" t="s">
        <v>88</v>
      </c>
      <c r="E10" s="2" t="s">
        <v>189</v>
      </c>
      <c r="F10" s="2" t="s">
        <v>204</v>
      </c>
      <c r="G10" s="2">
        <v>19.763336680167665</v>
      </c>
      <c r="H10" s="2" t="s">
        <v>191</v>
      </c>
    </row>
    <row r="11" spans="1:8" x14ac:dyDescent="0.15">
      <c r="A11" s="2" t="s">
        <v>230</v>
      </c>
      <c r="B11" s="2" t="s">
        <v>82</v>
      </c>
      <c r="C11" s="2" t="s">
        <v>188</v>
      </c>
      <c r="D11" s="2" t="s">
        <v>88</v>
      </c>
      <c r="E11" s="2" t="s">
        <v>189</v>
      </c>
      <c r="F11" s="2" t="s">
        <v>204</v>
      </c>
      <c r="G11" s="2">
        <v>2.9874811260718563</v>
      </c>
      <c r="H11" s="2" t="s">
        <v>191</v>
      </c>
    </row>
    <row r="12" spans="1:8" x14ac:dyDescent="0.15">
      <c r="A12" s="2" t="s">
        <v>231</v>
      </c>
      <c r="B12" s="2" t="s">
        <v>82</v>
      </c>
      <c r="C12" s="41" t="s">
        <v>229</v>
      </c>
      <c r="D12" s="2" t="s">
        <v>88</v>
      </c>
      <c r="E12" s="2" t="s">
        <v>189</v>
      </c>
      <c r="F12" s="2" t="s">
        <v>204</v>
      </c>
      <c r="G12" s="42">
        <v>0.83994180890712578</v>
      </c>
      <c r="H12" s="2" t="s">
        <v>191</v>
      </c>
    </row>
    <row r="13" spans="1:8" x14ac:dyDescent="0.15">
      <c r="A13" s="2" t="s">
        <v>232</v>
      </c>
      <c r="B13" s="2" t="s">
        <v>82</v>
      </c>
      <c r="C13" s="2" t="s">
        <v>188</v>
      </c>
      <c r="D13" s="2" t="s">
        <v>88</v>
      </c>
      <c r="E13" s="2" t="s">
        <v>189</v>
      </c>
      <c r="F13" s="2" t="s">
        <v>204</v>
      </c>
      <c r="G13" s="42">
        <v>2.7174587935230536</v>
      </c>
      <c r="H13" s="2" t="s">
        <v>191</v>
      </c>
    </row>
    <row r="14" spans="1:8" x14ac:dyDescent="0.15">
      <c r="A14" s="2" t="s">
        <v>233</v>
      </c>
      <c r="B14" s="2" t="s">
        <v>82</v>
      </c>
      <c r="C14" s="2" t="s">
        <v>234</v>
      </c>
      <c r="D14" s="2" t="s">
        <v>88</v>
      </c>
      <c r="E14" s="2" t="s">
        <v>189</v>
      </c>
      <c r="F14" s="2" t="s">
        <v>204</v>
      </c>
      <c r="G14" s="2">
        <v>7.1395794882231192</v>
      </c>
      <c r="H14" s="2" t="s">
        <v>191</v>
      </c>
    </row>
    <row r="15" spans="1:8" x14ac:dyDescent="0.15">
      <c r="A15" s="2" t="s">
        <v>210</v>
      </c>
      <c r="B15" s="2" t="s">
        <v>82</v>
      </c>
      <c r="C15" s="2" t="s">
        <v>235</v>
      </c>
      <c r="D15" s="2" t="s">
        <v>88</v>
      </c>
      <c r="E15" s="2" t="s">
        <v>189</v>
      </c>
      <c r="F15" s="2" t="s">
        <v>204</v>
      </c>
      <c r="G15" s="2">
        <v>16.0191725461099</v>
      </c>
      <c r="H15" s="2" t="s">
        <v>191</v>
      </c>
    </row>
    <row r="16" spans="1:8" x14ac:dyDescent="0.15">
      <c r="A16" s="2" t="s">
        <v>224</v>
      </c>
      <c r="B16" s="2" t="s">
        <v>82</v>
      </c>
      <c r="C16" s="2" t="s">
        <v>236</v>
      </c>
      <c r="D16" s="2" t="s">
        <v>88</v>
      </c>
      <c r="E16" s="2" t="s">
        <v>189</v>
      </c>
      <c r="F16" s="2" t="s">
        <v>204</v>
      </c>
      <c r="G16" s="2">
        <v>2.9000226161061029</v>
      </c>
      <c r="H16" s="2" t="s">
        <v>191</v>
      </c>
    </row>
    <row r="17" spans="1:8" x14ac:dyDescent="0.15">
      <c r="A17" s="2" t="s">
        <v>237</v>
      </c>
      <c r="B17" s="2" t="s">
        <v>82</v>
      </c>
      <c r="C17" s="2" t="s">
        <v>238</v>
      </c>
      <c r="D17" s="2" t="s">
        <v>88</v>
      </c>
      <c r="E17" s="2" t="s">
        <v>189</v>
      </c>
      <c r="F17" s="2" t="s">
        <v>204</v>
      </c>
      <c r="G17" s="2">
        <v>65.181460704860982</v>
      </c>
      <c r="H17" s="2" t="s">
        <v>191</v>
      </c>
    </row>
    <row r="18" spans="1:8" x14ac:dyDescent="0.15">
      <c r="A18" s="2" t="s">
        <v>239</v>
      </c>
      <c r="B18" s="2" t="s">
        <v>82</v>
      </c>
      <c r="C18" s="2" t="s">
        <v>240</v>
      </c>
      <c r="D18" s="2" t="s">
        <v>88</v>
      </c>
      <c r="E18" s="2" t="s">
        <v>189</v>
      </c>
      <c r="F18" s="2" t="s">
        <v>204</v>
      </c>
      <c r="G18" s="2">
        <v>2.9000226161061029</v>
      </c>
      <c r="H18" s="2" t="s">
        <v>191</v>
      </c>
    </row>
    <row r="19" spans="1:8" x14ac:dyDescent="0.15">
      <c r="A19" s="2" t="s">
        <v>241</v>
      </c>
      <c r="B19" s="2" t="s">
        <v>82</v>
      </c>
      <c r="C19" s="2" t="s">
        <v>242</v>
      </c>
      <c r="D19" s="2" t="s">
        <v>88</v>
      </c>
      <c r="E19" s="2" t="s">
        <v>189</v>
      </c>
      <c r="F19" s="2" t="s">
        <v>204</v>
      </c>
      <c r="G19" s="2">
        <v>58.000452322122058</v>
      </c>
      <c r="H19" s="2" t="s">
        <v>191</v>
      </c>
    </row>
    <row r="20" spans="1:8" x14ac:dyDescent="0.15">
      <c r="A20" s="2" t="s">
        <v>243</v>
      </c>
      <c r="B20" s="2" t="s">
        <v>82</v>
      </c>
      <c r="C20" s="2" t="s">
        <v>244</v>
      </c>
      <c r="D20" s="2" t="s">
        <v>88</v>
      </c>
      <c r="E20" s="2" t="s">
        <v>189</v>
      </c>
      <c r="F20" s="2" t="s">
        <v>204</v>
      </c>
      <c r="G20" s="2">
        <v>5.5238526021068628</v>
      </c>
      <c r="H20" s="2" t="s">
        <v>191</v>
      </c>
    </row>
    <row r="21" spans="1:8" x14ac:dyDescent="0.15">
      <c r="A21" s="2" t="s">
        <v>228</v>
      </c>
      <c r="B21" s="2" t="s">
        <v>82</v>
      </c>
      <c r="C21" s="41" t="s">
        <v>229</v>
      </c>
      <c r="D21" s="2" t="s">
        <v>88</v>
      </c>
      <c r="E21" s="2" t="s">
        <v>189</v>
      </c>
      <c r="F21" s="2" t="s">
        <v>204</v>
      </c>
      <c r="G21" s="2">
        <v>16.0191725461099</v>
      </c>
      <c r="H21" s="2" t="s">
        <v>191</v>
      </c>
    </row>
    <row r="22" spans="1:8" x14ac:dyDescent="0.15">
      <c r="A22" s="2" t="s">
        <v>222</v>
      </c>
      <c r="B22" s="2" t="s">
        <v>82</v>
      </c>
      <c r="C22" s="41" t="s">
        <v>223</v>
      </c>
      <c r="D22" s="2" t="s">
        <v>88</v>
      </c>
      <c r="E22" s="2" t="s">
        <v>189</v>
      </c>
      <c r="F22" s="2" t="s">
        <v>204</v>
      </c>
      <c r="G22" s="42">
        <v>0.22095410408427449</v>
      </c>
      <c r="H22" s="2" t="s">
        <v>191</v>
      </c>
    </row>
    <row r="23" spans="1:8" x14ac:dyDescent="0.15">
      <c r="A23" s="2" t="s">
        <v>245</v>
      </c>
      <c r="B23" s="2" t="s">
        <v>82</v>
      </c>
      <c r="C23" s="2" t="s">
        <v>229</v>
      </c>
      <c r="D23" s="2" t="s">
        <v>88</v>
      </c>
      <c r="E23" s="2" t="s">
        <v>189</v>
      </c>
      <c r="F23" s="2" t="s">
        <v>204</v>
      </c>
      <c r="G23" s="42">
        <v>9.0867375304657896E-2</v>
      </c>
      <c r="H23" s="2" t="s">
        <v>191</v>
      </c>
    </row>
    <row r="24" spans="1:8" x14ac:dyDescent="0.15">
      <c r="A24" s="2" t="s">
        <v>246</v>
      </c>
      <c r="B24" s="2" t="s">
        <v>82</v>
      </c>
      <c r="C24" s="2" t="s">
        <v>229</v>
      </c>
      <c r="D24" s="2" t="s">
        <v>88</v>
      </c>
      <c r="E24" s="2" t="s">
        <v>189</v>
      </c>
      <c r="F24" s="2" t="s">
        <v>204</v>
      </c>
      <c r="G24" s="42">
        <v>0.17521660453882967</v>
      </c>
      <c r="H24" s="2" t="s">
        <v>191</v>
      </c>
    </row>
    <row r="25" spans="1:8" x14ac:dyDescent="0.15">
      <c r="A25" s="2" t="s">
        <v>247</v>
      </c>
      <c r="B25" s="2" t="s">
        <v>82</v>
      </c>
      <c r="C25" s="2" t="s">
        <v>229</v>
      </c>
      <c r="D25" s="2" t="s">
        <v>88</v>
      </c>
      <c r="E25" s="2" t="s">
        <v>189</v>
      </c>
      <c r="F25" s="2" t="s">
        <v>204</v>
      </c>
      <c r="G25" s="42">
        <v>1.3809631505267156E-2</v>
      </c>
      <c r="H25" s="2" t="s">
        <v>191</v>
      </c>
    </row>
    <row r="26" spans="1:8" x14ac:dyDescent="0.15">
      <c r="A26" s="2" t="s">
        <v>248</v>
      </c>
      <c r="B26" s="2" t="s">
        <v>82</v>
      </c>
      <c r="C26" s="2" t="s">
        <v>229</v>
      </c>
      <c r="D26" s="2" t="s">
        <v>88</v>
      </c>
      <c r="E26" s="2" t="s">
        <v>189</v>
      </c>
      <c r="F26" s="2" t="s">
        <v>204</v>
      </c>
      <c r="G26" s="42">
        <v>0.13809631505267156</v>
      </c>
      <c r="H26" s="2" t="s">
        <v>191</v>
      </c>
    </row>
    <row r="27" spans="1:8" x14ac:dyDescent="0.15">
      <c r="A27" s="2" t="s">
        <v>233</v>
      </c>
      <c r="B27" s="2" t="s">
        <v>82</v>
      </c>
      <c r="C27" s="2" t="s">
        <v>234</v>
      </c>
      <c r="D27" s="2" t="s">
        <v>88</v>
      </c>
      <c r="E27" s="2" t="s">
        <v>189</v>
      </c>
      <c r="F27" s="2" t="s">
        <v>204</v>
      </c>
      <c r="G27" s="42">
        <v>7.1395794882231192</v>
      </c>
      <c r="H27" s="2" t="s">
        <v>191</v>
      </c>
    </row>
    <row r="28" spans="1:8" x14ac:dyDescent="0.15">
      <c r="A28" s="2" t="s">
        <v>210</v>
      </c>
      <c r="B28" s="2" t="s">
        <v>82</v>
      </c>
      <c r="C28" s="2" t="s">
        <v>235</v>
      </c>
      <c r="D28" s="2" t="s">
        <v>88</v>
      </c>
      <c r="E28" s="2" t="s">
        <v>189</v>
      </c>
      <c r="F28" s="2" t="s">
        <v>204</v>
      </c>
      <c r="G28" s="42">
        <v>1.1876283094529754</v>
      </c>
      <c r="H28" s="2" t="s">
        <v>191</v>
      </c>
    </row>
    <row r="29" spans="1:8" x14ac:dyDescent="0.15">
      <c r="A29" s="2" t="s">
        <v>249</v>
      </c>
      <c r="B29" s="2" t="s">
        <v>82</v>
      </c>
      <c r="C29" s="2" t="s">
        <v>250</v>
      </c>
      <c r="D29" s="2" t="s">
        <v>88</v>
      </c>
      <c r="E29" s="2" t="s">
        <v>189</v>
      </c>
      <c r="F29" s="2" t="s">
        <v>204</v>
      </c>
      <c r="G29" s="42">
        <v>8.285778903160293E-2</v>
      </c>
      <c r="H29" s="2" t="s">
        <v>191</v>
      </c>
    </row>
    <row r="30" spans="1:8" x14ac:dyDescent="0.15">
      <c r="A30" s="2" t="s">
        <v>251</v>
      </c>
      <c r="B30" s="2" t="s">
        <v>82</v>
      </c>
      <c r="C30" s="2" t="s">
        <v>229</v>
      </c>
      <c r="D30" s="2" t="s">
        <v>88</v>
      </c>
      <c r="E30" s="2" t="s">
        <v>189</v>
      </c>
      <c r="F30" s="2" t="s">
        <v>204</v>
      </c>
      <c r="G30" s="42">
        <v>1.7952520956847302</v>
      </c>
      <c r="H30" s="2" t="s">
        <v>191</v>
      </c>
    </row>
    <row r="31" spans="1:8" x14ac:dyDescent="0.15">
      <c r="A31" s="2" t="s">
        <v>252</v>
      </c>
      <c r="B31" s="2" t="s">
        <v>82</v>
      </c>
      <c r="C31" s="2" t="s">
        <v>229</v>
      </c>
      <c r="D31" s="2" t="s">
        <v>88</v>
      </c>
      <c r="E31" s="2" t="s">
        <v>189</v>
      </c>
      <c r="F31" s="2" t="s">
        <v>204</v>
      </c>
      <c r="G31" s="42">
        <v>5.523852602106863E-4</v>
      </c>
      <c r="H31" s="2" t="s">
        <v>191</v>
      </c>
    </row>
    <row r="32" spans="1:8" x14ac:dyDescent="0.15">
      <c r="A32" s="2" t="s">
        <v>241</v>
      </c>
      <c r="B32" s="2" t="s">
        <v>82</v>
      </c>
      <c r="C32" s="2" t="s">
        <v>242</v>
      </c>
      <c r="D32" s="2" t="s">
        <v>88</v>
      </c>
      <c r="E32" s="2" t="s">
        <v>189</v>
      </c>
      <c r="F32" s="2" t="s">
        <v>204</v>
      </c>
      <c r="G32" s="42">
        <v>2.7619263010534314E-3</v>
      </c>
      <c r="H32" s="2" t="s">
        <v>191</v>
      </c>
    </row>
    <row r="33" spans="1:8" x14ac:dyDescent="0.15">
      <c r="A33" s="2" t="s">
        <v>253</v>
      </c>
      <c r="B33" s="2" t="s">
        <v>82</v>
      </c>
      <c r="C33" s="2" t="s">
        <v>229</v>
      </c>
      <c r="D33" s="2" t="s">
        <v>88</v>
      </c>
      <c r="E33" s="2" t="s">
        <v>189</v>
      </c>
      <c r="F33" s="2" t="s">
        <v>204</v>
      </c>
      <c r="G33" s="42">
        <v>8.2857789031602937E-3</v>
      </c>
      <c r="H33" s="2" t="s">
        <v>191</v>
      </c>
    </row>
    <row r="34" spans="1:8" x14ac:dyDescent="0.15">
      <c r="A34" s="2" t="s">
        <v>243</v>
      </c>
      <c r="B34" s="2" t="s">
        <v>82</v>
      </c>
      <c r="C34" s="2" t="s">
        <v>244</v>
      </c>
      <c r="D34" s="2" t="s">
        <v>88</v>
      </c>
      <c r="E34" s="2" t="s">
        <v>189</v>
      </c>
      <c r="F34" s="2" t="s">
        <v>204</v>
      </c>
      <c r="G34" s="42">
        <v>3.3143115612641174</v>
      </c>
      <c r="H34" s="2" t="s">
        <v>191</v>
      </c>
    </row>
    <row r="35" spans="1:8" x14ac:dyDescent="0.15">
      <c r="A35" s="2" t="s">
        <v>254</v>
      </c>
      <c r="B35" s="2" t="s">
        <v>82</v>
      </c>
      <c r="C35" s="2" t="s">
        <v>229</v>
      </c>
      <c r="D35" s="2" t="s">
        <v>88</v>
      </c>
      <c r="E35" s="2" t="s">
        <v>189</v>
      </c>
      <c r="F35" s="2" t="s">
        <v>204</v>
      </c>
      <c r="G35" s="42">
        <v>0.27619263010534312</v>
      </c>
      <c r="H35" s="2" t="s">
        <v>191</v>
      </c>
    </row>
    <row r="36" spans="1:8" x14ac:dyDescent="0.15">
      <c r="A36" s="2" t="s">
        <v>255</v>
      </c>
      <c r="B36" s="2" t="s">
        <v>82</v>
      </c>
      <c r="C36" s="2" t="s">
        <v>229</v>
      </c>
      <c r="D36" s="2" t="s">
        <v>88</v>
      </c>
      <c r="E36" s="2" t="s">
        <v>189</v>
      </c>
      <c r="F36" s="2" t="s">
        <v>204</v>
      </c>
      <c r="G36" s="42">
        <v>8.2857789031602928E-4</v>
      </c>
      <c r="H36" s="2" t="s">
        <v>191</v>
      </c>
    </row>
    <row r="37" spans="1:8" x14ac:dyDescent="0.15">
      <c r="A37" s="2" t="s">
        <v>256</v>
      </c>
      <c r="B37" s="2" t="s">
        <v>82</v>
      </c>
      <c r="C37" s="2" t="s">
        <v>229</v>
      </c>
      <c r="D37" s="2" t="s">
        <v>88</v>
      </c>
      <c r="E37" s="2" t="s">
        <v>189</v>
      </c>
      <c r="F37" s="2" t="s">
        <v>204</v>
      </c>
      <c r="G37" s="42">
        <v>5.523852602106863E-4</v>
      </c>
      <c r="H37" s="2" t="s">
        <v>191</v>
      </c>
    </row>
    <row r="38" spans="1:8" x14ac:dyDescent="0.15">
      <c r="A38" s="2" t="s">
        <v>222</v>
      </c>
      <c r="B38" s="2" t="s">
        <v>82</v>
      </c>
      <c r="C38" s="41" t="s">
        <v>223</v>
      </c>
      <c r="D38" s="2" t="s">
        <v>88</v>
      </c>
      <c r="E38" s="2" t="s">
        <v>189</v>
      </c>
      <c r="F38" s="2" t="s">
        <v>204</v>
      </c>
      <c r="G38" s="2">
        <v>19.763336680167665</v>
      </c>
      <c r="H38" s="2" t="s">
        <v>191</v>
      </c>
    </row>
    <row r="39" spans="1:8" x14ac:dyDescent="0.15">
      <c r="A39" s="2" t="s">
        <v>224</v>
      </c>
      <c r="B39" s="2" t="s">
        <v>82</v>
      </c>
      <c r="C39" s="2" t="s">
        <v>236</v>
      </c>
      <c r="D39" s="2" t="s">
        <v>88</v>
      </c>
      <c r="E39" s="2" t="s">
        <v>189</v>
      </c>
      <c r="F39" s="2" t="s">
        <v>204</v>
      </c>
      <c r="G39" s="42">
        <v>2.4210087433205389E-3</v>
      </c>
      <c r="H39" s="2" t="s">
        <v>191</v>
      </c>
    </row>
    <row r="40" spans="1:8" x14ac:dyDescent="0.15">
      <c r="A40" s="2" t="s">
        <v>225</v>
      </c>
      <c r="B40" s="2" t="s">
        <v>82</v>
      </c>
      <c r="C40" s="2" t="s">
        <v>257</v>
      </c>
      <c r="D40" s="2" t="s">
        <v>88</v>
      </c>
      <c r="E40" s="2" t="s">
        <v>189</v>
      </c>
      <c r="F40" s="2" t="s">
        <v>204</v>
      </c>
      <c r="G40" s="42">
        <v>0.31621338688268263</v>
      </c>
      <c r="H40" s="2" t="s">
        <v>191</v>
      </c>
    </row>
    <row r="41" spans="1:8" x14ac:dyDescent="0.15">
      <c r="A41" s="2" t="s">
        <v>226</v>
      </c>
      <c r="B41" s="2" t="s">
        <v>82</v>
      </c>
      <c r="C41" s="2" t="s">
        <v>236</v>
      </c>
      <c r="D41" s="2" t="s">
        <v>88</v>
      </c>
      <c r="E41" s="2" t="s">
        <v>189</v>
      </c>
      <c r="F41" s="2" t="s">
        <v>204</v>
      </c>
      <c r="G41" s="42">
        <v>3.0139088437255686E-3</v>
      </c>
      <c r="H41" s="2" t="s">
        <v>191</v>
      </c>
    </row>
    <row r="42" spans="1:8" x14ac:dyDescent="0.15">
      <c r="A42" s="2" t="s">
        <v>227</v>
      </c>
      <c r="B42" s="2" t="s">
        <v>82</v>
      </c>
      <c r="C42" s="2" t="s">
        <v>217</v>
      </c>
      <c r="D42" s="2" t="s">
        <v>88</v>
      </c>
      <c r="E42" s="2" t="s">
        <v>189</v>
      </c>
      <c r="F42" s="2" t="s">
        <v>204</v>
      </c>
      <c r="G42" s="2">
        <v>5.4349175870461073</v>
      </c>
      <c r="H42" s="2" t="s">
        <v>191</v>
      </c>
    </row>
    <row r="43" spans="1:8" x14ac:dyDescent="0.15">
      <c r="A43" s="2" t="s">
        <v>228</v>
      </c>
      <c r="B43" s="2" t="s">
        <v>82</v>
      </c>
      <c r="C43" s="2" t="s">
        <v>229</v>
      </c>
      <c r="D43" s="2" t="s">
        <v>88</v>
      </c>
      <c r="E43" s="2" t="s">
        <v>189</v>
      </c>
      <c r="F43" s="2" t="s">
        <v>204</v>
      </c>
      <c r="G43" s="2">
        <v>19.763336680167665</v>
      </c>
      <c r="H43" s="2" t="s">
        <v>191</v>
      </c>
    </row>
    <row r="44" spans="1:8" x14ac:dyDescent="0.15">
      <c r="A44" s="2" t="s">
        <v>222</v>
      </c>
      <c r="B44" s="2" t="s">
        <v>82</v>
      </c>
      <c r="C44" s="41" t="s">
        <v>223</v>
      </c>
      <c r="D44" s="2" t="s">
        <v>88</v>
      </c>
      <c r="E44" s="2" t="s">
        <v>189</v>
      </c>
      <c r="F44" s="2" t="s">
        <v>204</v>
      </c>
      <c r="G44" s="42">
        <v>4.1305373661550417</v>
      </c>
      <c r="H44" s="2" t="s">
        <v>191</v>
      </c>
    </row>
    <row r="45" spans="1:8" x14ac:dyDescent="0.15">
      <c r="A45" s="2" t="s">
        <v>258</v>
      </c>
      <c r="B45" s="2" t="s">
        <v>82</v>
      </c>
      <c r="C45" s="41" t="s">
        <v>229</v>
      </c>
      <c r="D45" s="2" t="s">
        <v>88</v>
      </c>
      <c r="E45" s="2" t="s">
        <v>189</v>
      </c>
      <c r="F45" s="2" t="s">
        <v>204</v>
      </c>
      <c r="G45" s="42">
        <v>0.22727837182192814</v>
      </c>
      <c r="H45" s="2" t="s">
        <v>191</v>
      </c>
    </row>
    <row r="46" spans="1:8" x14ac:dyDescent="0.15">
      <c r="A46" s="2" t="s">
        <v>259</v>
      </c>
      <c r="B46" s="2" t="s">
        <v>82</v>
      </c>
      <c r="C46" s="2" t="s">
        <v>260</v>
      </c>
      <c r="D46" s="2" t="s">
        <v>88</v>
      </c>
      <c r="E46" s="2" t="s">
        <v>189</v>
      </c>
      <c r="F46" s="2" t="s">
        <v>204</v>
      </c>
      <c r="G46" s="42">
        <v>4.2392357178959639</v>
      </c>
      <c r="H46" s="2" t="s">
        <v>191</v>
      </c>
    </row>
    <row r="47" spans="1:8" x14ac:dyDescent="0.15">
      <c r="A47" s="2" t="s">
        <v>231</v>
      </c>
      <c r="B47" s="2" t="s">
        <v>82</v>
      </c>
      <c r="C47" s="41" t="s">
        <v>229</v>
      </c>
      <c r="D47" s="2" t="s">
        <v>88</v>
      </c>
      <c r="E47" s="2" t="s">
        <v>189</v>
      </c>
      <c r="F47" s="2" t="s">
        <v>204</v>
      </c>
      <c r="G47" s="42">
        <v>2.7915713060736826</v>
      </c>
      <c r="H47" s="2" t="s">
        <v>191</v>
      </c>
    </row>
    <row r="48" spans="1:8" x14ac:dyDescent="0.15">
      <c r="A48" s="2" t="s">
        <v>261</v>
      </c>
      <c r="B48" s="2" t="s">
        <v>82</v>
      </c>
      <c r="C48" s="2" t="s">
        <v>138</v>
      </c>
      <c r="D48" s="2" t="s">
        <v>88</v>
      </c>
      <c r="E48" s="2" t="s">
        <v>189</v>
      </c>
      <c r="F48" s="2" t="s">
        <v>221</v>
      </c>
      <c r="G48" s="42">
        <v>0.24704170850209581</v>
      </c>
      <c r="H48" s="2" t="s">
        <v>191</v>
      </c>
    </row>
    <row r="49" spans="1:8" x14ac:dyDescent="0.15">
      <c r="A49" s="2" t="s">
        <v>262</v>
      </c>
      <c r="B49" s="2" t="s">
        <v>82</v>
      </c>
      <c r="C49" s="2" t="s">
        <v>236</v>
      </c>
      <c r="D49" s="2" t="s">
        <v>88</v>
      </c>
      <c r="E49" s="2" t="s">
        <v>189</v>
      </c>
      <c r="F49" s="2" t="s">
        <v>204</v>
      </c>
      <c r="G49" s="42">
        <v>3.9378448335234066E-2</v>
      </c>
      <c r="H49" s="2" t="s">
        <v>191</v>
      </c>
    </row>
    <row r="50" spans="1:8" x14ac:dyDescent="0.15">
      <c r="A50" s="2" t="s">
        <v>263</v>
      </c>
      <c r="B50" s="2" t="s">
        <v>82</v>
      </c>
      <c r="C50" s="41" t="s">
        <v>223</v>
      </c>
      <c r="D50" s="2" t="s">
        <v>88</v>
      </c>
      <c r="E50" s="2" t="s">
        <v>189</v>
      </c>
      <c r="F50" s="2" t="s">
        <v>204</v>
      </c>
      <c r="G50" s="42">
        <v>4.1305373661550417</v>
      </c>
      <c r="H50" s="2" t="s">
        <v>191</v>
      </c>
    </row>
    <row r="51" spans="1:8" x14ac:dyDescent="0.15">
      <c r="A51" s="2" t="s">
        <v>264</v>
      </c>
      <c r="B51" s="2" t="s">
        <v>82</v>
      </c>
      <c r="C51" s="2" t="s">
        <v>244</v>
      </c>
      <c r="D51" s="2" t="s">
        <v>88</v>
      </c>
      <c r="E51" s="2" t="s">
        <v>189</v>
      </c>
      <c r="F51" s="2" t="s">
        <v>204</v>
      </c>
      <c r="G51" s="42">
        <v>466.90882906896104</v>
      </c>
      <c r="H51" s="2" t="s">
        <v>191</v>
      </c>
    </row>
    <row r="52" spans="1:8" x14ac:dyDescent="0.15">
      <c r="A52" s="2" t="s">
        <v>264</v>
      </c>
      <c r="B52" s="2" t="s">
        <v>82</v>
      </c>
      <c r="C52" s="2" t="s">
        <v>244</v>
      </c>
      <c r="D52" s="2" t="s">
        <v>88</v>
      </c>
      <c r="E52" s="2" t="s">
        <v>189</v>
      </c>
      <c r="F52" s="2" t="s">
        <v>204</v>
      </c>
      <c r="G52" s="42">
        <v>4.1305373661550417</v>
      </c>
      <c r="H52" s="2" t="s">
        <v>191</v>
      </c>
    </row>
    <row r="53" spans="1:8" x14ac:dyDescent="0.15">
      <c r="A53" s="2" t="s">
        <v>265</v>
      </c>
      <c r="B53" s="2" t="s">
        <v>82</v>
      </c>
      <c r="C53" s="2" t="s">
        <v>244</v>
      </c>
      <c r="D53" s="2" t="s">
        <v>88</v>
      </c>
      <c r="E53" s="2" t="s">
        <v>189</v>
      </c>
      <c r="F53" s="2" t="s">
        <v>204</v>
      </c>
      <c r="G53" s="42">
        <v>4.1305373661550417</v>
      </c>
      <c r="H53" s="2" t="s">
        <v>191</v>
      </c>
    </row>
    <row r="54" spans="1:8" x14ac:dyDescent="0.15">
      <c r="A54" s="2" t="s">
        <v>266</v>
      </c>
      <c r="B54" s="2" t="s">
        <v>82</v>
      </c>
      <c r="C54" s="2" t="s">
        <v>244</v>
      </c>
      <c r="D54" s="2" t="s">
        <v>88</v>
      </c>
      <c r="E54" s="2" t="s">
        <v>189</v>
      </c>
      <c r="F54" s="2" t="s">
        <v>204</v>
      </c>
      <c r="G54" s="42">
        <v>466.90882906896104</v>
      </c>
      <c r="H54" s="2" t="s">
        <v>191</v>
      </c>
    </row>
    <row r="55" spans="1:8" x14ac:dyDescent="0.15">
      <c r="A55" s="2" t="s">
        <v>267</v>
      </c>
      <c r="B55" s="2" t="s">
        <v>202</v>
      </c>
      <c r="C55" s="2" t="s">
        <v>267</v>
      </c>
      <c r="D55" s="2" t="s">
        <v>88</v>
      </c>
      <c r="E55" s="2" t="s">
        <v>189</v>
      </c>
      <c r="F55" s="2" t="s">
        <v>268</v>
      </c>
      <c r="G55" s="2">
        <v>4.1111111111111101E-4</v>
      </c>
      <c r="H55" s="2" t="s">
        <v>269</v>
      </c>
    </row>
    <row r="56" spans="1:8" x14ac:dyDescent="0.15">
      <c r="A56" s="2" t="s">
        <v>201</v>
      </c>
      <c r="B56" s="2" t="s">
        <v>202</v>
      </c>
      <c r="C56" s="2" t="s">
        <v>203</v>
      </c>
      <c r="D56" s="2" t="s">
        <v>88</v>
      </c>
      <c r="E56" s="2" t="s">
        <v>189</v>
      </c>
      <c r="F56" s="2" t="s">
        <v>204</v>
      </c>
      <c r="G56" s="2">
        <v>9.5190111120027545</v>
      </c>
      <c r="H56" s="2" t="s">
        <v>270</v>
      </c>
    </row>
    <row r="57" spans="1:8" x14ac:dyDescent="0.15">
      <c r="A57" s="2" t="s">
        <v>206</v>
      </c>
      <c r="B57" s="2" t="s">
        <v>202</v>
      </c>
      <c r="C57" s="2" t="s">
        <v>206</v>
      </c>
      <c r="D57" s="2" t="s">
        <v>88</v>
      </c>
      <c r="E57" s="2" t="s">
        <v>189</v>
      </c>
      <c r="F57" s="2" t="s">
        <v>204</v>
      </c>
      <c r="G57" s="2">
        <v>1.2846168842108982E-3</v>
      </c>
      <c r="H57" s="2" t="s">
        <v>270</v>
      </c>
    </row>
    <row r="58" spans="1:8" x14ac:dyDescent="0.15">
      <c r="A58" s="2" t="s">
        <v>207</v>
      </c>
      <c r="B58" s="2" t="s">
        <v>202</v>
      </c>
      <c r="C58" s="2" t="s">
        <v>207</v>
      </c>
      <c r="D58" s="2" t="s">
        <v>88</v>
      </c>
      <c r="E58" s="2" t="s">
        <v>189</v>
      </c>
      <c r="F58" s="2" t="s">
        <v>204</v>
      </c>
      <c r="G58" s="2">
        <v>7.7077013052653895E-5</v>
      </c>
      <c r="H58" s="2" t="s">
        <v>270</v>
      </c>
    </row>
    <row r="59" spans="1:8" x14ac:dyDescent="0.15">
      <c r="A59" s="2" t="s">
        <v>201</v>
      </c>
      <c r="B59" s="2" t="s">
        <v>202</v>
      </c>
      <c r="C59" s="2" t="s">
        <v>203</v>
      </c>
      <c r="D59" s="2" t="s">
        <v>88</v>
      </c>
      <c r="E59" s="2" t="s">
        <v>189</v>
      </c>
      <c r="F59" s="2" t="s">
        <v>204</v>
      </c>
      <c r="G59" s="2">
        <v>8.658638953802507</v>
      </c>
      <c r="H59" s="2" t="s">
        <v>271</v>
      </c>
    </row>
    <row r="60" spans="1:8" x14ac:dyDescent="0.15">
      <c r="A60" s="2" t="s">
        <v>206</v>
      </c>
      <c r="B60" s="2" t="s">
        <v>202</v>
      </c>
      <c r="C60" s="2" t="s">
        <v>206</v>
      </c>
      <c r="D60" s="2" t="s">
        <v>88</v>
      </c>
      <c r="E60" s="2" t="s">
        <v>189</v>
      </c>
      <c r="F60" s="2" t="s">
        <v>204</v>
      </c>
      <c r="G60" s="2">
        <v>1.1685072812149132E-3</v>
      </c>
      <c r="H60" s="2" t="s">
        <v>271</v>
      </c>
    </row>
    <row r="61" spans="1:8" x14ac:dyDescent="0.15">
      <c r="A61" s="2" t="s">
        <v>207</v>
      </c>
      <c r="B61" s="2" t="s">
        <v>202</v>
      </c>
      <c r="C61" s="2" t="s">
        <v>207</v>
      </c>
      <c r="D61" s="2" t="s">
        <v>88</v>
      </c>
      <c r="E61" s="2" t="s">
        <v>189</v>
      </c>
      <c r="F61" s="2" t="s">
        <v>204</v>
      </c>
      <c r="G61" s="2">
        <v>7.0110436872894798E-5</v>
      </c>
      <c r="H61" s="2" t="s">
        <v>271</v>
      </c>
    </row>
    <row r="62" spans="1:8" x14ac:dyDescent="0.15">
      <c r="A62" s="2" t="s">
        <v>272</v>
      </c>
      <c r="B62" s="2" t="s">
        <v>82</v>
      </c>
      <c r="C62" s="41" t="s">
        <v>273</v>
      </c>
      <c r="D62" s="2" t="s">
        <v>88</v>
      </c>
      <c r="E62" s="2" t="s">
        <v>189</v>
      </c>
      <c r="F62" s="2" t="s">
        <v>197</v>
      </c>
      <c r="G62" s="2">
        <f>$G$4*0.00000599449</f>
        <v>3.0062047739334158E-4</v>
      </c>
      <c r="H62" s="2" t="s">
        <v>274</v>
      </c>
    </row>
    <row r="63" spans="1:8" x14ac:dyDescent="0.15">
      <c r="A63" s="2" t="s">
        <v>275</v>
      </c>
      <c r="B63" s="2" t="s">
        <v>82</v>
      </c>
      <c r="C63" s="41" t="s">
        <v>196</v>
      </c>
      <c r="D63" s="2" t="s">
        <v>88</v>
      </c>
      <c r="E63" s="2" t="s">
        <v>189</v>
      </c>
      <c r="F63" s="41" t="s">
        <v>197</v>
      </c>
      <c r="G63" s="2">
        <f>$G$4*7.99131328719306E-06</f>
        <v>4.0076010059166521E-4</v>
      </c>
      <c r="H63" s="2" t="s">
        <v>274</v>
      </c>
    </row>
    <row r="64" spans="1:8" x14ac:dyDescent="0.15">
      <c r="A64" s="2" t="s">
        <v>276</v>
      </c>
      <c r="B64" s="2" t="s">
        <v>82</v>
      </c>
      <c r="C64" s="41" t="s">
        <v>277</v>
      </c>
      <c r="D64" s="2" t="s">
        <v>88</v>
      </c>
      <c r="E64" s="2" t="s">
        <v>189</v>
      </c>
      <c r="F64" s="41" t="s">
        <v>197</v>
      </c>
      <c r="G64" s="2">
        <f>$G$4*0</f>
        <v>0</v>
      </c>
      <c r="H64" s="2" t="s">
        <v>274</v>
      </c>
    </row>
    <row r="65" spans="1:8" x14ac:dyDescent="0.15">
      <c r="A65" s="2" t="s">
        <v>278</v>
      </c>
      <c r="B65" s="2" t="s">
        <v>82</v>
      </c>
      <c r="C65" s="41" t="s">
        <v>90</v>
      </c>
      <c r="D65" s="2" t="s">
        <v>88</v>
      </c>
      <c r="E65" s="2" t="s">
        <v>189</v>
      </c>
      <c r="F65" s="41" t="s">
        <v>221</v>
      </c>
      <c r="G65" s="2">
        <f>G4</f>
        <v>50.149466825925401</v>
      </c>
      <c r="H65" s="2" t="s">
        <v>191</v>
      </c>
    </row>
    <row r="295" spans="1:3" x14ac:dyDescent="0.15">
      <c r="A295" s="41"/>
      <c r="C295" s="41"/>
    </row>
    <row r="296" spans="1:3" x14ac:dyDescent="0.15">
      <c r="A296" s="41"/>
      <c r="C296" s="41"/>
    </row>
    <row r="297" spans="1:3" x14ac:dyDescent="0.15">
      <c r="A297" s="41"/>
      <c r="C297" s="41"/>
    </row>
    <row r="299" spans="1:3" x14ac:dyDescent="0.15">
      <c r="A299" s="41"/>
      <c r="C299" s="41"/>
    </row>
    <row r="300" spans="1:3" x14ac:dyDescent="0.15">
      <c r="A300" s="41"/>
      <c r="C300" s="41"/>
    </row>
  </sheetData>
  <hyperlinks>
    <hyperlink ref="H55" r:id="rId1" xr:uid="{F29CC2FB-D0B5-4F5E-8E3A-CDCAA7AA004A}"/>
    <hyperlink ref="A1" location="'Readme | Introduction'!A1" display="back to ReadMe" xr:uid="{976CB586-4C07-D444-90E3-A6F2D561543D}"/>
  </hyperlink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1E96FC"/>
  </sheetPr>
  <dimension ref="A1:H300"/>
  <sheetViews>
    <sheetView showGridLines="0" workbookViewId="0">
      <pane ySplit="3" topLeftCell="A4" activePane="bottomLeft" state="frozen"/>
      <selection pane="bottomLeft"/>
    </sheetView>
  </sheetViews>
  <sheetFormatPr baseColWidth="10" defaultColWidth="8.83203125" defaultRowHeight="12" x14ac:dyDescent="0.15"/>
  <cols>
    <col min="1" max="1" width="107.5" style="2" bestFit="1" customWidth="1"/>
    <col min="2" max="2" width="17" style="2" bestFit="1" customWidth="1"/>
    <col min="3" max="3" width="107.5" style="2" bestFit="1" customWidth="1"/>
    <col min="4" max="4" width="14.1640625" style="2" bestFit="1" customWidth="1"/>
    <col min="5" max="5" width="10.6640625" style="2" bestFit="1" customWidth="1"/>
    <col min="6" max="6" width="12.83203125" style="2" bestFit="1" customWidth="1"/>
    <col min="7" max="7" width="12.1640625" style="2" bestFit="1" customWidth="1"/>
    <col min="8" max="8" width="249.5" style="2" bestFit="1" customWidth="1"/>
    <col min="9" max="16384" width="8.83203125" style="2"/>
  </cols>
  <sheetData>
    <row r="1" spans="1:8" x14ac:dyDescent="0.15">
      <c r="A1" s="70" t="s">
        <v>957</v>
      </c>
    </row>
    <row r="3" spans="1:8" s="9" customFormat="1" x14ac:dyDescent="0.15">
      <c r="A3" s="40" t="s">
        <v>179</v>
      </c>
      <c r="B3" s="40" t="s">
        <v>180</v>
      </c>
      <c r="C3" s="40" t="s">
        <v>181</v>
      </c>
      <c r="D3" s="40" t="s">
        <v>182</v>
      </c>
      <c r="E3" s="40" t="s">
        <v>183</v>
      </c>
      <c r="F3" s="40" t="s">
        <v>184</v>
      </c>
      <c r="G3" s="40" t="s">
        <v>185</v>
      </c>
      <c r="H3" s="40" t="s">
        <v>186</v>
      </c>
    </row>
    <row r="4" spans="1:8" x14ac:dyDescent="0.15">
      <c r="A4" s="2" t="s">
        <v>120</v>
      </c>
      <c r="B4" s="2" t="s">
        <v>82</v>
      </c>
      <c r="C4" s="2" t="s">
        <v>120</v>
      </c>
      <c r="D4" s="2" t="s">
        <v>88</v>
      </c>
      <c r="E4" s="2" t="s">
        <v>189</v>
      </c>
      <c r="F4" s="2" t="s">
        <v>221</v>
      </c>
      <c r="G4" s="2">
        <v>50.149466825925401</v>
      </c>
      <c r="H4" s="2" t="s">
        <v>191</v>
      </c>
    </row>
    <row r="5" spans="1:8" x14ac:dyDescent="0.15">
      <c r="A5" s="2" t="s">
        <v>222</v>
      </c>
      <c r="B5" s="2" t="s">
        <v>82</v>
      </c>
      <c r="C5" s="41" t="s">
        <v>223</v>
      </c>
      <c r="D5" s="2" t="s">
        <v>88</v>
      </c>
      <c r="E5" s="2" t="s">
        <v>189</v>
      </c>
      <c r="F5" s="2" t="s">
        <v>204</v>
      </c>
      <c r="G5" s="2">
        <v>19.763336680167665</v>
      </c>
      <c r="H5" s="2" t="s">
        <v>191</v>
      </c>
    </row>
    <row r="6" spans="1:8" x14ac:dyDescent="0.15">
      <c r="A6" s="2" t="s">
        <v>224</v>
      </c>
      <c r="B6" s="2" t="s">
        <v>82</v>
      </c>
      <c r="C6" s="2" t="s">
        <v>217</v>
      </c>
      <c r="D6" s="2" t="s">
        <v>88</v>
      </c>
      <c r="E6" s="2" t="s">
        <v>189</v>
      </c>
      <c r="F6" s="2" t="s">
        <v>204</v>
      </c>
      <c r="G6" s="42">
        <v>2.4210087433205389E-3</v>
      </c>
      <c r="H6" s="2" t="s">
        <v>191</v>
      </c>
    </row>
    <row r="7" spans="1:8" x14ac:dyDescent="0.15">
      <c r="A7" s="2" t="s">
        <v>225</v>
      </c>
      <c r="B7" s="2" t="s">
        <v>82</v>
      </c>
      <c r="C7" s="2" t="s">
        <v>217</v>
      </c>
      <c r="D7" s="2" t="s">
        <v>88</v>
      </c>
      <c r="E7" s="2" t="s">
        <v>189</v>
      </c>
      <c r="F7" s="2" t="s">
        <v>204</v>
      </c>
      <c r="G7" s="42">
        <v>0.31621338688268263</v>
      </c>
      <c r="H7" s="2" t="s">
        <v>191</v>
      </c>
    </row>
    <row r="8" spans="1:8" x14ac:dyDescent="0.15">
      <c r="A8" s="2" t="s">
        <v>226</v>
      </c>
      <c r="B8" s="2" t="s">
        <v>82</v>
      </c>
      <c r="C8" s="2" t="s">
        <v>217</v>
      </c>
      <c r="D8" s="2" t="s">
        <v>88</v>
      </c>
      <c r="E8" s="2" t="s">
        <v>189</v>
      </c>
      <c r="F8" s="2" t="s">
        <v>204</v>
      </c>
      <c r="G8" s="42">
        <v>3.0139088437255686E-3</v>
      </c>
      <c r="H8" s="2" t="s">
        <v>191</v>
      </c>
    </row>
    <row r="9" spans="1:8" x14ac:dyDescent="0.15">
      <c r="A9" s="2" t="s">
        <v>227</v>
      </c>
      <c r="B9" s="2" t="s">
        <v>82</v>
      </c>
      <c r="C9" s="2" t="s">
        <v>217</v>
      </c>
      <c r="D9" s="2" t="s">
        <v>88</v>
      </c>
      <c r="E9" s="2" t="s">
        <v>189</v>
      </c>
      <c r="F9" s="2" t="s">
        <v>204</v>
      </c>
      <c r="G9" s="2">
        <v>5.4349175870461073</v>
      </c>
      <c r="H9" s="2" t="s">
        <v>191</v>
      </c>
    </row>
    <row r="10" spans="1:8" x14ac:dyDescent="0.15">
      <c r="A10" s="2" t="s">
        <v>228</v>
      </c>
      <c r="B10" s="2" t="s">
        <v>82</v>
      </c>
      <c r="C10" s="41" t="s">
        <v>229</v>
      </c>
      <c r="D10" s="2" t="s">
        <v>88</v>
      </c>
      <c r="E10" s="2" t="s">
        <v>189</v>
      </c>
      <c r="F10" s="2" t="s">
        <v>204</v>
      </c>
      <c r="G10" s="2">
        <v>19.763336680167665</v>
      </c>
      <c r="H10" s="2" t="s">
        <v>191</v>
      </c>
    </row>
    <row r="11" spans="1:8" x14ac:dyDescent="0.15">
      <c r="A11" s="2" t="s">
        <v>230</v>
      </c>
      <c r="B11" s="2" t="s">
        <v>82</v>
      </c>
      <c r="C11" s="2" t="s">
        <v>188</v>
      </c>
      <c r="D11" s="2" t="s">
        <v>88</v>
      </c>
      <c r="E11" s="2" t="s">
        <v>189</v>
      </c>
      <c r="F11" s="2" t="s">
        <v>204</v>
      </c>
      <c r="G11" s="2">
        <v>2.9874811260718563</v>
      </c>
      <c r="H11" s="2" t="s">
        <v>191</v>
      </c>
    </row>
    <row r="12" spans="1:8" x14ac:dyDescent="0.15">
      <c r="A12" s="2" t="s">
        <v>231</v>
      </c>
      <c r="B12" s="2" t="s">
        <v>82</v>
      </c>
      <c r="C12" s="41" t="s">
        <v>229</v>
      </c>
      <c r="D12" s="2" t="s">
        <v>88</v>
      </c>
      <c r="E12" s="2" t="s">
        <v>189</v>
      </c>
      <c r="F12" s="2" t="s">
        <v>204</v>
      </c>
      <c r="G12" s="42">
        <v>0.83994180890712578</v>
      </c>
      <c r="H12" s="2" t="s">
        <v>191</v>
      </c>
    </row>
    <row r="13" spans="1:8" x14ac:dyDescent="0.15">
      <c r="A13" s="2" t="s">
        <v>232</v>
      </c>
      <c r="B13" s="2" t="s">
        <v>82</v>
      </c>
      <c r="C13" s="2" t="s">
        <v>188</v>
      </c>
      <c r="D13" s="2" t="s">
        <v>88</v>
      </c>
      <c r="E13" s="2" t="s">
        <v>189</v>
      </c>
      <c r="F13" s="2" t="s">
        <v>204</v>
      </c>
      <c r="G13" s="42">
        <v>2.7174587935230536</v>
      </c>
      <c r="H13" s="2" t="s">
        <v>191</v>
      </c>
    </row>
    <row r="14" spans="1:8" x14ac:dyDescent="0.15">
      <c r="A14" s="2" t="s">
        <v>233</v>
      </c>
      <c r="B14" s="2" t="s">
        <v>82</v>
      </c>
      <c r="C14" s="2" t="s">
        <v>234</v>
      </c>
      <c r="D14" s="2" t="s">
        <v>88</v>
      </c>
      <c r="E14" s="2" t="s">
        <v>189</v>
      </c>
      <c r="F14" s="2" t="s">
        <v>204</v>
      </c>
      <c r="G14" s="2">
        <v>7.1395794882231192</v>
      </c>
      <c r="H14" s="2" t="s">
        <v>191</v>
      </c>
    </row>
    <row r="15" spans="1:8" x14ac:dyDescent="0.15">
      <c r="A15" s="2" t="s">
        <v>210</v>
      </c>
      <c r="B15" s="2" t="s">
        <v>82</v>
      </c>
      <c r="C15" s="2" t="s">
        <v>235</v>
      </c>
      <c r="D15" s="2" t="s">
        <v>88</v>
      </c>
      <c r="E15" s="2" t="s">
        <v>189</v>
      </c>
      <c r="F15" s="2" t="s">
        <v>204</v>
      </c>
      <c r="G15" s="2">
        <v>16.0191725461099</v>
      </c>
      <c r="H15" s="2" t="s">
        <v>191</v>
      </c>
    </row>
    <row r="16" spans="1:8" x14ac:dyDescent="0.15">
      <c r="A16" s="2" t="s">
        <v>224</v>
      </c>
      <c r="B16" s="2" t="s">
        <v>82</v>
      </c>
      <c r="C16" s="2" t="s">
        <v>236</v>
      </c>
      <c r="D16" s="2" t="s">
        <v>88</v>
      </c>
      <c r="E16" s="2" t="s">
        <v>189</v>
      </c>
      <c r="F16" s="2" t="s">
        <v>204</v>
      </c>
      <c r="G16" s="2">
        <v>2.9000226161061029</v>
      </c>
      <c r="H16" s="2" t="s">
        <v>191</v>
      </c>
    </row>
    <row r="17" spans="1:8" x14ac:dyDescent="0.15">
      <c r="A17" s="2" t="s">
        <v>237</v>
      </c>
      <c r="B17" s="2" t="s">
        <v>82</v>
      </c>
      <c r="C17" s="2" t="s">
        <v>238</v>
      </c>
      <c r="D17" s="2" t="s">
        <v>88</v>
      </c>
      <c r="E17" s="2" t="s">
        <v>189</v>
      </c>
      <c r="F17" s="2" t="s">
        <v>204</v>
      </c>
      <c r="G17" s="2">
        <v>65.181460704860982</v>
      </c>
      <c r="H17" s="2" t="s">
        <v>191</v>
      </c>
    </row>
    <row r="18" spans="1:8" x14ac:dyDescent="0.15">
      <c r="A18" s="2" t="s">
        <v>239</v>
      </c>
      <c r="B18" s="2" t="s">
        <v>82</v>
      </c>
      <c r="C18" s="2" t="s">
        <v>240</v>
      </c>
      <c r="D18" s="2" t="s">
        <v>88</v>
      </c>
      <c r="E18" s="2" t="s">
        <v>189</v>
      </c>
      <c r="F18" s="2" t="s">
        <v>204</v>
      </c>
      <c r="G18" s="2">
        <v>2.9000226161061029</v>
      </c>
      <c r="H18" s="2" t="s">
        <v>191</v>
      </c>
    </row>
    <row r="19" spans="1:8" x14ac:dyDescent="0.15">
      <c r="A19" s="2" t="s">
        <v>241</v>
      </c>
      <c r="B19" s="2" t="s">
        <v>82</v>
      </c>
      <c r="C19" s="2" t="s">
        <v>242</v>
      </c>
      <c r="D19" s="2" t="s">
        <v>88</v>
      </c>
      <c r="E19" s="2" t="s">
        <v>189</v>
      </c>
      <c r="F19" s="2" t="s">
        <v>204</v>
      </c>
      <c r="G19" s="2">
        <v>58.000452322122058</v>
      </c>
      <c r="H19" s="2" t="s">
        <v>191</v>
      </c>
    </row>
    <row r="20" spans="1:8" x14ac:dyDescent="0.15">
      <c r="A20" s="2" t="s">
        <v>243</v>
      </c>
      <c r="B20" s="2" t="s">
        <v>82</v>
      </c>
      <c r="C20" s="2" t="s">
        <v>244</v>
      </c>
      <c r="D20" s="2" t="s">
        <v>88</v>
      </c>
      <c r="E20" s="2" t="s">
        <v>189</v>
      </c>
      <c r="F20" s="2" t="s">
        <v>204</v>
      </c>
      <c r="G20" s="2">
        <v>5.5238526021068628</v>
      </c>
      <c r="H20" s="2" t="s">
        <v>191</v>
      </c>
    </row>
    <row r="21" spans="1:8" x14ac:dyDescent="0.15">
      <c r="A21" s="2" t="s">
        <v>228</v>
      </c>
      <c r="B21" s="2" t="s">
        <v>82</v>
      </c>
      <c r="C21" s="41" t="s">
        <v>229</v>
      </c>
      <c r="D21" s="2" t="s">
        <v>88</v>
      </c>
      <c r="E21" s="2" t="s">
        <v>189</v>
      </c>
      <c r="F21" s="2" t="s">
        <v>204</v>
      </c>
      <c r="G21" s="2">
        <v>16.0191725461099</v>
      </c>
      <c r="H21" s="2" t="s">
        <v>191</v>
      </c>
    </row>
    <row r="22" spans="1:8" x14ac:dyDescent="0.15">
      <c r="A22" s="2" t="s">
        <v>222</v>
      </c>
      <c r="B22" s="2" t="s">
        <v>82</v>
      </c>
      <c r="C22" s="41" t="s">
        <v>223</v>
      </c>
      <c r="D22" s="2" t="s">
        <v>88</v>
      </c>
      <c r="E22" s="2" t="s">
        <v>189</v>
      </c>
      <c r="F22" s="2" t="s">
        <v>204</v>
      </c>
      <c r="G22" s="42">
        <v>0.22095410408427449</v>
      </c>
      <c r="H22" s="2" t="s">
        <v>191</v>
      </c>
    </row>
    <row r="23" spans="1:8" x14ac:dyDescent="0.15">
      <c r="A23" s="2" t="s">
        <v>245</v>
      </c>
      <c r="B23" s="2" t="s">
        <v>82</v>
      </c>
      <c r="C23" s="2" t="s">
        <v>229</v>
      </c>
      <c r="D23" s="2" t="s">
        <v>88</v>
      </c>
      <c r="E23" s="2" t="s">
        <v>189</v>
      </c>
      <c r="F23" s="2" t="s">
        <v>204</v>
      </c>
      <c r="G23" s="42">
        <v>9.0867375304657896E-2</v>
      </c>
      <c r="H23" s="2" t="s">
        <v>191</v>
      </c>
    </row>
    <row r="24" spans="1:8" x14ac:dyDescent="0.15">
      <c r="A24" s="2" t="s">
        <v>246</v>
      </c>
      <c r="B24" s="2" t="s">
        <v>82</v>
      </c>
      <c r="C24" s="2" t="s">
        <v>229</v>
      </c>
      <c r="D24" s="2" t="s">
        <v>88</v>
      </c>
      <c r="E24" s="2" t="s">
        <v>189</v>
      </c>
      <c r="F24" s="2" t="s">
        <v>204</v>
      </c>
      <c r="G24" s="42">
        <v>0.17521660453882967</v>
      </c>
      <c r="H24" s="2" t="s">
        <v>191</v>
      </c>
    </row>
    <row r="25" spans="1:8" x14ac:dyDescent="0.15">
      <c r="A25" s="2" t="s">
        <v>247</v>
      </c>
      <c r="B25" s="2" t="s">
        <v>82</v>
      </c>
      <c r="C25" s="2" t="s">
        <v>229</v>
      </c>
      <c r="D25" s="2" t="s">
        <v>88</v>
      </c>
      <c r="E25" s="2" t="s">
        <v>189</v>
      </c>
      <c r="F25" s="2" t="s">
        <v>204</v>
      </c>
      <c r="G25" s="42">
        <v>1.3809631505267156E-2</v>
      </c>
      <c r="H25" s="2" t="s">
        <v>191</v>
      </c>
    </row>
    <row r="26" spans="1:8" x14ac:dyDescent="0.15">
      <c r="A26" s="2" t="s">
        <v>248</v>
      </c>
      <c r="B26" s="2" t="s">
        <v>82</v>
      </c>
      <c r="C26" s="2" t="s">
        <v>229</v>
      </c>
      <c r="D26" s="2" t="s">
        <v>88</v>
      </c>
      <c r="E26" s="2" t="s">
        <v>189</v>
      </c>
      <c r="F26" s="2" t="s">
        <v>204</v>
      </c>
      <c r="G26" s="42">
        <v>0.13809631505267156</v>
      </c>
      <c r="H26" s="2" t="s">
        <v>191</v>
      </c>
    </row>
    <row r="27" spans="1:8" x14ac:dyDescent="0.15">
      <c r="A27" s="2" t="s">
        <v>233</v>
      </c>
      <c r="B27" s="2" t="s">
        <v>82</v>
      </c>
      <c r="C27" s="2" t="s">
        <v>234</v>
      </c>
      <c r="D27" s="2" t="s">
        <v>88</v>
      </c>
      <c r="E27" s="2" t="s">
        <v>189</v>
      </c>
      <c r="F27" s="2" t="s">
        <v>204</v>
      </c>
      <c r="G27" s="42">
        <v>7.1395794882231192</v>
      </c>
      <c r="H27" s="2" t="s">
        <v>191</v>
      </c>
    </row>
    <row r="28" spans="1:8" x14ac:dyDescent="0.15">
      <c r="A28" s="2" t="s">
        <v>210</v>
      </c>
      <c r="B28" s="2" t="s">
        <v>82</v>
      </c>
      <c r="C28" s="2" t="s">
        <v>235</v>
      </c>
      <c r="D28" s="2" t="s">
        <v>88</v>
      </c>
      <c r="E28" s="2" t="s">
        <v>189</v>
      </c>
      <c r="F28" s="2" t="s">
        <v>204</v>
      </c>
      <c r="G28" s="42">
        <v>1.1876283094529754</v>
      </c>
      <c r="H28" s="2" t="s">
        <v>191</v>
      </c>
    </row>
    <row r="29" spans="1:8" x14ac:dyDescent="0.15">
      <c r="A29" s="2" t="s">
        <v>249</v>
      </c>
      <c r="B29" s="2" t="s">
        <v>82</v>
      </c>
      <c r="C29" s="2" t="s">
        <v>250</v>
      </c>
      <c r="D29" s="2" t="s">
        <v>88</v>
      </c>
      <c r="E29" s="2" t="s">
        <v>189</v>
      </c>
      <c r="F29" s="2" t="s">
        <v>204</v>
      </c>
      <c r="G29" s="42">
        <v>8.285778903160293E-2</v>
      </c>
      <c r="H29" s="2" t="s">
        <v>191</v>
      </c>
    </row>
    <row r="30" spans="1:8" x14ac:dyDescent="0.15">
      <c r="A30" s="2" t="s">
        <v>251</v>
      </c>
      <c r="B30" s="2" t="s">
        <v>82</v>
      </c>
      <c r="C30" s="2" t="s">
        <v>229</v>
      </c>
      <c r="D30" s="2" t="s">
        <v>88</v>
      </c>
      <c r="E30" s="2" t="s">
        <v>189</v>
      </c>
      <c r="F30" s="2" t="s">
        <v>204</v>
      </c>
      <c r="G30" s="42">
        <v>1.7952520956847302</v>
      </c>
      <c r="H30" s="2" t="s">
        <v>191</v>
      </c>
    </row>
    <row r="31" spans="1:8" x14ac:dyDescent="0.15">
      <c r="A31" s="2" t="s">
        <v>252</v>
      </c>
      <c r="B31" s="2" t="s">
        <v>82</v>
      </c>
      <c r="C31" s="2" t="s">
        <v>229</v>
      </c>
      <c r="D31" s="2" t="s">
        <v>88</v>
      </c>
      <c r="E31" s="2" t="s">
        <v>189</v>
      </c>
      <c r="F31" s="2" t="s">
        <v>204</v>
      </c>
      <c r="G31" s="42">
        <v>5.523852602106863E-4</v>
      </c>
      <c r="H31" s="2" t="s">
        <v>191</v>
      </c>
    </row>
    <row r="32" spans="1:8" x14ac:dyDescent="0.15">
      <c r="A32" s="2" t="s">
        <v>241</v>
      </c>
      <c r="B32" s="2" t="s">
        <v>82</v>
      </c>
      <c r="C32" s="2" t="s">
        <v>242</v>
      </c>
      <c r="D32" s="2" t="s">
        <v>88</v>
      </c>
      <c r="E32" s="2" t="s">
        <v>189</v>
      </c>
      <c r="F32" s="2" t="s">
        <v>204</v>
      </c>
      <c r="G32" s="42">
        <v>2.7619263010534314E-3</v>
      </c>
      <c r="H32" s="2" t="s">
        <v>191</v>
      </c>
    </row>
    <row r="33" spans="1:8" x14ac:dyDescent="0.15">
      <c r="A33" s="2" t="s">
        <v>253</v>
      </c>
      <c r="B33" s="2" t="s">
        <v>82</v>
      </c>
      <c r="C33" s="2" t="s">
        <v>229</v>
      </c>
      <c r="D33" s="2" t="s">
        <v>88</v>
      </c>
      <c r="E33" s="2" t="s">
        <v>189</v>
      </c>
      <c r="F33" s="2" t="s">
        <v>204</v>
      </c>
      <c r="G33" s="42">
        <v>8.2857789031602937E-3</v>
      </c>
      <c r="H33" s="2" t="s">
        <v>191</v>
      </c>
    </row>
    <row r="34" spans="1:8" x14ac:dyDescent="0.15">
      <c r="A34" s="2" t="s">
        <v>243</v>
      </c>
      <c r="B34" s="2" t="s">
        <v>82</v>
      </c>
      <c r="C34" s="2" t="s">
        <v>244</v>
      </c>
      <c r="D34" s="2" t="s">
        <v>88</v>
      </c>
      <c r="E34" s="2" t="s">
        <v>189</v>
      </c>
      <c r="F34" s="2" t="s">
        <v>204</v>
      </c>
      <c r="G34" s="42">
        <v>3.3143115612641174</v>
      </c>
      <c r="H34" s="2" t="s">
        <v>191</v>
      </c>
    </row>
    <row r="35" spans="1:8" x14ac:dyDescent="0.15">
      <c r="A35" s="2" t="s">
        <v>254</v>
      </c>
      <c r="B35" s="2" t="s">
        <v>82</v>
      </c>
      <c r="C35" s="2" t="s">
        <v>229</v>
      </c>
      <c r="D35" s="2" t="s">
        <v>88</v>
      </c>
      <c r="E35" s="2" t="s">
        <v>189</v>
      </c>
      <c r="F35" s="2" t="s">
        <v>204</v>
      </c>
      <c r="G35" s="42">
        <v>0.27619263010534312</v>
      </c>
      <c r="H35" s="2" t="s">
        <v>191</v>
      </c>
    </row>
    <row r="36" spans="1:8" x14ac:dyDescent="0.15">
      <c r="A36" s="2" t="s">
        <v>255</v>
      </c>
      <c r="B36" s="2" t="s">
        <v>82</v>
      </c>
      <c r="C36" s="2" t="s">
        <v>229</v>
      </c>
      <c r="D36" s="2" t="s">
        <v>88</v>
      </c>
      <c r="E36" s="2" t="s">
        <v>189</v>
      </c>
      <c r="F36" s="2" t="s">
        <v>204</v>
      </c>
      <c r="G36" s="42">
        <v>8.2857789031602928E-4</v>
      </c>
      <c r="H36" s="2" t="s">
        <v>191</v>
      </c>
    </row>
    <row r="37" spans="1:8" x14ac:dyDescent="0.15">
      <c r="A37" s="2" t="s">
        <v>256</v>
      </c>
      <c r="B37" s="2" t="s">
        <v>82</v>
      </c>
      <c r="C37" s="2" t="s">
        <v>229</v>
      </c>
      <c r="D37" s="2" t="s">
        <v>88</v>
      </c>
      <c r="E37" s="2" t="s">
        <v>189</v>
      </c>
      <c r="F37" s="2" t="s">
        <v>204</v>
      </c>
      <c r="G37" s="42">
        <v>5.523852602106863E-4</v>
      </c>
      <c r="H37" s="2" t="s">
        <v>191</v>
      </c>
    </row>
    <row r="38" spans="1:8" x14ac:dyDescent="0.15">
      <c r="A38" s="2" t="s">
        <v>222</v>
      </c>
      <c r="B38" s="2" t="s">
        <v>82</v>
      </c>
      <c r="C38" s="41" t="s">
        <v>223</v>
      </c>
      <c r="D38" s="2" t="s">
        <v>88</v>
      </c>
      <c r="E38" s="2" t="s">
        <v>189</v>
      </c>
      <c r="F38" s="2" t="s">
        <v>204</v>
      </c>
      <c r="G38" s="2">
        <v>19.763336680167665</v>
      </c>
      <c r="H38" s="2" t="s">
        <v>191</v>
      </c>
    </row>
    <row r="39" spans="1:8" x14ac:dyDescent="0.15">
      <c r="A39" s="2" t="s">
        <v>224</v>
      </c>
      <c r="B39" s="2" t="s">
        <v>82</v>
      </c>
      <c r="C39" s="2" t="s">
        <v>236</v>
      </c>
      <c r="D39" s="2" t="s">
        <v>88</v>
      </c>
      <c r="E39" s="2" t="s">
        <v>189</v>
      </c>
      <c r="F39" s="2" t="s">
        <v>204</v>
      </c>
      <c r="G39" s="42">
        <v>2.4210087433205389E-3</v>
      </c>
      <c r="H39" s="2" t="s">
        <v>191</v>
      </c>
    </row>
    <row r="40" spans="1:8" x14ac:dyDescent="0.15">
      <c r="A40" s="2" t="s">
        <v>225</v>
      </c>
      <c r="B40" s="2" t="s">
        <v>82</v>
      </c>
      <c r="C40" s="2" t="s">
        <v>257</v>
      </c>
      <c r="D40" s="2" t="s">
        <v>88</v>
      </c>
      <c r="E40" s="2" t="s">
        <v>189</v>
      </c>
      <c r="F40" s="2" t="s">
        <v>204</v>
      </c>
      <c r="G40" s="42">
        <v>0.31621338688268263</v>
      </c>
      <c r="H40" s="2" t="s">
        <v>191</v>
      </c>
    </row>
    <row r="41" spans="1:8" x14ac:dyDescent="0.15">
      <c r="A41" s="2" t="s">
        <v>226</v>
      </c>
      <c r="B41" s="2" t="s">
        <v>82</v>
      </c>
      <c r="C41" s="2" t="s">
        <v>236</v>
      </c>
      <c r="D41" s="2" t="s">
        <v>88</v>
      </c>
      <c r="E41" s="2" t="s">
        <v>189</v>
      </c>
      <c r="F41" s="2" t="s">
        <v>204</v>
      </c>
      <c r="G41" s="42">
        <v>3.0139088437255686E-3</v>
      </c>
      <c r="H41" s="2" t="s">
        <v>191</v>
      </c>
    </row>
    <row r="42" spans="1:8" x14ac:dyDescent="0.15">
      <c r="A42" s="2" t="s">
        <v>227</v>
      </c>
      <c r="B42" s="2" t="s">
        <v>82</v>
      </c>
      <c r="C42" s="2" t="s">
        <v>217</v>
      </c>
      <c r="D42" s="2" t="s">
        <v>88</v>
      </c>
      <c r="E42" s="2" t="s">
        <v>189</v>
      </c>
      <c r="F42" s="2" t="s">
        <v>204</v>
      </c>
      <c r="G42" s="2">
        <v>5.4349175870461073</v>
      </c>
      <c r="H42" s="2" t="s">
        <v>191</v>
      </c>
    </row>
    <row r="43" spans="1:8" x14ac:dyDescent="0.15">
      <c r="A43" s="2" t="s">
        <v>228</v>
      </c>
      <c r="B43" s="2" t="s">
        <v>82</v>
      </c>
      <c r="C43" s="2" t="s">
        <v>229</v>
      </c>
      <c r="D43" s="2" t="s">
        <v>88</v>
      </c>
      <c r="E43" s="2" t="s">
        <v>189</v>
      </c>
      <c r="F43" s="2" t="s">
        <v>204</v>
      </c>
      <c r="G43" s="2">
        <v>19.763336680167665</v>
      </c>
      <c r="H43" s="2" t="s">
        <v>191</v>
      </c>
    </row>
    <row r="44" spans="1:8" x14ac:dyDescent="0.15">
      <c r="A44" s="2" t="s">
        <v>222</v>
      </c>
      <c r="B44" s="2" t="s">
        <v>82</v>
      </c>
      <c r="C44" s="41" t="s">
        <v>223</v>
      </c>
      <c r="D44" s="2" t="s">
        <v>88</v>
      </c>
      <c r="E44" s="2" t="s">
        <v>189</v>
      </c>
      <c r="F44" s="2" t="s">
        <v>204</v>
      </c>
      <c r="G44" s="42">
        <v>4.1305373661550417</v>
      </c>
      <c r="H44" s="2" t="s">
        <v>191</v>
      </c>
    </row>
    <row r="45" spans="1:8" x14ac:dyDescent="0.15">
      <c r="A45" s="2" t="s">
        <v>258</v>
      </c>
      <c r="B45" s="2" t="s">
        <v>82</v>
      </c>
      <c r="C45" s="41" t="s">
        <v>229</v>
      </c>
      <c r="D45" s="2" t="s">
        <v>88</v>
      </c>
      <c r="E45" s="2" t="s">
        <v>189</v>
      </c>
      <c r="F45" s="2" t="s">
        <v>204</v>
      </c>
      <c r="G45" s="42">
        <v>0.22727837182192814</v>
      </c>
      <c r="H45" s="2" t="s">
        <v>191</v>
      </c>
    </row>
    <row r="46" spans="1:8" x14ac:dyDescent="0.15">
      <c r="A46" s="2" t="s">
        <v>259</v>
      </c>
      <c r="B46" s="2" t="s">
        <v>82</v>
      </c>
      <c r="C46" s="2" t="s">
        <v>260</v>
      </c>
      <c r="D46" s="2" t="s">
        <v>88</v>
      </c>
      <c r="E46" s="2" t="s">
        <v>189</v>
      </c>
      <c r="F46" s="2" t="s">
        <v>204</v>
      </c>
      <c r="G46" s="42">
        <v>4.2392357178959639</v>
      </c>
      <c r="H46" s="2" t="s">
        <v>191</v>
      </c>
    </row>
    <row r="47" spans="1:8" x14ac:dyDescent="0.15">
      <c r="A47" s="2" t="s">
        <v>231</v>
      </c>
      <c r="B47" s="2" t="s">
        <v>82</v>
      </c>
      <c r="C47" s="41" t="s">
        <v>229</v>
      </c>
      <c r="D47" s="2" t="s">
        <v>88</v>
      </c>
      <c r="E47" s="2" t="s">
        <v>189</v>
      </c>
      <c r="F47" s="2" t="s">
        <v>204</v>
      </c>
      <c r="G47" s="42">
        <v>2.7915713060736826</v>
      </c>
      <c r="H47" s="2" t="s">
        <v>191</v>
      </c>
    </row>
    <row r="48" spans="1:8" x14ac:dyDescent="0.15">
      <c r="A48" s="2" t="s">
        <v>261</v>
      </c>
      <c r="B48" s="2" t="s">
        <v>82</v>
      </c>
      <c r="C48" s="2" t="s">
        <v>138</v>
      </c>
      <c r="D48" s="2" t="s">
        <v>88</v>
      </c>
      <c r="E48" s="2" t="s">
        <v>189</v>
      </c>
      <c r="F48" s="2" t="s">
        <v>221</v>
      </c>
      <c r="G48" s="42">
        <v>0.24704170850209581</v>
      </c>
      <c r="H48" s="2" t="s">
        <v>191</v>
      </c>
    </row>
    <row r="49" spans="1:8" x14ac:dyDescent="0.15">
      <c r="A49" s="2" t="s">
        <v>262</v>
      </c>
      <c r="B49" s="2" t="s">
        <v>82</v>
      </c>
      <c r="C49" s="2" t="s">
        <v>236</v>
      </c>
      <c r="D49" s="2" t="s">
        <v>88</v>
      </c>
      <c r="E49" s="2" t="s">
        <v>189</v>
      </c>
      <c r="F49" s="2" t="s">
        <v>204</v>
      </c>
      <c r="G49" s="42">
        <v>3.9378448335234066E-2</v>
      </c>
      <c r="H49" s="2" t="s">
        <v>191</v>
      </c>
    </row>
    <row r="50" spans="1:8" x14ac:dyDescent="0.15">
      <c r="A50" s="2" t="s">
        <v>263</v>
      </c>
      <c r="B50" s="2" t="s">
        <v>82</v>
      </c>
      <c r="C50" s="41" t="s">
        <v>223</v>
      </c>
      <c r="D50" s="2" t="s">
        <v>88</v>
      </c>
      <c r="E50" s="2" t="s">
        <v>189</v>
      </c>
      <c r="F50" s="2" t="s">
        <v>204</v>
      </c>
      <c r="G50" s="42">
        <v>4.1305373661550417</v>
      </c>
      <c r="H50" s="2" t="s">
        <v>191</v>
      </c>
    </row>
    <row r="51" spans="1:8" x14ac:dyDescent="0.15">
      <c r="A51" s="2" t="s">
        <v>264</v>
      </c>
      <c r="B51" s="2" t="s">
        <v>82</v>
      </c>
      <c r="C51" s="2" t="s">
        <v>244</v>
      </c>
      <c r="D51" s="2" t="s">
        <v>88</v>
      </c>
      <c r="E51" s="2" t="s">
        <v>189</v>
      </c>
      <c r="F51" s="2" t="s">
        <v>204</v>
      </c>
      <c r="G51" s="42">
        <v>466.90882906896104</v>
      </c>
      <c r="H51" s="2" t="s">
        <v>191</v>
      </c>
    </row>
    <row r="52" spans="1:8" x14ac:dyDescent="0.15">
      <c r="A52" s="2" t="s">
        <v>264</v>
      </c>
      <c r="B52" s="2" t="s">
        <v>82</v>
      </c>
      <c r="C52" s="2" t="s">
        <v>244</v>
      </c>
      <c r="D52" s="2" t="s">
        <v>88</v>
      </c>
      <c r="E52" s="2" t="s">
        <v>189</v>
      </c>
      <c r="F52" s="2" t="s">
        <v>204</v>
      </c>
      <c r="G52" s="42">
        <v>4.1305373661550417</v>
      </c>
      <c r="H52" s="2" t="s">
        <v>191</v>
      </c>
    </row>
    <row r="53" spans="1:8" x14ac:dyDescent="0.15">
      <c r="A53" s="2" t="s">
        <v>265</v>
      </c>
      <c r="B53" s="2" t="s">
        <v>82</v>
      </c>
      <c r="C53" s="2" t="s">
        <v>244</v>
      </c>
      <c r="D53" s="2" t="s">
        <v>88</v>
      </c>
      <c r="E53" s="2" t="s">
        <v>189</v>
      </c>
      <c r="F53" s="2" t="s">
        <v>204</v>
      </c>
      <c r="G53" s="42">
        <v>4.1305373661550417</v>
      </c>
      <c r="H53" s="2" t="s">
        <v>191</v>
      </c>
    </row>
    <row r="54" spans="1:8" x14ac:dyDescent="0.15">
      <c r="A54" s="2" t="s">
        <v>266</v>
      </c>
      <c r="B54" s="2" t="s">
        <v>82</v>
      </c>
      <c r="C54" s="2" t="s">
        <v>244</v>
      </c>
      <c r="D54" s="2" t="s">
        <v>88</v>
      </c>
      <c r="E54" s="2" t="s">
        <v>189</v>
      </c>
      <c r="F54" s="2" t="s">
        <v>204</v>
      </c>
      <c r="G54" s="42">
        <v>466.90882906896104</v>
      </c>
      <c r="H54" s="2" t="s">
        <v>191</v>
      </c>
    </row>
    <row r="55" spans="1:8" x14ac:dyDescent="0.15">
      <c r="A55" s="2" t="s">
        <v>267</v>
      </c>
      <c r="B55" s="2" t="s">
        <v>202</v>
      </c>
      <c r="C55" s="2" t="s">
        <v>267</v>
      </c>
      <c r="D55" s="2" t="s">
        <v>88</v>
      </c>
      <c r="E55" s="2" t="s">
        <v>189</v>
      </c>
      <c r="F55" s="2" t="s">
        <v>268</v>
      </c>
      <c r="G55" s="2">
        <v>4.1111111111111101E-4</v>
      </c>
      <c r="H55" s="2" t="s">
        <v>269</v>
      </c>
    </row>
    <row r="56" spans="1:8" x14ac:dyDescent="0.15">
      <c r="A56" s="2" t="s">
        <v>201</v>
      </c>
      <c r="B56" s="2" t="s">
        <v>202</v>
      </c>
      <c r="C56" s="2" t="s">
        <v>203</v>
      </c>
      <c r="D56" s="2" t="s">
        <v>88</v>
      </c>
      <c r="E56" s="2" t="s">
        <v>189</v>
      </c>
      <c r="F56" s="2" t="s">
        <v>204</v>
      </c>
      <c r="G56" s="2">
        <v>9.5190111120027545</v>
      </c>
      <c r="H56" s="2" t="s">
        <v>270</v>
      </c>
    </row>
    <row r="57" spans="1:8" x14ac:dyDescent="0.15">
      <c r="A57" s="2" t="s">
        <v>206</v>
      </c>
      <c r="B57" s="2" t="s">
        <v>202</v>
      </c>
      <c r="C57" s="2" t="s">
        <v>206</v>
      </c>
      <c r="D57" s="2" t="s">
        <v>88</v>
      </c>
      <c r="E57" s="2" t="s">
        <v>189</v>
      </c>
      <c r="F57" s="2" t="s">
        <v>204</v>
      </c>
      <c r="G57" s="2">
        <v>1.2846168842108982E-3</v>
      </c>
      <c r="H57" s="2" t="s">
        <v>270</v>
      </c>
    </row>
    <row r="58" spans="1:8" x14ac:dyDescent="0.15">
      <c r="A58" s="2" t="s">
        <v>207</v>
      </c>
      <c r="B58" s="2" t="s">
        <v>202</v>
      </c>
      <c r="C58" s="2" t="s">
        <v>207</v>
      </c>
      <c r="D58" s="2" t="s">
        <v>88</v>
      </c>
      <c r="E58" s="2" t="s">
        <v>189</v>
      </c>
      <c r="F58" s="2" t="s">
        <v>204</v>
      </c>
      <c r="G58" s="2">
        <v>7.7077013052653895E-5</v>
      </c>
      <c r="H58" s="2" t="s">
        <v>270</v>
      </c>
    </row>
    <row r="59" spans="1:8" x14ac:dyDescent="0.15">
      <c r="A59" s="2" t="s">
        <v>201</v>
      </c>
      <c r="B59" s="2" t="s">
        <v>202</v>
      </c>
      <c r="C59" s="2" t="s">
        <v>203</v>
      </c>
      <c r="D59" s="2" t="s">
        <v>88</v>
      </c>
      <c r="E59" s="2" t="s">
        <v>189</v>
      </c>
      <c r="F59" s="2" t="s">
        <v>204</v>
      </c>
      <c r="G59" s="2">
        <v>8.658638953802507</v>
      </c>
      <c r="H59" s="2" t="s">
        <v>271</v>
      </c>
    </row>
    <row r="60" spans="1:8" x14ac:dyDescent="0.15">
      <c r="A60" s="2" t="s">
        <v>206</v>
      </c>
      <c r="B60" s="2" t="s">
        <v>202</v>
      </c>
      <c r="C60" s="2" t="s">
        <v>206</v>
      </c>
      <c r="D60" s="2" t="s">
        <v>88</v>
      </c>
      <c r="E60" s="2" t="s">
        <v>189</v>
      </c>
      <c r="F60" s="2" t="s">
        <v>204</v>
      </c>
      <c r="G60" s="2">
        <v>1.1685072812149132E-3</v>
      </c>
      <c r="H60" s="2" t="s">
        <v>271</v>
      </c>
    </row>
    <row r="61" spans="1:8" x14ac:dyDescent="0.15">
      <c r="A61" s="2" t="s">
        <v>207</v>
      </c>
      <c r="B61" s="2" t="s">
        <v>202</v>
      </c>
      <c r="C61" s="2" t="s">
        <v>207</v>
      </c>
      <c r="D61" s="2" t="s">
        <v>88</v>
      </c>
      <c r="E61" s="2" t="s">
        <v>189</v>
      </c>
      <c r="F61" s="2" t="s">
        <v>204</v>
      </c>
      <c r="G61" s="2">
        <v>7.0110436872894798E-5</v>
      </c>
      <c r="H61" s="2" t="s">
        <v>271</v>
      </c>
    </row>
    <row r="62" spans="1:8" x14ac:dyDescent="0.15">
      <c r="A62" s="2" t="s">
        <v>272</v>
      </c>
      <c r="B62" s="2" t="s">
        <v>82</v>
      </c>
      <c r="C62" s="41" t="s">
        <v>273</v>
      </c>
      <c r="D62" s="2" t="s">
        <v>88</v>
      </c>
      <c r="E62" s="2" t="s">
        <v>189</v>
      </c>
      <c r="F62" s="2" t="s">
        <v>197</v>
      </c>
      <c r="G62" s="2">
        <f>$G$4*0.00000642325</f>
        <v>3.2212256278962533E-4</v>
      </c>
      <c r="H62" s="2" t="s">
        <v>274</v>
      </c>
    </row>
    <row r="63" spans="1:8" x14ac:dyDescent="0.15">
      <c r="A63" s="2" t="s">
        <v>275</v>
      </c>
      <c r="B63" s="2" t="s">
        <v>82</v>
      </c>
      <c r="C63" s="41" t="s">
        <v>196</v>
      </c>
      <c r="D63" s="2" t="s">
        <v>88</v>
      </c>
      <c r="E63" s="2" t="s">
        <v>189</v>
      </c>
      <c r="F63" s="41" t="s">
        <v>197</v>
      </c>
      <c r="G63" s="2">
        <f>$G$4*0.00000042382</f>
        <v>2.1254347030163703E-5</v>
      </c>
      <c r="H63" s="2" t="s">
        <v>274</v>
      </c>
    </row>
    <row r="64" spans="1:8" x14ac:dyDescent="0.15">
      <c r="A64" s="2" t="s">
        <v>276</v>
      </c>
      <c r="B64" s="2" t="s">
        <v>82</v>
      </c>
      <c r="C64" s="41" t="s">
        <v>277</v>
      </c>
      <c r="D64" s="2" t="s">
        <v>88</v>
      </c>
      <c r="E64" s="2" t="s">
        <v>189</v>
      </c>
      <c r="F64" s="41" t="s">
        <v>197</v>
      </c>
      <c r="G64" s="2">
        <f>$G$4*4.42070303389222E-06</f>
        <v>2.2169590014544565E-4</v>
      </c>
      <c r="H64" s="2" t="s">
        <v>274</v>
      </c>
    </row>
    <row r="65" spans="1:8" x14ac:dyDescent="0.15">
      <c r="A65" s="2" t="s">
        <v>278</v>
      </c>
      <c r="B65" s="2" t="s">
        <v>82</v>
      </c>
      <c r="C65" s="41" t="s">
        <v>90</v>
      </c>
      <c r="D65" s="2" t="s">
        <v>88</v>
      </c>
      <c r="E65" s="2" t="s">
        <v>189</v>
      </c>
      <c r="F65" s="41" t="s">
        <v>221</v>
      </c>
      <c r="G65" s="2">
        <f>G4</f>
        <v>50.149466825925401</v>
      </c>
      <c r="H65" s="2" t="s">
        <v>191</v>
      </c>
    </row>
    <row r="295" spans="1:3" x14ac:dyDescent="0.15">
      <c r="A295" s="41"/>
      <c r="C295" s="41"/>
    </row>
    <row r="296" spans="1:3" x14ac:dyDescent="0.15">
      <c r="A296" s="41"/>
      <c r="C296" s="41"/>
    </row>
    <row r="297" spans="1:3" x14ac:dyDescent="0.15">
      <c r="A297" s="41"/>
      <c r="C297" s="41"/>
    </row>
    <row r="299" spans="1:3" x14ac:dyDescent="0.15">
      <c r="A299" s="41"/>
      <c r="C299" s="41"/>
    </row>
    <row r="300" spans="1:3" x14ac:dyDescent="0.15">
      <c r="A300" s="41"/>
      <c r="C300" s="41"/>
    </row>
  </sheetData>
  <hyperlinks>
    <hyperlink ref="H55" r:id="rId1" xr:uid="{25D6D478-A9DD-44C1-B50F-447F4D6F9E83}"/>
    <hyperlink ref="A1" location="'Readme | Introduction'!A1" display="back to ReadMe" xr:uid="{01D63DF4-7F49-1B42-8FC6-D8C3414CA6F5}"/>
  </hyperlink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1E96FC"/>
  </sheetPr>
  <dimension ref="A1:H300"/>
  <sheetViews>
    <sheetView showGridLines="0" workbookViewId="0">
      <pane ySplit="3" topLeftCell="A4" activePane="bottomLeft" state="frozen"/>
      <selection pane="bottomLeft"/>
    </sheetView>
  </sheetViews>
  <sheetFormatPr baseColWidth="10" defaultColWidth="8.83203125" defaultRowHeight="12" x14ac:dyDescent="0.15"/>
  <cols>
    <col min="1" max="1" width="107.5" style="2" bestFit="1" customWidth="1"/>
    <col min="2" max="2" width="17" style="2" bestFit="1" customWidth="1"/>
    <col min="3" max="3" width="107.5" style="2" bestFit="1" customWidth="1"/>
    <col min="4" max="4" width="14.1640625" style="2" bestFit="1" customWidth="1"/>
    <col min="5" max="5" width="10.6640625" style="2" bestFit="1" customWidth="1"/>
    <col min="6" max="6" width="12.83203125" style="2" bestFit="1" customWidth="1"/>
    <col min="7" max="7" width="12.1640625" style="2" bestFit="1" customWidth="1"/>
    <col min="8" max="8" width="249.5" style="2" bestFit="1" customWidth="1"/>
    <col min="9" max="16384" width="8.83203125" style="2"/>
  </cols>
  <sheetData>
    <row r="1" spans="1:8" x14ac:dyDescent="0.15">
      <c r="A1" s="70" t="s">
        <v>957</v>
      </c>
    </row>
    <row r="3" spans="1:8" s="9" customFormat="1" x14ac:dyDescent="0.15">
      <c r="A3" s="40" t="s">
        <v>179</v>
      </c>
      <c r="B3" s="40" t="s">
        <v>180</v>
      </c>
      <c r="C3" s="40" t="s">
        <v>181</v>
      </c>
      <c r="D3" s="40" t="s">
        <v>182</v>
      </c>
      <c r="E3" s="40" t="s">
        <v>183</v>
      </c>
      <c r="F3" s="40" t="s">
        <v>184</v>
      </c>
      <c r="G3" s="40" t="s">
        <v>185</v>
      </c>
      <c r="H3" s="40" t="s">
        <v>186</v>
      </c>
    </row>
    <row r="4" spans="1:8" x14ac:dyDescent="0.15">
      <c r="A4" s="2" t="s">
        <v>120</v>
      </c>
      <c r="B4" s="2" t="s">
        <v>82</v>
      </c>
      <c r="C4" s="2" t="s">
        <v>120</v>
      </c>
      <c r="D4" s="2" t="s">
        <v>88</v>
      </c>
      <c r="E4" s="2" t="s">
        <v>189</v>
      </c>
      <c r="F4" s="2" t="s">
        <v>221</v>
      </c>
      <c r="G4" s="2">
        <v>50.149466825925401</v>
      </c>
      <c r="H4" s="2" t="s">
        <v>191</v>
      </c>
    </row>
    <row r="5" spans="1:8" x14ac:dyDescent="0.15">
      <c r="A5" s="2" t="s">
        <v>222</v>
      </c>
      <c r="B5" s="2" t="s">
        <v>82</v>
      </c>
      <c r="C5" s="41" t="s">
        <v>223</v>
      </c>
      <c r="D5" s="2" t="s">
        <v>88</v>
      </c>
      <c r="E5" s="2" t="s">
        <v>189</v>
      </c>
      <c r="F5" s="2" t="s">
        <v>204</v>
      </c>
      <c r="G5" s="2">
        <v>19.763336680167665</v>
      </c>
      <c r="H5" s="2" t="s">
        <v>191</v>
      </c>
    </row>
    <row r="6" spans="1:8" x14ac:dyDescent="0.15">
      <c r="A6" s="2" t="s">
        <v>224</v>
      </c>
      <c r="B6" s="2" t="s">
        <v>82</v>
      </c>
      <c r="C6" s="2" t="s">
        <v>217</v>
      </c>
      <c r="D6" s="2" t="s">
        <v>88</v>
      </c>
      <c r="E6" s="2" t="s">
        <v>189</v>
      </c>
      <c r="F6" s="2" t="s">
        <v>204</v>
      </c>
      <c r="G6" s="42">
        <v>2.4210087433205389E-3</v>
      </c>
      <c r="H6" s="2" t="s">
        <v>191</v>
      </c>
    </row>
    <row r="7" spans="1:8" x14ac:dyDescent="0.15">
      <c r="A7" s="2" t="s">
        <v>225</v>
      </c>
      <c r="B7" s="2" t="s">
        <v>82</v>
      </c>
      <c r="C7" s="2" t="s">
        <v>217</v>
      </c>
      <c r="D7" s="2" t="s">
        <v>88</v>
      </c>
      <c r="E7" s="2" t="s">
        <v>189</v>
      </c>
      <c r="F7" s="2" t="s">
        <v>204</v>
      </c>
      <c r="G7" s="42">
        <v>0.31621338688268263</v>
      </c>
      <c r="H7" s="2" t="s">
        <v>191</v>
      </c>
    </row>
    <row r="8" spans="1:8" x14ac:dyDescent="0.15">
      <c r="A8" s="2" t="s">
        <v>226</v>
      </c>
      <c r="B8" s="2" t="s">
        <v>82</v>
      </c>
      <c r="C8" s="2" t="s">
        <v>217</v>
      </c>
      <c r="D8" s="2" t="s">
        <v>88</v>
      </c>
      <c r="E8" s="2" t="s">
        <v>189</v>
      </c>
      <c r="F8" s="2" t="s">
        <v>204</v>
      </c>
      <c r="G8" s="42">
        <v>3.0139088437255686E-3</v>
      </c>
      <c r="H8" s="2" t="s">
        <v>191</v>
      </c>
    </row>
    <row r="9" spans="1:8" x14ac:dyDescent="0.15">
      <c r="A9" s="2" t="s">
        <v>227</v>
      </c>
      <c r="B9" s="2" t="s">
        <v>82</v>
      </c>
      <c r="C9" s="2" t="s">
        <v>217</v>
      </c>
      <c r="D9" s="2" t="s">
        <v>88</v>
      </c>
      <c r="E9" s="2" t="s">
        <v>189</v>
      </c>
      <c r="F9" s="2" t="s">
        <v>204</v>
      </c>
      <c r="G9" s="2">
        <v>5.4349175870461073</v>
      </c>
      <c r="H9" s="2" t="s">
        <v>191</v>
      </c>
    </row>
    <row r="10" spans="1:8" x14ac:dyDescent="0.15">
      <c r="A10" s="2" t="s">
        <v>228</v>
      </c>
      <c r="B10" s="2" t="s">
        <v>82</v>
      </c>
      <c r="C10" s="41" t="s">
        <v>229</v>
      </c>
      <c r="D10" s="2" t="s">
        <v>88</v>
      </c>
      <c r="E10" s="2" t="s">
        <v>189</v>
      </c>
      <c r="F10" s="2" t="s">
        <v>204</v>
      </c>
      <c r="G10" s="2">
        <v>19.763336680167665</v>
      </c>
      <c r="H10" s="2" t="s">
        <v>191</v>
      </c>
    </row>
    <row r="11" spans="1:8" x14ac:dyDescent="0.15">
      <c r="A11" s="2" t="s">
        <v>230</v>
      </c>
      <c r="B11" s="2" t="s">
        <v>82</v>
      </c>
      <c r="C11" s="2" t="s">
        <v>188</v>
      </c>
      <c r="D11" s="2" t="s">
        <v>88</v>
      </c>
      <c r="E11" s="2" t="s">
        <v>189</v>
      </c>
      <c r="F11" s="2" t="s">
        <v>204</v>
      </c>
      <c r="G11" s="2">
        <v>2.9874811260718563</v>
      </c>
      <c r="H11" s="2" t="s">
        <v>191</v>
      </c>
    </row>
    <row r="12" spans="1:8" x14ac:dyDescent="0.15">
      <c r="A12" s="2" t="s">
        <v>231</v>
      </c>
      <c r="B12" s="2" t="s">
        <v>82</v>
      </c>
      <c r="C12" s="41" t="s">
        <v>229</v>
      </c>
      <c r="D12" s="2" t="s">
        <v>88</v>
      </c>
      <c r="E12" s="2" t="s">
        <v>189</v>
      </c>
      <c r="F12" s="2" t="s">
        <v>204</v>
      </c>
      <c r="G12" s="42">
        <v>0.83994180890712578</v>
      </c>
      <c r="H12" s="2" t="s">
        <v>191</v>
      </c>
    </row>
    <row r="13" spans="1:8" x14ac:dyDescent="0.15">
      <c r="A13" s="2" t="s">
        <v>232</v>
      </c>
      <c r="B13" s="2" t="s">
        <v>82</v>
      </c>
      <c r="C13" s="2" t="s">
        <v>188</v>
      </c>
      <c r="D13" s="2" t="s">
        <v>88</v>
      </c>
      <c r="E13" s="2" t="s">
        <v>189</v>
      </c>
      <c r="F13" s="2" t="s">
        <v>204</v>
      </c>
      <c r="G13" s="42">
        <v>2.7174587935230536</v>
      </c>
      <c r="H13" s="2" t="s">
        <v>191</v>
      </c>
    </row>
    <row r="14" spans="1:8" x14ac:dyDescent="0.15">
      <c r="A14" s="2" t="s">
        <v>233</v>
      </c>
      <c r="B14" s="2" t="s">
        <v>82</v>
      </c>
      <c r="C14" s="2" t="s">
        <v>234</v>
      </c>
      <c r="D14" s="2" t="s">
        <v>88</v>
      </c>
      <c r="E14" s="2" t="s">
        <v>189</v>
      </c>
      <c r="F14" s="2" t="s">
        <v>204</v>
      </c>
      <c r="G14" s="2">
        <v>7.1395794882231192</v>
      </c>
      <c r="H14" s="2" t="s">
        <v>191</v>
      </c>
    </row>
    <row r="15" spans="1:8" x14ac:dyDescent="0.15">
      <c r="A15" s="2" t="s">
        <v>210</v>
      </c>
      <c r="B15" s="2" t="s">
        <v>82</v>
      </c>
      <c r="C15" s="2" t="s">
        <v>235</v>
      </c>
      <c r="D15" s="2" t="s">
        <v>88</v>
      </c>
      <c r="E15" s="2" t="s">
        <v>189</v>
      </c>
      <c r="F15" s="2" t="s">
        <v>204</v>
      </c>
      <c r="G15" s="2">
        <v>16.0191725461099</v>
      </c>
      <c r="H15" s="2" t="s">
        <v>191</v>
      </c>
    </row>
    <row r="16" spans="1:8" x14ac:dyDescent="0.15">
      <c r="A16" s="2" t="s">
        <v>224</v>
      </c>
      <c r="B16" s="2" t="s">
        <v>82</v>
      </c>
      <c r="C16" s="2" t="s">
        <v>236</v>
      </c>
      <c r="D16" s="2" t="s">
        <v>88</v>
      </c>
      <c r="E16" s="2" t="s">
        <v>189</v>
      </c>
      <c r="F16" s="2" t="s">
        <v>204</v>
      </c>
      <c r="G16" s="2">
        <v>2.9000226161061029</v>
      </c>
      <c r="H16" s="2" t="s">
        <v>191</v>
      </c>
    </row>
    <row r="17" spans="1:8" x14ac:dyDescent="0.15">
      <c r="A17" s="2" t="s">
        <v>237</v>
      </c>
      <c r="B17" s="2" t="s">
        <v>82</v>
      </c>
      <c r="C17" s="2" t="s">
        <v>238</v>
      </c>
      <c r="D17" s="2" t="s">
        <v>88</v>
      </c>
      <c r="E17" s="2" t="s">
        <v>189</v>
      </c>
      <c r="F17" s="2" t="s">
        <v>204</v>
      </c>
      <c r="G17" s="2">
        <v>65.181460704860982</v>
      </c>
      <c r="H17" s="2" t="s">
        <v>191</v>
      </c>
    </row>
    <row r="18" spans="1:8" x14ac:dyDescent="0.15">
      <c r="A18" s="2" t="s">
        <v>239</v>
      </c>
      <c r="B18" s="2" t="s">
        <v>82</v>
      </c>
      <c r="C18" s="2" t="s">
        <v>240</v>
      </c>
      <c r="D18" s="2" t="s">
        <v>88</v>
      </c>
      <c r="E18" s="2" t="s">
        <v>189</v>
      </c>
      <c r="F18" s="2" t="s">
        <v>204</v>
      </c>
      <c r="G18" s="2">
        <v>2.9000226161061029</v>
      </c>
      <c r="H18" s="2" t="s">
        <v>191</v>
      </c>
    </row>
    <row r="19" spans="1:8" x14ac:dyDescent="0.15">
      <c r="A19" s="2" t="s">
        <v>241</v>
      </c>
      <c r="B19" s="2" t="s">
        <v>82</v>
      </c>
      <c r="C19" s="2" t="s">
        <v>242</v>
      </c>
      <c r="D19" s="2" t="s">
        <v>88</v>
      </c>
      <c r="E19" s="2" t="s">
        <v>189</v>
      </c>
      <c r="F19" s="2" t="s">
        <v>204</v>
      </c>
      <c r="G19" s="2">
        <v>58.000452322122058</v>
      </c>
      <c r="H19" s="2" t="s">
        <v>191</v>
      </c>
    </row>
    <row r="20" spans="1:8" x14ac:dyDescent="0.15">
      <c r="A20" s="2" t="s">
        <v>243</v>
      </c>
      <c r="B20" s="2" t="s">
        <v>82</v>
      </c>
      <c r="C20" s="2" t="s">
        <v>244</v>
      </c>
      <c r="D20" s="2" t="s">
        <v>88</v>
      </c>
      <c r="E20" s="2" t="s">
        <v>189</v>
      </c>
      <c r="F20" s="2" t="s">
        <v>204</v>
      </c>
      <c r="G20" s="2">
        <v>5.5238526021068628</v>
      </c>
      <c r="H20" s="2" t="s">
        <v>191</v>
      </c>
    </row>
    <row r="21" spans="1:8" x14ac:dyDescent="0.15">
      <c r="A21" s="2" t="s">
        <v>228</v>
      </c>
      <c r="B21" s="2" t="s">
        <v>82</v>
      </c>
      <c r="C21" s="41" t="s">
        <v>229</v>
      </c>
      <c r="D21" s="2" t="s">
        <v>88</v>
      </c>
      <c r="E21" s="2" t="s">
        <v>189</v>
      </c>
      <c r="F21" s="2" t="s">
        <v>204</v>
      </c>
      <c r="G21" s="2">
        <v>16.0191725461099</v>
      </c>
      <c r="H21" s="2" t="s">
        <v>191</v>
      </c>
    </row>
    <row r="22" spans="1:8" x14ac:dyDescent="0.15">
      <c r="A22" s="2" t="s">
        <v>222</v>
      </c>
      <c r="B22" s="2" t="s">
        <v>82</v>
      </c>
      <c r="C22" s="41" t="s">
        <v>223</v>
      </c>
      <c r="D22" s="2" t="s">
        <v>88</v>
      </c>
      <c r="E22" s="2" t="s">
        <v>189</v>
      </c>
      <c r="F22" s="2" t="s">
        <v>204</v>
      </c>
      <c r="G22" s="42">
        <v>0.22095410408427449</v>
      </c>
      <c r="H22" s="2" t="s">
        <v>191</v>
      </c>
    </row>
    <row r="23" spans="1:8" x14ac:dyDescent="0.15">
      <c r="A23" s="2" t="s">
        <v>245</v>
      </c>
      <c r="B23" s="2" t="s">
        <v>82</v>
      </c>
      <c r="C23" s="2" t="s">
        <v>229</v>
      </c>
      <c r="D23" s="2" t="s">
        <v>88</v>
      </c>
      <c r="E23" s="2" t="s">
        <v>189</v>
      </c>
      <c r="F23" s="2" t="s">
        <v>204</v>
      </c>
      <c r="G23" s="42">
        <v>9.0867375304657896E-2</v>
      </c>
      <c r="H23" s="2" t="s">
        <v>191</v>
      </c>
    </row>
    <row r="24" spans="1:8" x14ac:dyDescent="0.15">
      <c r="A24" s="2" t="s">
        <v>246</v>
      </c>
      <c r="B24" s="2" t="s">
        <v>82</v>
      </c>
      <c r="C24" s="2" t="s">
        <v>229</v>
      </c>
      <c r="D24" s="2" t="s">
        <v>88</v>
      </c>
      <c r="E24" s="2" t="s">
        <v>189</v>
      </c>
      <c r="F24" s="2" t="s">
        <v>204</v>
      </c>
      <c r="G24" s="42">
        <v>0.17521660453882967</v>
      </c>
      <c r="H24" s="2" t="s">
        <v>191</v>
      </c>
    </row>
    <row r="25" spans="1:8" x14ac:dyDescent="0.15">
      <c r="A25" s="2" t="s">
        <v>247</v>
      </c>
      <c r="B25" s="2" t="s">
        <v>82</v>
      </c>
      <c r="C25" s="2" t="s">
        <v>229</v>
      </c>
      <c r="D25" s="2" t="s">
        <v>88</v>
      </c>
      <c r="E25" s="2" t="s">
        <v>189</v>
      </c>
      <c r="F25" s="2" t="s">
        <v>204</v>
      </c>
      <c r="G25" s="42">
        <v>1.3809631505267156E-2</v>
      </c>
      <c r="H25" s="2" t="s">
        <v>191</v>
      </c>
    </row>
    <row r="26" spans="1:8" x14ac:dyDescent="0.15">
      <c r="A26" s="2" t="s">
        <v>248</v>
      </c>
      <c r="B26" s="2" t="s">
        <v>82</v>
      </c>
      <c r="C26" s="2" t="s">
        <v>229</v>
      </c>
      <c r="D26" s="2" t="s">
        <v>88</v>
      </c>
      <c r="E26" s="2" t="s">
        <v>189</v>
      </c>
      <c r="F26" s="2" t="s">
        <v>204</v>
      </c>
      <c r="G26" s="42">
        <v>0.13809631505267156</v>
      </c>
      <c r="H26" s="2" t="s">
        <v>191</v>
      </c>
    </row>
    <row r="27" spans="1:8" x14ac:dyDescent="0.15">
      <c r="A27" s="2" t="s">
        <v>233</v>
      </c>
      <c r="B27" s="2" t="s">
        <v>82</v>
      </c>
      <c r="C27" s="2" t="s">
        <v>234</v>
      </c>
      <c r="D27" s="2" t="s">
        <v>88</v>
      </c>
      <c r="E27" s="2" t="s">
        <v>189</v>
      </c>
      <c r="F27" s="2" t="s">
        <v>204</v>
      </c>
      <c r="G27" s="42">
        <v>7.1395794882231192</v>
      </c>
      <c r="H27" s="2" t="s">
        <v>191</v>
      </c>
    </row>
    <row r="28" spans="1:8" x14ac:dyDescent="0.15">
      <c r="A28" s="2" t="s">
        <v>210</v>
      </c>
      <c r="B28" s="2" t="s">
        <v>82</v>
      </c>
      <c r="C28" s="2" t="s">
        <v>235</v>
      </c>
      <c r="D28" s="2" t="s">
        <v>88</v>
      </c>
      <c r="E28" s="2" t="s">
        <v>189</v>
      </c>
      <c r="F28" s="2" t="s">
        <v>204</v>
      </c>
      <c r="G28" s="42">
        <v>1.1876283094529754</v>
      </c>
      <c r="H28" s="2" t="s">
        <v>191</v>
      </c>
    </row>
    <row r="29" spans="1:8" x14ac:dyDescent="0.15">
      <c r="A29" s="2" t="s">
        <v>249</v>
      </c>
      <c r="B29" s="2" t="s">
        <v>82</v>
      </c>
      <c r="C29" s="2" t="s">
        <v>250</v>
      </c>
      <c r="D29" s="2" t="s">
        <v>88</v>
      </c>
      <c r="E29" s="2" t="s">
        <v>189</v>
      </c>
      <c r="F29" s="2" t="s">
        <v>204</v>
      </c>
      <c r="G29" s="42">
        <v>8.285778903160293E-2</v>
      </c>
      <c r="H29" s="2" t="s">
        <v>191</v>
      </c>
    </row>
    <row r="30" spans="1:8" x14ac:dyDescent="0.15">
      <c r="A30" s="2" t="s">
        <v>251</v>
      </c>
      <c r="B30" s="2" t="s">
        <v>82</v>
      </c>
      <c r="C30" s="2" t="s">
        <v>229</v>
      </c>
      <c r="D30" s="2" t="s">
        <v>88</v>
      </c>
      <c r="E30" s="2" t="s">
        <v>189</v>
      </c>
      <c r="F30" s="2" t="s">
        <v>204</v>
      </c>
      <c r="G30" s="42">
        <v>1.7952520956847302</v>
      </c>
      <c r="H30" s="2" t="s">
        <v>191</v>
      </c>
    </row>
    <row r="31" spans="1:8" x14ac:dyDescent="0.15">
      <c r="A31" s="2" t="s">
        <v>252</v>
      </c>
      <c r="B31" s="2" t="s">
        <v>82</v>
      </c>
      <c r="C31" s="2" t="s">
        <v>229</v>
      </c>
      <c r="D31" s="2" t="s">
        <v>88</v>
      </c>
      <c r="E31" s="2" t="s">
        <v>189</v>
      </c>
      <c r="F31" s="2" t="s">
        <v>204</v>
      </c>
      <c r="G31" s="42">
        <v>5.523852602106863E-4</v>
      </c>
      <c r="H31" s="2" t="s">
        <v>191</v>
      </c>
    </row>
    <row r="32" spans="1:8" x14ac:dyDescent="0.15">
      <c r="A32" s="2" t="s">
        <v>241</v>
      </c>
      <c r="B32" s="2" t="s">
        <v>82</v>
      </c>
      <c r="C32" s="2" t="s">
        <v>242</v>
      </c>
      <c r="D32" s="2" t="s">
        <v>88</v>
      </c>
      <c r="E32" s="2" t="s">
        <v>189</v>
      </c>
      <c r="F32" s="2" t="s">
        <v>204</v>
      </c>
      <c r="G32" s="42">
        <v>2.7619263010534314E-3</v>
      </c>
      <c r="H32" s="2" t="s">
        <v>191</v>
      </c>
    </row>
    <row r="33" spans="1:8" x14ac:dyDescent="0.15">
      <c r="A33" s="2" t="s">
        <v>253</v>
      </c>
      <c r="B33" s="2" t="s">
        <v>82</v>
      </c>
      <c r="C33" s="2" t="s">
        <v>229</v>
      </c>
      <c r="D33" s="2" t="s">
        <v>88</v>
      </c>
      <c r="E33" s="2" t="s">
        <v>189</v>
      </c>
      <c r="F33" s="2" t="s">
        <v>204</v>
      </c>
      <c r="G33" s="42">
        <v>8.2857789031602937E-3</v>
      </c>
      <c r="H33" s="2" t="s">
        <v>191</v>
      </c>
    </row>
    <row r="34" spans="1:8" x14ac:dyDescent="0.15">
      <c r="A34" s="2" t="s">
        <v>243</v>
      </c>
      <c r="B34" s="2" t="s">
        <v>82</v>
      </c>
      <c r="C34" s="2" t="s">
        <v>244</v>
      </c>
      <c r="D34" s="2" t="s">
        <v>88</v>
      </c>
      <c r="E34" s="2" t="s">
        <v>189</v>
      </c>
      <c r="F34" s="2" t="s">
        <v>204</v>
      </c>
      <c r="G34" s="42">
        <v>3.3143115612641174</v>
      </c>
      <c r="H34" s="2" t="s">
        <v>191</v>
      </c>
    </row>
    <row r="35" spans="1:8" x14ac:dyDescent="0.15">
      <c r="A35" s="2" t="s">
        <v>254</v>
      </c>
      <c r="B35" s="2" t="s">
        <v>82</v>
      </c>
      <c r="C35" s="2" t="s">
        <v>229</v>
      </c>
      <c r="D35" s="2" t="s">
        <v>88</v>
      </c>
      <c r="E35" s="2" t="s">
        <v>189</v>
      </c>
      <c r="F35" s="2" t="s">
        <v>204</v>
      </c>
      <c r="G35" s="42">
        <v>0.27619263010534312</v>
      </c>
      <c r="H35" s="2" t="s">
        <v>191</v>
      </c>
    </row>
    <row r="36" spans="1:8" x14ac:dyDescent="0.15">
      <c r="A36" s="2" t="s">
        <v>255</v>
      </c>
      <c r="B36" s="2" t="s">
        <v>82</v>
      </c>
      <c r="C36" s="2" t="s">
        <v>229</v>
      </c>
      <c r="D36" s="2" t="s">
        <v>88</v>
      </c>
      <c r="E36" s="2" t="s">
        <v>189</v>
      </c>
      <c r="F36" s="2" t="s">
        <v>204</v>
      </c>
      <c r="G36" s="42">
        <v>8.2857789031602928E-4</v>
      </c>
      <c r="H36" s="2" t="s">
        <v>191</v>
      </c>
    </row>
    <row r="37" spans="1:8" x14ac:dyDescent="0.15">
      <c r="A37" s="2" t="s">
        <v>256</v>
      </c>
      <c r="B37" s="2" t="s">
        <v>82</v>
      </c>
      <c r="C37" s="2" t="s">
        <v>229</v>
      </c>
      <c r="D37" s="2" t="s">
        <v>88</v>
      </c>
      <c r="E37" s="2" t="s">
        <v>189</v>
      </c>
      <c r="F37" s="2" t="s">
        <v>204</v>
      </c>
      <c r="G37" s="42">
        <v>5.523852602106863E-4</v>
      </c>
      <c r="H37" s="2" t="s">
        <v>191</v>
      </c>
    </row>
    <row r="38" spans="1:8" x14ac:dyDescent="0.15">
      <c r="A38" s="2" t="s">
        <v>222</v>
      </c>
      <c r="B38" s="2" t="s">
        <v>82</v>
      </c>
      <c r="C38" s="41" t="s">
        <v>223</v>
      </c>
      <c r="D38" s="2" t="s">
        <v>88</v>
      </c>
      <c r="E38" s="2" t="s">
        <v>189</v>
      </c>
      <c r="F38" s="2" t="s">
        <v>204</v>
      </c>
      <c r="G38" s="2">
        <v>19.763336680167665</v>
      </c>
      <c r="H38" s="2" t="s">
        <v>191</v>
      </c>
    </row>
    <row r="39" spans="1:8" x14ac:dyDescent="0.15">
      <c r="A39" s="2" t="s">
        <v>224</v>
      </c>
      <c r="B39" s="2" t="s">
        <v>82</v>
      </c>
      <c r="C39" s="2" t="s">
        <v>236</v>
      </c>
      <c r="D39" s="2" t="s">
        <v>88</v>
      </c>
      <c r="E39" s="2" t="s">
        <v>189</v>
      </c>
      <c r="F39" s="2" t="s">
        <v>204</v>
      </c>
      <c r="G39" s="42">
        <v>2.4210087433205389E-3</v>
      </c>
      <c r="H39" s="2" t="s">
        <v>191</v>
      </c>
    </row>
    <row r="40" spans="1:8" x14ac:dyDescent="0.15">
      <c r="A40" s="2" t="s">
        <v>225</v>
      </c>
      <c r="B40" s="2" t="s">
        <v>82</v>
      </c>
      <c r="C40" s="2" t="s">
        <v>257</v>
      </c>
      <c r="D40" s="2" t="s">
        <v>88</v>
      </c>
      <c r="E40" s="2" t="s">
        <v>189</v>
      </c>
      <c r="F40" s="2" t="s">
        <v>204</v>
      </c>
      <c r="G40" s="42">
        <v>0.31621338688268263</v>
      </c>
      <c r="H40" s="2" t="s">
        <v>191</v>
      </c>
    </row>
    <row r="41" spans="1:8" x14ac:dyDescent="0.15">
      <c r="A41" s="2" t="s">
        <v>226</v>
      </c>
      <c r="B41" s="2" t="s">
        <v>82</v>
      </c>
      <c r="C41" s="2" t="s">
        <v>236</v>
      </c>
      <c r="D41" s="2" t="s">
        <v>88</v>
      </c>
      <c r="E41" s="2" t="s">
        <v>189</v>
      </c>
      <c r="F41" s="2" t="s">
        <v>204</v>
      </c>
      <c r="G41" s="42">
        <v>3.0139088437255686E-3</v>
      </c>
      <c r="H41" s="2" t="s">
        <v>191</v>
      </c>
    </row>
    <row r="42" spans="1:8" x14ac:dyDescent="0.15">
      <c r="A42" s="2" t="s">
        <v>227</v>
      </c>
      <c r="B42" s="2" t="s">
        <v>82</v>
      </c>
      <c r="C42" s="2" t="s">
        <v>217</v>
      </c>
      <c r="D42" s="2" t="s">
        <v>88</v>
      </c>
      <c r="E42" s="2" t="s">
        <v>189</v>
      </c>
      <c r="F42" s="2" t="s">
        <v>204</v>
      </c>
      <c r="G42" s="2">
        <v>5.4349175870461073</v>
      </c>
      <c r="H42" s="2" t="s">
        <v>191</v>
      </c>
    </row>
    <row r="43" spans="1:8" x14ac:dyDescent="0.15">
      <c r="A43" s="2" t="s">
        <v>228</v>
      </c>
      <c r="B43" s="2" t="s">
        <v>82</v>
      </c>
      <c r="C43" s="2" t="s">
        <v>229</v>
      </c>
      <c r="D43" s="2" t="s">
        <v>88</v>
      </c>
      <c r="E43" s="2" t="s">
        <v>189</v>
      </c>
      <c r="F43" s="2" t="s">
        <v>204</v>
      </c>
      <c r="G43" s="2">
        <v>19.763336680167665</v>
      </c>
      <c r="H43" s="2" t="s">
        <v>191</v>
      </c>
    </row>
    <row r="44" spans="1:8" x14ac:dyDescent="0.15">
      <c r="A44" s="2" t="s">
        <v>222</v>
      </c>
      <c r="B44" s="2" t="s">
        <v>82</v>
      </c>
      <c r="C44" s="41" t="s">
        <v>223</v>
      </c>
      <c r="D44" s="2" t="s">
        <v>88</v>
      </c>
      <c r="E44" s="2" t="s">
        <v>189</v>
      </c>
      <c r="F44" s="2" t="s">
        <v>204</v>
      </c>
      <c r="G44" s="42">
        <v>4.1305373661550417</v>
      </c>
      <c r="H44" s="2" t="s">
        <v>191</v>
      </c>
    </row>
    <row r="45" spans="1:8" x14ac:dyDescent="0.15">
      <c r="A45" s="2" t="s">
        <v>258</v>
      </c>
      <c r="B45" s="2" t="s">
        <v>82</v>
      </c>
      <c r="C45" s="41" t="s">
        <v>229</v>
      </c>
      <c r="D45" s="2" t="s">
        <v>88</v>
      </c>
      <c r="E45" s="2" t="s">
        <v>189</v>
      </c>
      <c r="F45" s="2" t="s">
        <v>204</v>
      </c>
      <c r="G45" s="42">
        <v>0.22727837182192814</v>
      </c>
      <c r="H45" s="2" t="s">
        <v>191</v>
      </c>
    </row>
    <row r="46" spans="1:8" x14ac:dyDescent="0.15">
      <c r="A46" s="2" t="s">
        <v>259</v>
      </c>
      <c r="B46" s="2" t="s">
        <v>82</v>
      </c>
      <c r="C46" s="2" t="s">
        <v>260</v>
      </c>
      <c r="D46" s="2" t="s">
        <v>88</v>
      </c>
      <c r="E46" s="2" t="s">
        <v>189</v>
      </c>
      <c r="F46" s="2" t="s">
        <v>204</v>
      </c>
      <c r="G46" s="42">
        <v>4.2392357178959639</v>
      </c>
      <c r="H46" s="2" t="s">
        <v>191</v>
      </c>
    </row>
    <row r="47" spans="1:8" x14ac:dyDescent="0.15">
      <c r="A47" s="2" t="s">
        <v>231</v>
      </c>
      <c r="B47" s="2" t="s">
        <v>82</v>
      </c>
      <c r="C47" s="41" t="s">
        <v>229</v>
      </c>
      <c r="D47" s="2" t="s">
        <v>88</v>
      </c>
      <c r="E47" s="2" t="s">
        <v>189</v>
      </c>
      <c r="F47" s="2" t="s">
        <v>204</v>
      </c>
      <c r="G47" s="42">
        <v>2.7915713060736826</v>
      </c>
      <c r="H47" s="2" t="s">
        <v>191</v>
      </c>
    </row>
    <row r="48" spans="1:8" x14ac:dyDescent="0.15">
      <c r="A48" s="2" t="s">
        <v>261</v>
      </c>
      <c r="B48" s="2" t="s">
        <v>82</v>
      </c>
      <c r="C48" s="2" t="s">
        <v>138</v>
      </c>
      <c r="D48" s="2" t="s">
        <v>88</v>
      </c>
      <c r="E48" s="2" t="s">
        <v>189</v>
      </c>
      <c r="F48" s="2" t="s">
        <v>221</v>
      </c>
      <c r="G48" s="42">
        <v>0.24704170850209581</v>
      </c>
      <c r="H48" s="2" t="s">
        <v>191</v>
      </c>
    </row>
    <row r="49" spans="1:8" x14ac:dyDescent="0.15">
      <c r="A49" s="2" t="s">
        <v>262</v>
      </c>
      <c r="B49" s="2" t="s">
        <v>82</v>
      </c>
      <c r="C49" s="2" t="s">
        <v>236</v>
      </c>
      <c r="D49" s="2" t="s">
        <v>88</v>
      </c>
      <c r="E49" s="2" t="s">
        <v>189</v>
      </c>
      <c r="F49" s="2" t="s">
        <v>204</v>
      </c>
      <c r="G49" s="42">
        <v>3.9378448335234066E-2</v>
      </c>
      <c r="H49" s="2" t="s">
        <v>191</v>
      </c>
    </row>
    <row r="50" spans="1:8" x14ac:dyDescent="0.15">
      <c r="A50" s="2" t="s">
        <v>263</v>
      </c>
      <c r="B50" s="2" t="s">
        <v>82</v>
      </c>
      <c r="C50" s="41" t="s">
        <v>223</v>
      </c>
      <c r="D50" s="2" t="s">
        <v>88</v>
      </c>
      <c r="E50" s="2" t="s">
        <v>189</v>
      </c>
      <c r="F50" s="2" t="s">
        <v>204</v>
      </c>
      <c r="G50" s="42">
        <v>4.1305373661550417</v>
      </c>
      <c r="H50" s="2" t="s">
        <v>191</v>
      </c>
    </row>
    <row r="51" spans="1:8" x14ac:dyDescent="0.15">
      <c r="A51" s="2" t="s">
        <v>264</v>
      </c>
      <c r="B51" s="2" t="s">
        <v>82</v>
      </c>
      <c r="C51" s="2" t="s">
        <v>244</v>
      </c>
      <c r="D51" s="2" t="s">
        <v>88</v>
      </c>
      <c r="E51" s="2" t="s">
        <v>189</v>
      </c>
      <c r="F51" s="2" t="s">
        <v>204</v>
      </c>
      <c r="G51" s="42">
        <v>466.90882906896104</v>
      </c>
      <c r="H51" s="2" t="s">
        <v>191</v>
      </c>
    </row>
    <row r="52" spans="1:8" x14ac:dyDescent="0.15">
      <c r="A52" s="2" t="s">
        <v>264</v>
      </c>
      <c r="B52" s="2" t="s">
        <v>82</v>
      </c>
      <c r="C52" s="2" t="s">
        <v>244</v>
      </c>
      <c r="D52" s="2" t="s">
        <v>88</v>
      </c>
      <c r="E52" s="2" t="s">
        <v>189</v>
      </c>
      <c r="F52" s="2" t="s">
        <v>204</v>
      </c>
      <c r="G52" s="42">
        <v>4.1305373661550417</v>
      </c>
      <c r="H52" s="2" t="s">
        <v>191</v>
      </c>
    </row>
    <row r="53" spans="1:8" x14ac:dyDescent="0.15">
      <c r="A53" s="2" t="s">
        <v>265</v>
      </c>
      <c r="B53" s="2" t="s">
        <v>82</v>
      </c>
      <c r="C53" s="2" t="s">
        <v>244</v>
      </c>
      <c r="D53" s="2" t="s">
        <v>88</v>
      </c>
      <c r="E53" s="2" t="s">
        <v>189</v>
      </c>
      <c r="F53" s="2" t="s">
        <v>204</v>
      </c>
      <c r="G53" s="42">
        <v>4.1305373661550417</v>
      </c>
      <c r="H53" s="2" t="s">
        <v>191</v>
      </c>
    </row>
    <row r="54" spans="1:8" x14ac:dyDescent="0.15">
      <c r="A54" s="2" t="s">
        <v>266</v>
      </c>
      <c r="B54" s="2" t="s">
        <v>82</v>
      </c>
      <c r="C54" s="2" t="s">
        <v>244</v>
      </c>
      <c r="D54" s="2" t="s">
        <v>88</v>
      </c>
      <c r="E54" s="2" t="s">
        <v>189</v>
      </c>
      <c r="F54" s="2" t="s">
        <v>204</v>
      </c>
      <c r="G54" s="42">
        <v>466.90882906896104</v>
      </c>
      <c r="H54" s="2" t="s">
        <v>191</v>
      </c>
    </row>
    <row r="55" spans="1:8" x14ac:dyDescent="0.15">
      <c r="A55" s="2" t="s">
        <v>267</v>
      </c>
      <c r="B55" s="2" t="s">
        <v>202</v>
      </c>
      <c r="C55" s="2" t="s">
        <v>267</v>
      </c>
      <c r="D55" s="2" t="s">
        <v>88</v>
      </c>
      <c r="E55" s="2" t="s">
        <v>189</v>
      </c>
      <c r="F55" s="2" t="s">
        <v>268</v>
      </c>
      <c r="G55" s="2">
        <v>4.1111111111111101E-4</v>
      </c>
      <c r="H55" s="2" t="s">
        <v>269</v>
      </c>
    </row>
    <row r="56" spans="1:8" x14ac:dyDescent="0.15">
      <c r="A56" s="2" t="s">
        <v>201</v>
      </c>
      <c r="B56" s="2" t="s">
        <v>202</v>
      </c>
      <c r="C56" s="2" t="s">
        <v>203</v>
      </c>
      <c r="D56" s="2" t="s">
        <v>88</v>
      </c>
      <c r="E56" s="2" t="s">
        <v>189</v>
      </c>
      <c r="F56" s="2" t="s">
        <v>204</v>
      </c>
      <c r="G56" s="2">
        <v>9.5190111120027545</v>
      </c>
      <c r="H56" s="2" t="s">
        <v>270</v>
      </c>
    </row>
    <row r="57" spans="1:8" x14ac:dyDescent="0.15">
      <c r="A57" s="2" t="s">
        <v>206</v>
      </c>
      <c r="B57" s="2" t="s">
        <v>202</v>
      </c>
      <c r="C57" s="2" t="s">
        <v>206</v>
      </c>
      <c r="D57" s="2" t="s">
        <v>88</v>
      </c>
      <c r="E57" s="2" t="s">
        <v>189</v>
      </c>
      <c r="F57" s="2" t="s">
        <v>204</v>
      </c>
      <c r="G57" s="2">
        <v>1.2846168842108982E-3</v>
      </c>
      <c r="H57" s="2" t="s">
        <v>270</v>
      </c>
    </row>
    <row r="58" spans="1:8" x14ac:dyDescent="0.15">
      <c r="A58" s="2" t="s">
        <v>207</v>
      </c>
      <c r="B58" s="2" t="s">
        <v>202</v>
      </c>
      <c r="C58" s="2" t="s">
        <v>207</v>
      </c>
      <c r="D58" s="2" t="s">
        <v>88</v>
      </c>
      <c r="E58" s="2" t="s">
        <v>189</v>
      </c>
      <c r="F58" s="2" t="s">
        <v>204</v>
      </c>
      <c r="G58" s="2">
        <v>7.7077013052653895E-5</v>
      </c>
      <c r="H58" s="2" t="s">
        <v>270</v>
      </c>
    </row>
    <row r="59" spans="1:8" x14ac:dyDescent="0.15">
      <c r="A59" s="2" t="s">
        <v>201</v>
      </c>
      <c r="B59" s="2" t="s">
        <v>202</v>
      </c>
      <c r="C59" s="2" t="s">
        <v>203</v>
      </c>
      <c r="D59" s="2" t="s">
        <v>88</v>
      </c>
      <c r="E59" s="2" t="s">
        <v>189</v>
      </c>
      <c r="F59" s="2" t="s">
        <v>204</v>
      </c>
      <c r="G59" s="2">
        <v>8.658638953802507</v>
      </c>
      <c r="H59" s="2" t="s">
        <v>271</v>
      </c>
    </row>
    <row r="60" spans="1:8" x14ac:dyDescent="0.15">
      <c r="A60" s="2" t="s">
        <v>206</v>
      </c>
      <c r="B60" s="2" t="s">
        <v>202</v>
      </c>
      <c r="C60" s="2" t="s">
        <v>206</v>
      </c>
      <c r="D60" s="2" t="s">
        <v>88</v>
      </c>
      <c r="E60" s="2" t="s">
        <v>189</v>
      </c>
      <c r="F60" s="2" t="s">
        <v>204</v>
      </c>
      <c r="G60" s="2">
        <v>1.1685072812149132E-3</v>
      </c>
      <c r="H60" s="2" t="s">
        <v>271</v>
      </c>
    </row>
    <row r="61" spans="1:8" x14ac:dyDescent="0.15">
      <c r="A61" s="2" t="s">
        <v>207</v>
      </c>
      <c r="B61" s="2" t="s">
        <v>202</v>
      </c>
      <c r="C61" s="2" t="s">
        <v>207</v>
      </c>
      <c r="D61" s="2" t="s">
        <v>88</v>
      </c>
      <c r="E61" s="2" t="s">
        <v>189</v>
      </c>
      <c r="F61" s="2" t="s">
        <v>204</v>
      </c>
      <c r="G61" s="2">
        <v>7.0110436872894798E-5</v>
      </c>
      <c r="H61" s="2" t="s">
        <v>271</v>
      </c>
    </row>
    <row r="62" spans="1:8" x14ac:dyDescent="0.15">
      <c r="A62" s="2" t="s">
        <v>272</v>
      </c>
      <c r="B62" s="2" t="s">
        <v>82</v>
      </c>
      <c r="C62" s="41" t="s">
        <v>273</v>
      </c>
      <c r="D62" s="2" t="s">
        <v>88</v>
      </c>
      <c r="E62" s="2" t="s">
        <v>189</v>
      </c>
      <c r="F62" s="2" t="s">
        <v>197</v>
      </c>
      <c r="G62" s="2">
        <f>$G$4*0.000000234928</f>
        <v>1.1781513942481002E-5</v>
      </c>
      <c r="H62" s="2" t="s">
        <v>274</v>
      </c>
    </row>
    <row r="63" spans="1:8" x14ac:dyDescent="0.15">
      <c r="A63" s="2" t="s">
        <v>275</v>
      </c>
      <c r="B63" s="2" t="s">
        <v>82</v>
      </c>
      <c r="C63" s="41" t="s">
        <v>196</v>
      </c>
      <c r="D63" s="2" t="s">
        <v>88</v>
      </c>
      <c r="E63" s="2" t="s">
        <v>189</v>
      </c>
      <c r="F63" s="41" t="s">
        <v>197</v>
      </c>
      <c r="G63" s="2">
        <f>$G$4*0.00000042382</f>
        <v>2.1254347030163703E-5</v>
      </c>
      <c r="H63" s="2" t="s">
        <v>274</v>
      </c>
    </row>
    <row r="64" spans="1:8" x14ac:dyDescent="0.15">
      <c r="A64" s="2" t="s">
        <v>276</v>
      </c>
      <c r="B64" s="2" t="s">
        <v>82</v>
      </c>
      <c r="C64" s="41" t="s">
        <v>277</v>
      </c>
      <c r="D64" s="2" t="s">
        <v>88</v>
      </c>
      <c r="E64" s="2" t="s">
        <v>189</v>
      </c>
      <c r="F64" s="41" t="s">
        <v>197</v>
      </c>
      <c r="G64" s="2">
        <f>$G$4*0.0000044207</f>
        <v>2.2169574799736841E-4</v>
      </c>
      <c r="H64" s="2" t="s">
        <v>274</v>
      </c>
    </row>
    <row r="65" spans="1:8" x14ac:dyDescent="0.15">
      <c r="A65" s="2" t="s">
        <v>278</v>
      </c>
      <c r="B65" s="2" t="s">
        <v>82</v>
      </c>
      <c r="C65" s="41" t="s">
        <v>90</v>
      </c>
      <c r="D65" s="2" t="s">
        <v>88</v>
      </c>
      <c r="E65" s="2" t="s">
        <v>189</v>
      </c>
      <c r="F65" s="41" t="s">
        <v>221</v>
      </c>
      <c r="G65" s="2">
        <f>G4</f>
        <v>50.149466825925401</v>
      </c>
      <c r="H65" s="2" t="s">
        <v>191</v>
      </c>
    </row>
    <row r="295" spans="1:3" x14ac:dyDescent="0.15">
      <c r="A295" s="41"/>
      <c r="C295" s="41"/>
    </row>
    <row r="296" spans="1:3" x14ac:dyDescent="0.15">
      <c r="A296" s="41"/>
      <c r="C296" s="41"/>
    </row>
    <row r="297" spans="1:3" x14ac:dyDescent="0.15">
      <c r="A297" s="41"/>
      <c r="C297" s="41"/>
    </row>
    <row r="299" spans="1:3" x14ac:dyDescent="0.15">
      <c r="A299" s="41"/>
      <c r="C299" s="41"/>
    </row>
    <row r="300" spans="1:3" x14ac:dyDescent="0.15">
      <c r="A300" s="41"/>
      <c r="C300" s="41"/>
    </row>
  </sheetData>
  <hyperlinks>
    <hyperlink ref="H55" r:id="rId1" xr:uid="{B92DBA27-282E-4D33-8827-4B0673458F0B}"/>
    <hyperlink ref="A1" location="'Readme | Introduction'!A1" display="back to ReadMe" xr:uid="{42EABD41-6918-8B43-8904-344FB07A4176}"/>
  </hyperlinks>
  <pageMargins left="0.75" right="0.75" top="1" bottom="1" header="0.5" footer="0.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E96FC"/>
  </sheetPr>
  <dimension ref="A1:H308"/>
  <sheetViews>
    <sheetView showGridLines="0" workbookViewId="0">
      <pane ySplit="3" topLeftCell="A4" activePane="bottomLeft" state="frozen"/>
      <selection pane="bottomLeft"/>
    </sheetView>
  </sheetViews>
  <sheetFormatPr baseColWidth="10" defaultColWidth="8.83203125" defaultRowHeight="12" x14ac:dyDescent="0.15"/>
  <cols>
    <col min="1" max="1" width="107.5" style="2" bestFit="1" customWidth="1"/>
    <col min="2" max="2" width="17" style="2" bestFit="1" customWidth="1"/>
    <col min="3" max="3" width="107.5" style="2" bestFit="1" customWidth="1"/>
    <col min="4" max="4" width="14.1640625" style="2" bestFit="1" customWidth="1"/>
    <col min="5" max="5" width="10.6640625" style="2" bestFit="1" customWidth="1"/>
    <col min="6" max="6" width="12.83203125" style="2" bestFit="1" customWidth="1"/>
    <col min="7" max="7" width="12.1640625" style="2" bestFit="1" customWidth="1"/>
    <col min="8" max="8" width="49.83203125" style="2" bestFit="1" customWidth="1"/>
    <col min="9" max="16384" width="8.83203125" style="2"/>
  </cols>
  <sheetData>
    <row r="1" spans="1:8" x14ac:dyDescent="0.15">
      <c r="A1" s="70" t="s">
        <v>957</v>
      </c>
    </row>
    <row r="3" spans="1:8" s="9" customFormat="1" x14ac:dyDescent="0.15">
      <c r="A3" s="40" t="s">
        <v>179</v>
      </c>
      <c r="B3" s="40" t="s">
        <v>180</v>
      </c>
      <c r="C3" s="40" t="s">
        <v>181</v>
      </c>
      <c r="D3" s="40" t="s">
        <v>182</v>
      </c>
      <c r="E3" s="40" t="s">
        <v>183</v>
      </c>
      <c r="F3" s="40" t="s">
        <v>184</v>
      </c>
      <c r="G3" s="40" t="s">
        <v>185</v>
      </c>
      <c r="H3" s="40" t="s">
        <v>186</v>
      </c>
    </row>
    <row r="4" spans="1:8" x14ac:dyDescent="0.15">
      <c r="A4" s="2" t="s">
        <v>279</v>
      </c>
      <c r="B4" s="2" t="s">
        <v>82</v>
      </c>
      <c r="C4" s="2" t="s">
        <v>126</v>
      </c>
      <c r="D4" s="2" t="s">
        <v>88</v>
      </c>
      <c r="E4" s="2" t="s">
        <v>189</v>
      </c>
      <c r="F4" s="2" t="s">
        <v>221</v>
      </c>
      <c r="G4" s="2">
        <v>0.935415</v>
      </c>
      <c r="H4" s="2" t="s">
        <v>280</v>
      </c>
    </row>
    <row r="5" spans="1:8" x14ac:dyDescent="0.15">
      <c r="A5" s="2" t="s">
        <v>281</v>
      </c>
      <c r="B5" s="2" t="s">
        <v>82</v>
      </c>
      <c r="C5" s="41" t="s">
        <v>223</v>
      </c>
      <c r="D5" s="2" t="s">
        <v>88</v>
      </c>
      <c r="E5" s="2" t="s">
        <v>189</v>
      </c>
      <c r="F5" s="2" t="s">
        <v>204</v>
      </c>
      <c r="G5" s="2">
        <v>2.1250000000000004</v>
      </c>
      <c r="H5" s="2" t="s">
        <v>280</v>
      </c>
    </row>
    <row r="6" spans="1:8" x14ac:dyDescent="0.15">
      <c r="A6" s="2" t="s">
        <v>282</v>
      </c>
      <c r="B6" s="2" t="s">
        <v>82</v>
      </c>
      <c r="C6" s="41" t="s">
        <v>235</v>
      </c>
      <c r="D6" s="2" t="s">
        <v>88</v>
      </c>
      <c r="E6" s="2" t="s">
        <v>189</v>
      </c>
      <c r="F6" s="2" t="s">
        <v>204</v>
      </c>
      <c r="G6" s="2">
        <v>0.10250000000000001</v>
      </c>
      <c r="H6" s="2" t="s">
        <v>280</v>
      </c>
    </row>
    <row r="7" spans="1:8" x14ac:dyDescent="0.15">
      <c r="A7" s="2" t="s">
        <v>228</v>
      </c>
      <c r="B7" s="2" t="s">
        <v>82</v>
      </c>
      <c r="C7" s="2" t="s">
        <v>229</v>
      </c>
      <c r="D7" s="2" t="s">
        <v>88</v>
      </c>
      <c r="E7" s="2" t="s">
        <v>189</v>
      </c>
      <c r="F7" s="2" t="s">
        <v>204</v>
      </c>
      <c r="G7" s="2">
        <v>0.10250000000000001</v>
      </c>
      <c r="H7" s="2" t="s">
        <v>280</v>
      </c>
    </row>
    <row r="8" spans="1:8" x14ac:dyDescent="0.15">
      <c r="A8" s="2" t="s">
        <v>283</v>
      </c>
      <c r="B8" s="2" t="s">
        <v>82</v>
      </c>
      <c r="C8" s="2" t="s">
        <v>229</v>
      </c>
      <c r="D8" s="2" t="s">
        <v>88</v>
      </c>
      <c r="E8" s="2" t="s">
        <v>189</v>
      </c>
      <c r="F8" s="2" t="s">
        <v>204</v>
      </c>
      <c r="G8" s="2">
        <v>2.8124999999999995E-3</v>
      </c>
      <c r="H8" s="2" t="s">
        <v>280</v>
      </c>
    </row>
    <row r="9" spans="1:8" x14ac:dyDescent="0.15">
      <c r="A9" s="2" t="s">
        <v>284</v>
      </c>
      <c r="B9" s="2" t="s">
        <v>82</v>
      </c>
      <c r="C9" s="2" t="s">
        <v>236</v>
      </c>
      <c r="D9" s="2" t="s">
        <v>88</v>
      </c>
      <c r="E9" s="2" t="s">
        <v>189</v>
      </c>
      <c r="F9" s="2" t="s">
        <v>204</v>
      </c>
      <c r="G9" s="2">
        <v>0.12187500000000001</v>
      </c>
      <c r="H9" s="2" t="s">
        <v>280</v>
      </c>
    </row>
    <row r="10" spans="1:8" x14ac:dyDescent="0.15">
      <c r="A10" s="2" t="s">
        <v>285</v>
      </c>
      <c r="B10" s="2" t="s">
        <v>82</v>
      </c>
      <c r="C10" s="2" t="s">
        <v>286</v>
      </c>
      <c r="D10" s="2" t="s">
        <v>88</v>
      </c>
      <c r="E10" s="2" t="s">
        <v>189</v>
      </c>
      <c r="F10" s="2" t="s">
        <v>204</v>
      </c>
      <c r="G10" s="2">
        <v>1.2874999999999999E-2</v>
      </c>
      <c r="H10" s="2" t="s">
        <v>280</v>
      </c>
    </row>
    <row r="11" spans="1:8" x14ac:dyDescent="0.15">
      <c r="A11" s="2" t="s">
        <v>287</v>
      </c>
      <c r="B11" s="2" t="s">
        <v>82</v>
      </c>
      <c r="C11" s="2" t="s">
        <v>286</v>
      </c>
      <c r="D11" s="2" t="s">
        <v>88</v>
      </c>
      <c r="E11" s="2" t="s">
        <v>189</v>
      </c>
      <c r="F11" s="2" t="s">
        <v>204</v>
      </c>
      <c r="G11" s="2">
        <v>7.2499999999999995E-4</v>
      </c>
      <c r="H11" s="2" t="s">
        <v>280</v>
      </c>
    </row>
    <row r="12" spans="1:8" x14ac:dyDescent="0.15">
      <c r="A12" s="2" t="s">
        <v>288</v>
      </c>
      <c r="B12" s="2" t="s">
        <v>82</v>
      </c>
      <c r="C12" s="2" t="s">
        <v>250</v>
      </c>
      <c r="D12" s="2" t="s">
        <v>88</v>
      </c>
      <c r="E12" s="2" t="s">
        <v>189</v>
      </c>
      <c r="F12" s="2" t="s">
        <v>204</v>
      </c>
      <c r="G12" s="2">
        <v>8.8125</v>
      </c>
      <c r="H12" s="2" t="s">
        <v>280</v>
      </c>
    </row>
    <row r="13" spans="1:8" x14ac:dyDescent="0.15">
      <c r="A13" s="2" t="s">
        <v>289</v>
      </c>
      <c r="B13" s="2" t="s">
        <v>82</v>
      </c>
      <c r="C13" s="2" t="s">
        <v>250</v>
      </c>
      <c r="D13" s="2" t="s">
        <v>88</v>
      </c>
      <c r="E13" s="2" t="s">
        <v>189</v>
      </c>
      <c r="F13" s="2" t="s">
        <v>204</v>
      </c>
      <c r="G13" s="2">
        <v>8.8125</v>
      </c>
      <c r="H13" s="2" t="s">
        <v>280</v>
      </c>
    </row>
    <row r="14" spans="1:8" x14ac:dyDescent="0.15">
      <c r="A14" s="2" t="s">
        <v>290</v>
      </c>
      <c r="B14" s="2" t="s">
        <v>82</v>
      </c>
      <c r="C14" s="28" t="s">
        <v>236</v>
      </c>
      <c r="D14" s="2" t="s">
        <v>88</v>
      </c>
      <c r="E14" s="2" t="s">
        <v>189</v>
      </c>
      <c r="F14" s="2" t="s">
        <v>204</v>
      </c>
      <c r="G14" s="2">
        <v>0.29499999999999998</v>
      </c>
      <c r="H14" s="2" t="s">
        <v>280</v>
      </c>
    </row>
    <row r="15" spans="1:8" x14ac:dyDescent="0.15">
      <c r="A15" s="2" t="s">
        <v>291</v>
      </c>
      <c r="B15" s="2" t="s">
        <v>82</v>
      </c>
      <c r="C15" s="28" t="s">
        <v>236</v>
      </c>
      <c r="D15" s="2" t="s">
        <v>88</v>
      </c>
      <c r="E15" s="2" t="s">
        <v>189</v>
      </c>
      <c r="F15" s="2" t="s">
        <v>204</v>
      </c>
      <c r="G15" s="2">
        <v>0.34562500000000002</v>
      </c>
      <c r="H15" s="2" t="s">
        <v>280</v>
      </c>
    </row>
    <row r="16" spans="1:8" x14ac:dyDescent="0.15">
      <c r="A16" s="2" t="s">
        <v>292</v>
      </c>
      <c r="B16" s="2" t="s">
        <v>82</v>
      </c>
      <c r="C16" s="28" t="s">
        <v>236</v>
      </c>
      <c r="D16" s="2" t="s">
        <v>88</v>
      </c>
      <c r="E16" s="2" t="s">
        <v>189</v>
      </c>
      <c r="F16" s="2" t="s">
        <v>204</v>
      </c>
      <c r="G16" s="2">
        <v>2.3749999999999997E-2</v>
      </c>
      <c r="H16" s="2" t="s">
        <v>280</v>
      </c>
    </row>
    <row r="17" spans="1:8" x14ac:dyDescent="0.15">
      <c r="A17" s="2" t="s">
        <v>293</v>
      </c>
      <c r="B17" s="2" t="s">
        <v>82</v>
      </c>
      <c r="C17" s="28" t="s">
        <v>236</v>
      </c>
      <c r="D17" s="2" t="s">
        <v>88</v>
      </c>
      <c r="E17" s="2" t="s">
        <v>189</v>
      </c>
      <c r="F17" s="2" t="s">
        <v>204</v>
      </c>
      <c r="G17" s="2">
        <v>0.87499999999999989</v>
      </c>
      <c r="H17" s="2" t="s">
        <v>280</v>
      </c>
    </row>
    <row r="18" spans="1:8" x14ac:dyDescent="0.15">
      <c r="A18" s="2" t="s">
        <v>294</v>
      </c>
      <c r="B18" s="2" t="s">
        <v>82</v>
      </c>
      <c r="C18" s="2" t="s">
        <v>177</v>
      </c>
      <c r="D18" s="2" t="s">
        <v>88</v>
      </c>
      <c r="E18" s="2" t="s">
        <v>189</v>
      </c>
      <c r="F18" s="2" t="s">
        <v>204</v>
      </c>
      <c r="G18" s="2">
        <v>0.11187499999999999</v>
      </c>
      <c r="H18" s="2" t="s">
        <v>280</v>
      </c>
    </row>
    <row r="19" spans="1:8" x14ac:dyDescent="0.15">
      <c r="A19" s="2" t="s">
        <v>295</v>
      </c>
      <c r="B19" s="2" t="s">
        <v>82</v>
      </c>
      <c r="C19" s="41" t="s">
        <v>296</v>
      </c>
      <c r="D19" s="2" t="s">
        <v>88</v>
      </c>
      <c r="E19" s="2" t="s">
        <v>189</v>
      </c>
      <c r="F19" s="2" t="s">
        <v>197</v>
      </c>
      <c r="G19" s="2">
        <v>1.1662610106629545E-8</v>
      </c>
      <c r="H19" s="2" t="s">
        <v>280</v>
      </c>
    </row>
    <row r="20" spans="1:8" x14ac:dyDescent="0.15">
      <c r="A20" s="2" t="s">
        <v>297</v>
      </c>
      <c r="B20" s="2" t="s">
        <v>82</v>
      </c>
      <c r="C20" s="28" t="s">
        <v>162</v>
      </c>
      <c r="D20" s="2" t="s">
        <v>88</v>
      </c>
      <c r="E20" s="2" t="s">
        <v>189</v>
      </c>
      <c r="F20" s="2" t="s">
        <v>204</v>
      </c>
      <c r="G20" s="2">
        <v>6.2375000000000007E-2</v>
      </c>
      <c r="H20" s="2" t="s">
        <v>280</v>
      </c>
    </row>
    <row r="21" spans="1:8" x14ac:dyDescent="0.15">
      <c r="A21" s="2" t="s">
        <v>298</v>
      </c>
      <c r="B21" s="2" t="s">
        <v>82</v>
      </c>
      <c r="C21" s="2" t="s">
        <v>217</v>
      </c>
      <c r="D21" s="2" t="s">
        <v>88</v>
      </c>
      <c r="E21" s="2" t="s">
        <v>189</v>
      </c>
      <c r="F21" s="2" t="s">
        <v>204</v>
      </c>
      <c r="G21" s="2">
        <v>1.5874999999999997E-2</v>
      </c>
      <c r="H21" s="2" t="s">
        <v>280</v>
      </c>
    </row>
    <row r="22" spans="1:8" x14ac:dyDescent="0.15">
      <c r="A22" s="2" t="s">
        <v>299</v>
      </c>
      <c r="B22" s="2" t="s">
        <v>82</v>
      </c>
      <c r="C22" s="2" t="s">
        <v>217</v>
      </c>
      <c r="D22" s="2" t="s">
        <v>88</v>
      </c>
      <c r="E22" s="2" t="s">
        <v>189</v>
      </c>
      <c r="F22" s="2" t="s">
        <v>204</v>
      </c>
      <c r="G22" s="2">
        <v>1.4687499999999998E-4</v>
      </c>
      <c r="H22" s="2" t="s">
        <v>280</v>
      </c>
    </row>
    <row r="23" spans="1:8" x14ac:dyDescent="0.15">
      <c r="A23" s="2" t="s">
        <v>300</v>
      </c>
      <c r="B23" s="2" t="s">
        <v>82</v>
      </c>
      <c r="C23" s="2" t="s">
        <v>217</v>
      </c>
      <c r="D23" s="2" t="s">
        <v>88</v>
      </c>
      <c r="E23" s="2" t="s">
        <v>189</v>
      </c>
      <c r="F23" s="2" t="s">
        <v>204</v>
      </c>
      <c r="G23" s="2">
        <v>5.1437499999999997E-2</v>
      </c>
      <c r="H23" s="2" t="s">
        <v>280</v>
      </c>
    </row>
    <row r="24" spans="1:8" x14ac:dyDescent="0.15">
      <c r="A24" s="2" t="s">
        <v>301</v>
      </c>
      <c r="B24" s="2" t="s">
        <v>82</v>
      </c>
      <c r="C24" s="2" t="s">
        <v>217</v>
      </c>
      <c r="D24" s="2" t="s">
        <v>88</v>
      </c>
      <c r="E24" s="2" t="s">
        <v>189</v>
      </c>
      <c r="F24" s="2" t="s">
        <v>204</v>
      </c>
      <c r="G24" s="2">
        <v>1.1562499999999998E-2</v>
      </c>
      <c r="H24" s="2" t="s">
        <v>280</v>
      </c>
    </row>
    <row r="25" spans="1:8" x14ac:dyDescent="0.15">
      <c r="A25" s="2" t="s">
        <v>302</v>
      </c>
      <c r="B25" s="2" t="s">
        <v>82</v>
      </c>
      <c r="C25" s="41" t="s">
        <v>260</v>
      </c>
      <c r="D25" s="2" t="s">
        <v>88</v>
      </c>
      <c r="E25" s="2" t="s">
        <v>189</v>
      </c>
      <c r="F25" s="2" t="s">
        <v>204</v>
      </c>
      <c r="G25" s="2">
        <v>0.76249999999999996</v>
      </c>
      <c r="H25" s="2" t="s">
        <v>280</v>
      </c>
    </row>
    <row r="26" spans="1:8" x14ac:dyDescent="0.15">
      <c r="A26" s="2" t="s">
        <v>303</v>
      </c>
      <c r="B26" s="2" t="s">
        <v>82</v>
      </c>
      <c r="C26" s="41" t="s">
        <v>304</v>
      </c>
      <c r="D26" s="2" t="s">
        <v>88</v>
      </c>
      <c r="E26" s="2" t="s">
        <v>189</v>
      </c>
      <c r="F26" s="2" t="s">
        <v>204</v>
      </c>
      <c r="G26" s="2">
        <v>1.249999999999998</v>
      </c>
      <c r="H26" s="2" t="s">
        <v>280</v>
      </c>
    </row>
    <row r="27" spans="1:8" x14ac:dyDescent="0.15">
      <c r="A27" s="2" t="s">
        <v>305</v>
      </c>
      <c r="B27" s="2" t="s">
        <v>82</v>
      </c>
      <c r="C27" s="2" t="s">
        <v>193</v>
      </c>
      <c r="D27" s="2" t="s">
        <v>88</v>
      </c>
      <c r="E27" s="2" t="s">
        <v>189</v>
      </c>
      <c r="F27" s="2" t="s">
        <v>213</v>
      </c>
      <c r="G27" s="2">
        <v>13.975424859373687</v>
      </c>
      <c r="H27" s="2" t="s">
        <v>280</v>
      </c>
    </row>
    <row r="28" spans="1:8" x14ac:dyDescent="0.15">
      <c r="A28" s="2" t="s">
        <v>306</v>
      </c>
      <c r="B28" s="2" t="s">
        <v>82</v>
      </c>
      <c r="C28" s="28" t="s">
        <v>188</v>
      </c>
      <c r="D28" s="2" t="s">
        <v>88</v>
      </c>
      <c r="E28" s="2" t="s">
        <v>189</v>
      </c>
      <c r="F28" s="41" t="s">
        <v>204</v>
      </c>
      <c r="G28" s="2">
        <v>2.0348837209302299E-4</v>
      </c>
      <c r="H28" s="2" t="s">
        <v>280</v>
      </c>
    </row>
    <row r="29" spans="1:8" x14ac:dyDescent="0.15">
      <c r="A29" s="2" t="s">
        <v>272</v>
      </c>
      <c r="B29" s="2" t="s">
        <v>82</v>
      </c>
      <c r="C29" s="41" t="s">
        <v>273</v>
      </c>
      <c r="D29" s="2" t="s">
        <v>88</v>
      </c>
      <c r="E29" s="2" t="s">
        <v>189</v>
      </c>
      <c r="F29" s="2" t="s">
        <v>197</v>
      </c>
      <c r="G29" s="2">
        <f>$G$4*0</f>
        <v>0</v>
      </c>
      <c r="H29" s="2" t="s">
        <v>274</v>
      </c>
    </row>
    <row r="30" spans="1:8" x14ac:dyDescent="0.15">
      <c r="A30" s="2" t="s">
        <v>275</v>
      </c>
      <c r="B30" s="2" t="s">
        <v>82</v>
      </c>
      <c r="C30" s="41" t="s">
        <v>196</v>
      </c>
      <c r="D30" s="2" t="s">
        <v>88</v>
      </c>
      <c r="E30" s="2" t="s">
        <v>189</v>
      </c>
      <c r="F30" s="41" t="s">
        <v>197</v>
      </c>
      <c r="G30" s="2">
        <f>$G$4*0.00000301407</f>
        <v>2.8194062890500003E-6</v>
      </c>
      <c r="H30" s="2" t="s">
        <v>274</v>
      </c>
    </row>
    <row r="31" spans="1:8" x14ac:dyDescent="0.15">
      <c r="A31" s="2" t="s">
        <v>276</v>
      </c>
      <c r="B31" s="2" t="s">
        <v>82</v>
      </c>
      <c r="C31" s="41" t="s">
        <v>277</v>
      </c>
      <c r="D31" s="2" t="s">
        <v>88</v>
      </c>
      <c r="E31" s="2" t="s">
        <v>189</v>
      </c>
      <c r="F31" s="41" t="s">
        <v>197</v>
      </c>
      <c r="G31" s="2">
        <f>$G$4*0.000000306512</f>
        <v>2.8671592248000001E-7</v>
      </c>
      <c r="H31" s="2" t="s">
        <v>274</v>
      </c>
    </row>
    <row r="32" spans="1:8" x14ac:dyDescent="0.15">
      <c r="A32" s="2" t="s">
        <v>307</v>
      </c>
      <c r="B32" s="2" t="s">
        <v>82</v>
      </c>
      <c r="C32" s="41" t="s">
        <v>308</v>
      </c>
      <c r="D32" s="2" t="s">
        <v>88</v>
      </c>
      <c r="E32" s="2" t="s">
        <v>189</v>
      </c>
      <c r="F32" s="41" t="s">
        <v>200</v>
      </c>
      <c r="G32" s="2">
        <v>3.0000000000000035E-5</v>
      </c>
      <c r="H32" s="2" t="s">
        <v>280</v>
      </c>
    </row>
    <row r="33" spans="1:8" x14ac:dyDescent="0.15">
      <c r="A33" s="2" t="s">
        <v>309</v>
      </c>
      <c r="B33" s="2" t="s">
        <v>82</v>
      </c>
      <c r="C33" s="41" t="s">
        <v>308</v>
      </c>
      <c r="D33" s="2" t="s">
        <v>88</v>
      </c>
      <c r="E33" s="2" t="s">
        <v>189</v>
      </c>
      <c r="F33" s="41" t="s">
        <v>200</v>
      </c>
      <c r="G33" s="2">
        <v>4.2937500000000061E-6</v>
      </c>
      <c r="H33" s="2" t="s">
        <v>280</v>
      </c>
    </row>
    <row r="34" spans="1:8" x14ac:dyDescent="0.15">
      <c r="A34" s="2" t="s">
        <v>310</v>
      </c>
      <c r="B34" s="2" t="s">
        <v>82</v>
      </c>
      <c r="C34" s="41" t="s">
        <v>219</v>
      </c>
      <c r="D34" s="2" t="s">
        <v>88</v>
      </c>
      <c r="E34" s="2" t="s">
        <v>189</v>
      </c>
      <c r="F34" s="41" t="s">
        <v>200</v>
      </c>
      <c r="G34" s="2">
        <v>2.8062499999999923E-5</v>
      </c>
      <c r="H34" s="2" t="s">
        <v>280</v>
      </c>
    </row>
    <row r="35" spans="1:8" x14ac:dyDescent="0.15">
      <c r="A35" s="2" t="s">
        <v>311</v>
      </c>
      <c r="B35" s="2" t="s">
        <v>82</v>
      </c>
      <c r="C35" s="41" t="s">
        <v>312</v>
      </c>
      <c r="D35" s="2" t="s">
        <v>88</v>
      </c>
      <c r="E35" s="2" t="s">
        <v>189</v>
      </c>
      <c r="F35" s="41" t="s">
        <v>200</v>
      </c>
      <c r="G35" s="2">
        <v>1.6062500000000007E-6</v>
      </c>
      <c r="H35" s="2" t="s">
        <v>280</v>
      </c>
    </row>
    <row r="36" spans="1:8" x14ac:dyDescent="0.15">
      <c r="A36" s="2" t="s">
        <v>313</v>
      </c>
      <c r="B36" s="2" t="s">
        <v>82</v>
      </c>
      <c r="C36" s="41" t="s">
        <v>314</v>
      </c>
      <c r="D36" s="2" t="s">
        <v>88</v>
      </c>
      <c r="E36" s="2" t="s">
        <v>189</v>
      </c>
      <c r="F36" s="2" t="s">
        <v>197</v>
      </c>
      <c r="G36" s="2">
        <v>5.0069541029207232E-7</v>
      </c>
      <c r="H36" s="2" t="s">
        <v>315</v>
      </c>
    </row>
    <row r="37" spans="1:8" x14ac:dyDescent="0.15">
      <c r="A37" s="2" t="s">
        <v>316</v>
      </c>
      <c r="B37" s="2" t="s">
        <v>82</v>
      </c>
      <c r="C37" s="41" t="s">
        <v>317</v>
      </c>
      <c r="D37" s="2" t="s">
        <v>88</v>
      </c>
      <c r="E37" s="2" t="s">
        <v>189</v>
      </c>
      <c r="F37" s="2" t="s">
        <v>197</v>
      </c>
      <c r="G37" s="2">
        <v>2.7538247566063979E-6</v>
      </c>
      <c r="H37" s="2" t="s">
        <v>315</v>
      </c>
    </row>
    <row r="38" spans="1:8" x14ac:dyDescent="0.15">
      <c r="A38" s="2" t="s">
        <v>318</v>
      </c>
      <c r="B38" s="2" t="s">
        <v>319</v>
      </c>
      <c r="C38" s="2" t="s">
        <v>318</v>
      </c>
      <c r="D38" s="2" t="s">
        <v>88</v>
      </c>
      <c r="E38" s="2" t="s">
        <v>189</v>
      </c>
      <c r="F38" s="2" t="s">
        <v>197</v>
      </c>
      <c r="G38" s="2">
        <v>5.4242002781641165E-7</v>
      </c>
      <c r="H38" s="2" t="s">
        <v>315</v>
      </c>
    </row>
    <row r="39" spans="1:8" x14ac:dyDescent="0.15">
      <c r="A39" s="2" t="s">
        <v>320</v>
      </c>
      <c r="B39" s="2" t="s">
        <v>319</v>
      </c>
      <c r="C39" s="41" t="s">
        <v>320</v>
      </c>
      <c r="D39" s="2" t="s">
        <v>88</v>
      </c>
      <c r="E39" s="2" t="s">
        <v>189</v>
      </c>
      <c r="F39" s="2" t="s">
        <v>197</v>
      </c>
      <c r="G39" s="2">
        <v>1.808066759388039E-6</v>
      </c>
      <c r="H39" s="2" t="s">
        <v>315</v>
      </c>
    </row>
    <row r="40" spans="1:8" x14ac:dyDescent="0.15">
      <c r="A40" s="2" t="s">
        <v>321</v>
      </c>
      <c r="B40" s="2" t="s">
        <v>319</v>
      </c>
      <c r="C40" s="41" t="s">
        <v>321</v>
      </c>
      <c r="D40" s="2" t="s">
        <v>88</v>
      </c>
      <c r="E40" s="2" t="s">
        <v>189</v>
      </c>
      <c r="F40" s="2" t="s">
        <v>197</v>
      </c>
      <c r="G40" s="2">
        <v>3.9777468706536858E-6</v>
      </c>
      <c r="H40" s="2" t="s">
        <v>315</v>
      </c>
    </row>
    <row r="41" spans="1:8" x14ac:dyDescent="0.15">
      <c r="A41" s="2" t="s">
        <v>267</v>
      </c>
      <c r="B41" s="2" t="s">
        <v>202</v>
      </c>
      <c r="C41" s="41" t="s">
        <v>267</v>
      </c>
      <c r="D41" s="2" t="s">
        <v>88</v>
      </c>
      <c r="E41" s="2" t="s">
        <v>189</v>
      </c>
      <c r="F41" s="2" t="s">
        <v>268</v>
      </c>
      <c r="G41" s="2">
        <v>1.9500000000000001E-7</v>
      </c>
      <c r="H41" s="2" t="s">
        <v>315</v>
      </c>
    </row>
    <row r="42" spans="1:8" x14ac:dyDescent="0.15">
      <c r="A42" s="2" t="s">
        <v>322</v>
      </c>
      <c r="B42" s="2" t="s">
        <v>202</v>
      </c>
      <c r="C42" s="2" t="s">
        <v>323</v>
      </c>
      <c r="D42" s="2" t="s">
        <v>88</v>
      </c>
      <c r="E42" s="2" t="s">
        <v>189</v>
      </c>
      <c r="F42" s="2" t="s">
        <v>204</v>
      </c>
      <c r="G42" s="2">
        <v>8.0625000000000002E-3</v>
      </c>
      <c r="H42" s="2" t="s">
        <v>280</v>
      </c>
    </row>
    <row r="43" spans="1:8" x14ac:dyDescent="0.15">
      <c r="A43" s="2" t="s">
        <v>203</v>
      </c>
      <c r="B43" s="2" t="s">
        <v>202</v>
      </c>
      <c r="C43" s="2" t="s">
        <v>203</v>
      </c>
      <c r="D43" s="2" t="s">
        <v>88</v>
      </c>
      <c r="E43" s="2" t="s">
        <v>189</v>
      </c>
      <c r="F43" s="2" t="s">
        <v>204</v>
      </c>
      <c r="G43" s="2">
        <v>2.1812499999999999E-2</v>
      </c>
      <c r="H43" s="2" t="s">
        <v>280</v>
      </c>
    </row>
    <row r="44" spans="1:8" x14ac:dyDescent="0.15">
      <c r="A44" s="2" t="s">
        <v>201</v>
      </c>
      <c r="B44" s="2" t="s">
        <v>202</v>
      </c>
      <c r="C44" s="2" t="s">
        <v>203</v>
      </c>
      <c r="D44" s="2" t="s">
        <v>88</v>
      </c>
      <c r="E44" s="2" t="s">
        <v>189</v>
      </c>
      <c r="F44" s="2" t="s">
        <v>204</v>
      </c>
      <c r="G44" s="2">
        <v>6.4837499999999997E-4</v>
      </c>
      <c r="H44" s="2" t="s">
        <v>324</v>
      </c>
    </row>
    <row r="45" spans="1:8" x14ac:dyDescent="0.15">
      <c r="A45" s="2" t="s">
        <v>206</v>
      </c>
      <c r="B45" s="2" t="s">
        <v>202</v>
      </c>
      <c r="C45" s="2" t="s">
        <v>206</v>
      </c>
      <c r="D45" s="2" t="s">
        <v>88</v>
      </c>
      <c r="E45" s="2" t="s">
        <v>189</v>
      </c>
      <c r="F45" s="2" t="s">
        <v>204</v>
      </c>
      <c r="G45" s="2">
        <v>8.7499999999999996E-8</v>
      </c>
      <c r="H45" s="2" t="s">
        <v>324</v>
      </c>
    </row>
    <row r="46" spans="1:8" x14ac:dyDescent="0.15">
      <c r="A46" s="2" t="s">
        <v>207</v>
      </c>
      <c r="B46" s="2" t="s">
        <v>202</v>
      </c>
      <c r="C46" s="2" t="s">
        <v>207</v>
      </c>
      <c r="D46" s="2" t="s">
        <v>88</v>
      </c>
      <c r="E46" s="2" t="s">
        <v>189</v>
      </c>
      <c r="F46" s="2" t="s">
        <v>204</v>
      </c>
      <c r="G46" s="2">
        <v>5.249999999999999E-9</v>
      </c>
      <c r="H46" s="2" t="s">
        <v>324</v>
      </c>
    </row>
    <row r="277" spans="1:3" x14ac:dyDescent="0.15">
      <c r="A277" s="41"/>
      <c r="C277" s="41"/>
    </row>
    <row r="278" spans="1:3" x14ac:dyDescent="0.15">
      <c r="A278" s="41"/>
      <c r="C278" s="41"/>
    </row>
    <row r="279" spans="1:3" x14ac:dyDescent="0.15">
      <c r="A279" s="41"/>
      <c r="C279" s="41"/>
    </row>
    <row r="281" spans="1:3" x14ac:dyDescent="0.15">
      <c r="A281" s="41"/>
      <c r="C281" s="41"/>
    </row>
    <row r="282" spans="1:3" x14ac:dyDescent="0.15">
      <c r="A282" s="41"/>
      <c r="C282" s="41"/>
    </row>
    <row r="303" spans="1:3" x14ac:dyDescent="0.15">
      <c r="A303" s="41"/>
      <c r="C303" s="41"/>
    </row>
    <row r="304" spans="1:3" x14ac:dyDescent="0.15">
      <c r="A304" s="41"/>
      <c r="C304" s="41"/>
    </row>
    <row r="305" spans="1:3" x14ac:dyDescent="0.15">
      <c r="A305" s="41"/>
      <c r="C305" s="41"/>
    </row>
    <row r="307" spans="1:3" x14ac:dyDescent="0.15">
      <c r="A307" s="41"/>
      <c r="C307" s="41"/>
    </row>
    <row r="308" spans="1:3" x14ac:dyDescent="0.15">
      <c r="A308" s="41"/>
      <c r="C308" s="41"/>
    </row>
  </sheetData>
  <hyperlinks>
    <hyperlink ref="A1" location="'Readme | Introduction'!A1" display="back to ReadMe" xr:uid="{9E93A8FF-B13D-8D4B-BE2D-6AA585B120FC}"/>
  </hyperlinks>
  <pageMargins left="0.75" right="0.75" top="1" bottom="1" header="0.5" footer="0.5"/>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1E96FC"/>
  </sheetPr>
  <dimension ref="A1:H282"/>
  <sheetViews>
    <sheetView showGridLines="0" workbookViewId="0">
      <pane ySplit="3" topLeftCell="A4" activePane="bottomLeft" state="frozen"/>
      <selection pane="bottomLeft"/>
    </sheetView>
  </sheetViews>
  <sheetFormatPr baseColWidth="10" defaultColWidth="8.83203125" defaultRowHeight="12" x14ac:dyDescent="0.15"/>
  <cols>
    <col min="1" max="1" width="107.5" style="2" bestFit="1" customWidth="1"/>
    <col min="2" max="2" width="17" style="2" bestFit="1" customWidth="1"/>
    <col min="3" max="3" width="107.5" style="2" bestFit="1" customWidth="1"/>
    <col min="4" max="4" width="14.1640625" style="2" bestFit="1" customWidth="1"/>
    <col min="5" max="5" width="10.6640625" style="2" bestFit="1" customWidth="1"/>
    <col min="6" max="6" width="12.83203125" style="2" bestFit="1" customWidth="1"/>
    <col min="7" max="7" width="12.1640625" style="2" bestFit="1" customWidth="1"/>
    <col min="8" max="8" width="49.83203125" style="2" bestFit="1" customWidth="1"/>
    <col min="9" max="16384" width="8.83203125" style="2"/>
  </cols>
  <sheetData>
    <row r="1" spans="1:8" x14ac:dyDescent="0.15">
      <c r="A1" s="70" t="s">
        <v>957</v>
      </c>
    </row>
    <row r="3" spans="1:8" s="9" customFormat="1" x14ac:dyDescent="0.15">
      <c r="A3" s="40" t="s">
        <v>179</v>
      </c>
      <c r="B3" s="40" t="s">
        <v>180</v>
      </c>
      <c r="C3" s="40" t="s">
        <v>181</v>
      </c>
      <c r="D3" s="40" t="s">
        <v>182</v>
      </c>
      <c r="E3" s="40" t="s">
        <v>183</v>
      </c>
      <c r="F3" s="40" t="s">
        <v>184</v>
      </c>
      <c r="G3" s="40" t="s">
        <v>185</v>
      </c>
      <c r="H3" s="40" t="s">
        <v>186</v>
      </c>
    </row>
    <row r="4" spans="1:8" x14ac:dyDescent="0.15">
      <c r="A4" s="2" t="s">
        <v>279</v>
      </c>
      <c r="B4" s="2" t="s">
        <v>82</v>
      </c>
      <c r="C4" s="2" t="s">
        <v>126</v>
      </c>
      <c r="D4" s="2" t="s">
        <v>88</v>
      </c>
      <c r="E4" s="2" t="s">
        <v>189</v>
      </c>
      <c r="F4" s="2" t="s">
        <v>221</v>
      </c>
      <c r="G4" s="2">
        <v>0.935415</v>
      </c>
      <c r="H4" s="2" t="s">
        <v>280</v>
      </c>
    </row>
    <row r="5" spans="1:8" x14ac:dyDescent="0.15">
      <c r="A5" s="2" t="s">
        <v>281</v>
      </c>
      <c r="B5" s="2" t="s">
        <v>82</v>
      </c>
      <c r="C5" s="41" t="s">
        <v>223</v>
      </c>
      <c r="D5" s="2" t="s">
        <v>88</v>
      </c>
      <c r="E5" s="2" t="s">
        <v>189</v>
      </c>
      <c r="F5" s="2" t="s">
        <v>204</v>
      </c>
      <c r="G5" s="2">
        <v>2.1250000000000004</v>
      </c>
      <c r="H5" s="2" t="s">
        <v>280</v>
      </c>
    </row>
    <row r="6" spans="1:8" x14ac:dyDescent="0.15">
      <c r="A6" s="2" t="s">
        <v>282</v>
      </c>
      <c r="B6" s="2" t="s">
        <v>82</v>
      </c>
      <c r="C6" s="41" t="s">
        <v>235</v>
      </c>
      <c r="D6" s="2" t="s">
        <v>88</v>
      </c>
      <c r="E6" s="2" t="s">
        <v>189</v>
      </c>
      <c r="F6" s="2" t="s">
        <v>204</v>
      </c>
      <c r="G6" s="2">
        <v>0.10250000000000001</v>
      </c>
      <c r="H6" s="2" t="s">
        <v>280</v>
      </c>
    </row>
    <row r="7" spans="1:8" x14ac:dyDescent="0.15">
      <c r="A7" s="2" t="s">
        <v>228</v>
      </c>
      <c r="B7" s="2" t="s">
        <v>82</v>
      </c>
      <c r="C7" s="2" t="s">
        <v>229</v>
      </c>
      <c r="D7" s="2" t="s">
        <v>88</v>
      </c>
      <c r="E7" s="2" t="s">
        <v>189</v>
      </c>
      <c r="F7" s="2" t="s">
        <v>204</v>
      </c>
      <c r="G7" s="2">
        <v>0.10250000000000001</v>
      </c>
      <c r="H7" s="2" t="s">
        <v>280</v>
      </c>
    </row>
    <row r="8" spans="1:8" x14ac:dyDescent="0.15">
      <c r="A8" s="2" t="s">
        <v>283</v>
      </c>
      <c r="B8" s="2" t="s">
        <v>82</v>
      </c>
      <c r="C8" s="2" t="s">
        <v>229</v>
      </c>
      <c r="D8" s="2" t="s">
        <v>88</v>
      </c>
      <c r="E8" s="2" t="s">
        <v>189</v>
      </c>
      <c r="F8" s="2" t="s">
        <v>204</v>
      </c>
      <c r="G8" s="2">
        <v>2.8124999999999995E-3</v>
      </c>
      <c r="H8" s="2" t="s">
        <v>280</v>
      </c>
    </row>
    <row r="9" spans="1:8" x14ac:dyDescent="0.15">
      <c r="A9" s="2" t="s">
        <v>284</v>
      </c>
      <c r="B9" s="2" t="s">
        <v>82</v>
      </c>
      <c r="C9" s="2" t="s">
        <v>236</v>
      </c>
      <c r="D9" s="2" t="s">
        <v>88</v>
      </c>
      <c r="E9" s="2" t="s">
        <v>189</v>
      </c>
      <c r="F9" s="2" t="s">
        <v>204</v>
      </c>
      <c r="G9" s="2">
        <v>0.12187500000000001</v>
      </c>
      <c r="H9" s="2" t="s">
        <v>280</v>
      </c>
    </row>
    <row r="10" spans="1:8" x14ac:dyDescent="0.15">
      <c r="A10" s="2" t="s">
        <v>285</v>
      </c>
      <c r="B10" s="2" t="s">
        <v>82</v>
      </c>
      <c r="C10" s="2" t="s">
        <v>286</v>
      </c>
      <c r="D10" s="2" t="s">
        <v>88</v>
      </c>
      <c r="E10" s="2" t="s">
        <v>189</v>
      </c>
      <c r="F10" s="2" t="s">
        <v>204</v>
      </c>
      <c r="G10" s="2">
        <v>1.2874999999999999E-2</v>
      </c>
      <c r="H10" s="2" t="s">
        <v>280</v>
      </c>
    </row>
    <row r="11" spans="1:8" x14ac:dyDescent="0.15">
      <c r="A11" s="2" t="s">
        <v>287</v>
      </c>
      <c r="B11" s="2" t="s">
        <v>82</v>
      </c>
      <c r="C11" s="2" t="s">
        <v>286</v>
      </c>
      <c r="D11" s="2" t="s">
        <v>88</v>
      </c>
      <c r="E11" s="2" t="s">
        <v>189</v>
      </c>
      <c r="F11" s="2" t="s">
        <v>204</v>
      </c>
      <c r="G11" s="2">
        <v>7.2499999999999995E-4</v>
      </c>
      <c r="H11" s="2" t="s">
        <v>280</v>
      </c>
    </row>
    <row r="12" spans="1:8" x14ac:dyDescent="0.15">
      <c r="A12" s="2" t="s">
        <v>288</v>
      </c>
      <c r="B12" s="2" t="s">
        <v>82</v>
      </c>
      <c r="C12" s="2" t="s">
        <v>250</v>
      </c>
      <c r="D12" s="2" t="s">
        <v>88</v>
      </c>
      <c r="E12" s="2" t="s">
        <v>189</v>
      </c>
      <c r="F12" s="2" t="s">
        <v>204</v>
      </c>
      <c r="G12" s="2">
        <v>8.8125</v>
      </c>
      <c r="H12" s="2" t="s">
        <v>280</v>
      </c>
    </row>
    <row r="13" spans="1:8" x14ac:dyDescent="0.15">
      <c r="A13" s="2" t="s">
        <v>289</v>
      </c>
      <c r="B13" s="2" t="s">
        <v>82</v>
      </c>
      <c r="C13" s="2" t="s">
        <v>250</v>
      </c>
      <c r="D13" s="2" t="s">
        <v>88</v>
      </c>
      <c r="E13" s="2" t="s">
        <v>189</v>
      </c>
      <c r="F13" s="2" t="s">
        <v>204</v>
      </c>
      <c r="G13" s="2">
        <v>8.8125</v>
      </c>
      <c r="H13" s="2" t="s">
        <v>280</v>
      </c>
    </row>
    <row r="14" spans="1:8" x14ac:dyDescent="0.15">
      <c r="A14" s="2" t="s">
        <v>290</v>
      </c>
      <c r="B14" s="2" t="s">
        <v>82</v>
      </c>
      <c r="C14" s="28" t="s">
        <v>236</v>
      </c>
      <c r="D14" s="2" t="s">
        <v>88</v>
      </c>
      <c r="E14" s="2" t="s">
        <v>189</v>
      </c>
      <c r="F14" s="2" t="s">
        <v>204</v>
      </c>
      <c r="G14" s="2">
        <v>0.29499999999999998</v>
      </c>
      <c r="H14" s="2" t="s">
        <v>280</v>
      </c>
    </row>
    <row r="15" spans="1:8" x14ac:dyDescent="0.15">
      <c r="A15" s="2" t="s">
        <v>291</v>
      </c>
      <c r="B15" s="2" t="s">
        <v>82</v>
      </c>
      <c r="C15" s="28" t="s">
        <v>236</v>
      </c>
      <c r="D15" s="2" t="s">
        <v>88</v>
      </c>
      <c r="E15" s="2" t="s">
        <v>189</v>
      </c>
      <c r="F15" s="2" t="s">
        <v>204</v>
      </c>
      <c r="G15" s="2">
        <v>0.34562500000000002</v>
      </c>
      <c r="H15" s="2" t="s">
        <v>280</v>
      </c>
    </row>
    <row r="16" spans="1:8" x14ac:dyDescent="0.15">
      <c r="A16" s="2" t="s">
        <v>292</v>
      </c>
      <c r="B16" s="2" t="s">
        <v>82</v>
      </c>
      <c r="C16" s="28" t="s">
        <v>236</v>
      </c>
      <c r="D16" s="2" t="s">
        <v>88</v>
      </c>
      <c r="E16" s="2" t="s">
        <v>189</v>
      </c>
      <c r="F16" s="2" t="s">
        <v>204</v>
      </c>
      <c r="G16" s="2">
        <v>2.3749999999999997E-2</v>
      </c>
      <c r="H16" s="2" t="s">
        <v>280</v>
      </c>
    </row>
    <row r="17" spans="1:8" x14ac:dyDescent="0.15">
      <c r="A17" s="2" t="s">
        <v>293</v>
      </c>
      <c r="B17" s="2" t="s">
        <v>82</v>
      </c>
      <c r="C17" s="28" t="s">
        <v>236</v>
      </c>
      <c r="D17" s="2" t="s">
        <v>88</v>
      </c>
      <c r="E17" s="2" t="s">
        <v>189</v>
      </c>
      <c r="F17" s="2" t="s">
        <v>204</v>
      </c>
      <c r="G17" s="2">
        <v>0.87499999999999989</v>
      </c>
      <c r="H17" s="2" t="s">
        <v>280</v>
      </c>
    </row>
    <row r="18" spans="1:8" x14ac:dyDescent="0.15">
      <c r="A18" s="2" t="s">
        <v>294</v>
      </c>
      <c r="B18" s="2" t="s">
        <v>82</v>
      </c>
      <c r="C18" s="2" t="s">
        <v>177</v>
      </c>
      <c r="D18" s="2" t="s">
        <v>88</v>
      </c>
      <c r="E18" s="2" t="s">
        <v>189</v>
      </c>
      <c r="F18" s="2" t="s">
        <v>204</v>
      </c>
      <c r="G18" s="2">
        <v>0.11187499999999999</v>
      </c>
      <c r="H18" s="2" t="s">
        <v>280</v>
      </c>
    </row>
    <row r="19" spans="1:8" x14ac:dyDescent="0.15">
      <c r="A19" s="2" t="s">
        <v>295</v>
      </c>
      <c r="B19" s="2" t="s">
        <v>82</v>
      </c>
      <c r="C19" s="41" t="s">
        <v>296</v>
      </c>
      <c r="D19" s="2" t="s">
        <v>88</v>
      </c>
      <c r="E19" s="2" t="s">
        <v>189</v>
      </c>
      <c r="F19" s="2" t="s">
        <v>197</v>
      </c>
      <c r="G19" s="2">
        <v>1.1662610106629545E-8</v>
      </c>
      <c r="H19" s="2" t="s">
        <v>280</v>
      </c>
    </row>
    <row r="20" spans="1:8" x14ac:dyDescent="0.15">
      <c r="A20" s="2" t="s">
        <v>297</v>
      </c>
      <c r="B20" s="2" t="s">
        <v>82</v>
      </c>
      <c r="C20" s="28" t="s">
        <v>162</v>
      </c>
      <c r="D20" s="2" t="s">
        <v>88</v>
      </c>
      <c r="E20" s="2" t="s">
        <v>189</v>
      </c>
      <c r="F20" s="2" t="s">
        <v>204</v>
      </c>
      <c r="G20" s="2">
        <v>6.2375000000000007E-2</v>
      </c>
      <c r="H20" s="2" t="s">
        <v>280</v>
      </c>
    </row>
    <row r="21" spans="1:8" x14ac:dyDescent="0.15">
      <c r="A21" s="2" t="s">
        <v>298</v>
      </c>
      <c r="B21" s="2" t="s">
        <v>82</v>
      </c>
      <c r="C21" s="2" t="s">
        <v>217</v>
      </c>
      <c r="D21" s="2" t="s">
        <v>88</v>
      </c>
      <c r="E21" s="2" t="s">
        <v>189</v>
      </c>
      <c r="F21" s="2" t="s">
        <v>204</v>
      </c>
      <c r="G21" s="2">
        <v>1.5874999999999997E-2</v>
      </c>
      <c r="H21" s="2" t="s">
        <v>280</v>
      </c>
    </row>
    <row r="22" spans="1:8" x14ac:dyDescent="0.15">
      <c r="A22" s="2" t="s">
        <v>299</v>
      </c>
      <c r="B22" s="2" t="s">
        <v>82</v>
      </c>
      <c r="C22" s="2" t="s">
        <v>217</v>
      </c>
      <c r="D22" s="2" t="s">
        <v>88</v>
      </c>
      <c r="E22" s="2" t="s">
        <v>189</v>
      </c>
      <c r="F22" s="2" t="s">
        <v>204</v>
      </c>
      <c r="G22" s="2">
        <v>1.4687499999999998E-4</v>
      </c>
      <c r="H22" s="2" t="s">
        <v>280</v>
      </c>
    </row>
    <row r="23" spans="1:8" x14ac:dyDescent="0.15">
      <c r="A23" s="2" t="s">
        <v>300</v>
      </c>
      <c r="B23" s="2" t="s">
        <v>82</v>
      </c>
      <c r="C23" s="2" t="s">
        <v>217</v>
      </c>
      <c r="D23" s="2" t="s">
        <v>88</v>
      </c>
      <c r="E23" s="2" t="s">
        <v>189</v>
      </c>
      <c r="F23" s="2" t="s">
        <v>204</v>
      </c>
      <c r="G23" s="2">
        <v>5.1437499999999997E-2</v>
      </c>
      <c r="H23" s="2" t="s">
        <v>280</v>
      </c>
    </row>
    <row r="24" spans="1:8" x14ac:dyDescent="0.15">
      <c r="A24" s="2" t="s">
        <v>301</v>
      </c>
      <c r="B24" s="2" t="s">
        <v>82</v>
      </c>
      <c r="C24" s="2" t="s">
        <v>217</v>
      </c>
      <c r="D24" s="2" t="s">
        <v>88</v>
      </c>
      <c r="E24" s="2" t="s">
        <v>189</v>
      </c>
      <c r="F24" s="2" t="s">
        <v>204</v>
      </c>
      <c r="G24" s="2">
        <v>1.1562499999999998E-2</v>
      </c>
      <c r="H24" s="2" t="s">
        <v>280</v>
      </c>
    </row>
    <row r="25" spans="1:8" x14ac:dyDescent="0.15">
      <c r="A25" s="2" t="s">
        <v>302</v>
      </c>
      <c r="B25" s="2" t="s">
        <v>82</v>
      </c>
      <c r="C25" s="41" t="s">
        <v>260</v>
      </c>
      <c r="D25" s="2" t="s">
        <v>88</v>
      </c>
      <c r="E25" s="2" t="s">
        <v>189</v>
      </c>
      <c r="F25" s="2" t="s">
        <v>204</v>
      </c>
      <c r="G25" s="2">
        <v>0.76249999999999996</v>
      </c>
      <c r="H25" s="2" t="s">
        <v>280</v>
      </c>
    </row>
    <row r="26" spans="1:8" x14ac:dyDescent="0.15">
      <c r="A26" s="2" t="s">
        <v>303</v>
      </c>
      <c r="B26" s="2" t="s">
        <v>82</v>
      </c>
      <c r="C26" s="41" t="s">
        <v>304</v>
      </c>
      <c r="D26" s="2" t="s">
        <v>88</v>
      </c>
      <c r="E26" s="2" t="s">
        <v>189</v>
      </c>
      <c r="F26" s="2" t="s">
        <v>204</v>
      </c>
      <c r="G26" s="2">
        <v>1.249999999999998</v>
      </c>
      <c r="H26" s="2" t="s">
        <v>280</v>
      </c>
    </row>
    <row r="27" spans="1:8" x14ac:dyDescent="0.15">
      <c r="A27" s="2" t="s">
        <v>305</v>
      </c>
      <c r="B27" s="2" t="s">
        <v>82</v>
      </c>
      <c r="C27" s="2" t="s">
        <v>193</v>
      </c>
      <c r="D27" s="2" t="s">
        <v>88</v>
      </c>
      <c r="E27" s="2" t="s">
        <v>189</v>
      </c>
      <c r="F27" s="2" t="s">
        <v>213</v>
      </c>
      <c r="G27" s="2">
        <v>13.975424859373687</v>
      </c>
      <c r="H27" s="2" t="s">
        <v>280</v>
      </c>
    </row>
    <row r="28" spans="1:8" x14ac:dyDescent="0.15">
      <c r="A28" s="2" t="s">
        <v>306</v>
      </c>
      <c r="B28" s="2" t="s">
        <v>82</v>
      </c>
      <c r="C28" s="28" t="s">
        <v>188</v>
      </c>
      <c r="D28" s="2" t="s">
        <v>88</v>
      </c>
      <c r="E28" s="2" t="s">
        <v>189</v>
      </c>
      <c r="F28" s="41" t="s">
        <v>204</v>
      </c>
      <c r="G28" s="2">
        <v>2.034883720930234E-4</v>
      </c>
      <c r="H28" s="2" t="s">
        <v>280</v>
      </c>
    </row>
    <row r="29" spans="1:8" x14ac:dyDescent="0.15">
      <c r="A29" s="2" t="s">
        <v>272</v>
      </c>
      <c r="B29" s="2" t="s">
        <v>82</v>
      </c>
      <c r="C29" s="41" t="s">
        <v>273</v>
      </c>
      <c r="D29" s="2" t="s">
        <v>88</v>
      </c>
      <c r="E29" s="2" t="s">
        <v>189</v>
      </c>
      <c r="F29" s="2" t="s">
        <v>197</v>
      </c>
      <c r="G29" s="2">
        <f>$G$4*0.00000178947</f>
        <v>1.6738970800499999E-6</v>
      </c>
      <c r="H29" s="2" t="s">
        <v>274</v>
      </c>
    </row>
    <row r="30" spans="1:8" x14ac:dyDescent="0.15">
      <c r="A30" s="2" t="s">
        <v>275</v>
      </c>
      <c r="B30" s="2" t="s">
        <v>82</v>
      </c>
      <c r="C30" s="41" t="s">
        <v>196</v>
      </c>
      <c r="D30" s="2" t="s">
        <v>88</v>
      </c>
      <c r="E30" s="2" t="s">
        <v>189</v>
      </c>
      <c r="F30" s="41" t="s">
        <v>197</v>
      </c>
      <c r="G30" s="2">
        <f>$G$4*0.00000301407</f>
        <v>2.8194062890500003E-6</v>
      </c>
      <c r="H30" s="2" t="s">
        <v>274</v>
      </c>
    </row>
    <row r="31" spans="1:8" x14ac:dyDescent="0.15">
      <c r="A31" s="2" t="s">
        <v>276</v>
      </c>
      <c r="B31" s="2" t="s">
        <v>82</v>
      </c>
      <c r="C31" s="41" t="s">
        <v>277</v>
      </c>
      <c r="D31" s="2" t="s">
        <v>88</v>
      </c>
      <c r="E31" s="2" t="s">
        <v>189</v>
      </c>
      <c r="F31" s="41" t="s">
        <v>197</v>
      </c>
      <c r="G31" s="2">
        <f>$G$4*0.000000306512</f>
        <v>2.8671592248000001E-7</v>
      </c>
      <c r="H31" s="2" t="s">
        <v>274</v>
      </c>
    </row>
    <row r="32" spans="1:8" x14ac:dyDescent="0.15">
      <c r="A32" s="2" t="s">
        <v>307</v>
      </c>
      <c r="B32" s="2" t="s">
        <v>82</v>
      </c>
      <c r="C32" s="41" t="s">
        <v>308</v>
      </c>
      <c r="D32" s="2" t="s">
        <v>88</v>
      </c>
      <c r="E32" s="2" t="s">
        <v>189</v>
      </c>
      <c r="F32" s="41" t="s">
        <v>200</v>
      </c>
      <c r="G32" s="2">
        <v>3.0000000000000035E-5</v>
      </c>
      <c r="H32" s="2" t="s">
        <v>280</v>
      </c>
    </row>
    <row r="33" spans="1:8" x14ac:dyDescent="0.15">
      <c r="A33" s="2" t="s">
        <v>309</v>
      </c>
      <c r="B33" s="2" t="s">
        <v>82</v>
      </c>
      <c r="C33" s="41" t="s">
        <v>308</v>
      </c>
      <c r="D33" s="2" t="s">
        <v>88</v>
      </c>
      <c r="E33" s="2" t="s">
        <v>189</v>
      </c>
      <c r="F33" s="41" t="s">
        <v>200</v>
      </c>
      <c r="G33" s="2">
        <v>4.2937500000000061E-6</v>
      </c>
      <c r="H33" s="2" t="s">
        <v>280</v>
      </c>
    </row>
    <row r="34" spans="1:8" x14ac:dyDescent="0.15">
      <c r="A34" s="2" t="s">
        <v>310</v>
      </c>
      <c r="B34" s="2" t="s">
        <v>82</v>
      </c>
      <c r="C34" s="41" t="s">
        <v>219</v>
      </c>
      <c r="D34" s="2" t="s">
        <v>88</v>
      </c>
      <c r="E34" s="2" t="s">
        <v>189</v>
      </c>
      <c r="F34" s="41" t="s">
        <v>200</v>
      </c>
      <c r="G34" s="2">
        <v>2.8062499999999923E-5</v>
      </c>
      <c r="H34" s="2" t="s">
        <v>280</v>
      </c>
    </row>
    <row r="35" spans="1:8" x14ac:dyDescent="0.15">
      <c r="A35" s="2" t="s">
        <v>311</v>
      </c>
      <c r="B35" s="2" t="s">
        <v>82</v>
      </c>
      <c r="C35" s="41" t="s">
        <v>312</v>
      </c>
      <c r="D35" s="2" t="s">
        <v>88</v>
      </c>
      <c r="E35" s="2" t="s">
        <v>189</v>
      </c>
      <c r="F35" s="41" t="s">
        <v>200</v>
      </c>
      <c r="G35" s="2">
        <v>1.6062500000000007E-6</v>
      </c>
      <c r="H35" s="2" t="s">
        <v>280</v>
      </c>
    </row>
    <row r="36" spans="1:8" x14ac:dyDescent="0.15">
      <c r="A36" s="2" t="s">
        <v>313</v>
      </c>
      <c r="B36" s="2" t="s">
        <v>82</v>
      </c>
      <c r="C36" s="41" t="s">
        <v>314</v>
      </c>
      <c r="D36" s="2" t="s">
        <v>88</v>
      </c>
      <c r="E36" s="2" t="s">
        <v>189</v>
      </c>
      <c r="F36" s="2" t="s">
        <v>197</v>
      </c>
      <c r="G36" s="2">
        <v>5.0069541029207232E-7</v>
      </c>
      <c r="H36" s="2" t="s">
        <v>315</v>
      </c>
    </row>
    <row r="37" spans="1:8" x14ac:dyDescent="0.15">
      <c r="A37" s="2" t="s">
        <v>316</v>
      </c>
      <c r="B37" s="2" t="s">
        <v>82</v>
      </c>
      <c r="C37" s="41" t="s">
        <v>317</v>
      </c>
      <c r="D37" s="2" t="s">
        <v>88</v>
      </c>
      <c r="E37" s="2" t="s">
        <v>189</v>
      </c>
      <c r="F37" s="2" t="s">
        <v>197</v>
      </c>
      <c r="G37" s="2">
        <v>2.7538247566063979E-6</v>
      </c>
      <c r="H37" s="2" t="s">
        <v>315</v>
      </c>
    </row>
    <row r="38" spans="1:8" x14ac:dyDescent="0.15">
      <c r="A38" s="2" t="s">
        <v>318</v>
      </c>
      <c r="B38" s="2" t="s">
        <v>319</v>
      </c>
      <c r="C38" s="2" t="s">
        <v>318</v>
      </c>
      <c r="D38" s="2" t="s">
        <v>88</v>
      </c>
      <c r="E38" s="2" t="s">
        <v>189</v>
      </c>
      <c r="F38" s="2" t="s">
        <v>197</v>
      </c>
      <c r="G38" s="2">
        <v>5.4242002781641165E-7</v>
      </c>
      <c r="H38" s="2" t="s">
        <v>315</v>
      </c>
    </row>
    <row r="39" spans="1:8" x14ac:dyDescent="0.15">
      <c r="A39" s="2" t="s">
        <v>320</v>
      </c>
      <c r="B39" s="2" t="s">
        <v>319</v>
      </c>
      <c r="C39" s="41" t="s">
        <v>320</v>
      </c>
      <c r="D39" s="2" t="s">
        <v>88</v>
      </c>
      <c r="E39" s="2" t="s">
        <v>189</v>
      </c>
      <c r="F39" s="2" t="s">
        <v>197</v>
      </c>
      <c r="G39" s="2">
        <v>1.808066759388039E-6</v>
      </c>
      <c r="H39" s="2" t="s">
        <v>315</v>
      </c>
    </row>
    <row r="40" spans="1:8" x14ac:dyDescent="0.15">
      <c r="A40" s="2" t="s">
        <v>321</v>
      </c>
      <c r="B40" s="2" t="s">
        <v>319</v>
      </c>
      <c r="C40" s="41" t="s">
        <v>321</v>
      </c>
      <c r="D40" s="2" t="s">
        <v>88</v>
      </c>
      <c r="E40" s="2" t="s">
        <v>189</v>
      </c>
      <c r="F40" s="2" t="s">
        <v>197</v>
      </c>
      <c r="G40" s="2">
        <v>3.9777468706536858E-6</v>
      </c>
      <c r="H40" s="2" t="s">
        <v>315</v>
      </c>
    </row>
    <row r="41" spans="1:8" x14ac:dyDescent="0.15">
      <c r="A41" s="2" t="s">
        <v>267</v>
      </c>
      <c r="B41" s="2" t="s">
        <v>202</v>
      </c>
      <c r="C41" s="41" t="s">
        <v>267</v>
      </c>
      <c r="D41" s="2" t="s">
        <v>88</v>
      </c>
      <c r="E41" s="2" t="s">
        <v>189</v>
      </c>
      <c r="F41" s="2" t="s">
        <v>268</v>
      </c>
      <c r="G41" s="2">
        <v>1.9500000000000001E-7</v>
      </c>
      <c r="H41" s="2" t="s">
        <v>315</v>
      </c>
    </row>
    <row r="42" spans="1:8" x14ac:dyDescent="0.15">
      <c r="A42" s="2" t="s">
        <v>322</v>
      </c>
      <c r="B42" s="2" t="s">
        <v>202</v>
      </c>
      <c r="C42" s="2" t="s">
        <v>323</v>
      </c>
      <c r="D42" s="2" t="s">
        <v>88</v>
      </c>
      <c r="E42" s="2" t="s">
        <v>189</v>
      </c>
      <c r="F42" s="2" t="s">
        <v>204</v>
      </c>
      <c r="G42" s="2">
        <v>8.0625000000000002E-3</v>
      </c>
      <c r="H42" s="2" t="s">
        <v>280</v>
      </c>
    </row>
    <row r="43" spans="1:8" x14ac:dyDescent="0.15">
      <c r="A43" s="2" t="s">
        <v>203</v>
      </c>
      <c r="B43" s="2" t="s">
        <v>202</v>
      </c>
      <c r="C43" s="2" t="s">
        <v>203</v>
      </c>
      <c r="D43" s="2" t="s">
        <v>88</v>
      </c>
      <c r="E43" s="2" t="s">
        <v>189</v>
      </c>
      <c r="F43" s="2" t="s">
        <v>204</v>
      </c>
      <c r="G43" s="2">
        <v>2.1812499999999999E-2</v>
      </c>
      <c r="H43" s="2" t="s">
        <v>280</v>
      </c>
    </row>
    <row r="44" spans="1:8" x14ac:dyDescent="0.15">
      <c r="A44" s="2" t="s">
        <v>201</v>
      </c>
      <c r="B44" s="2" t="s">
        <v>202</v>
      </c>
      <c r="C44" s="2" t="s">
        <v>203</v>
      </c>
      <c r="D44" s="2" t="s">
        <v>88</v>
      </c>
      <c r="E44" s="2" t="s">
        <v>189</v>
      </c>
      <c r="F44" s="2" t="s">
        <v>204</v>
      </c>
      <c r="G44" s="2">
        <v>6.4837499999999997E-4</v>
      </c>
      <c r="H44" s="2" t="s">
        <v>324</v>
      </c>
    </row>
    <row r="45" spans="1:8" x14ac:dyDescent="0.15">
      <c r="A45" s="2" t="s">
        <v>206</v>
      </c>
      <c r="B45" s="2" t="s">
        <v>202</v>
      </c>
      <c r="C45" s="2" t="s">
        <v>206</v>
      </c>
      <c r="D45" s="2" t="s">
        <v>88</v>
      </c>
      <c r="E45" s="2" t="s">
        <v>189</v>
      </c>
      <c r="F45" s="2" t="s">
        <v>204</v>
      </c>
      <c r="G45" s="2">
        <v>8.7499999999999996E-8</v>
      </c>
      <c r="H45" s="2" t="s">
        <v>324</v>
      </c>
    </row>
    <row r="46" spans="1:8" x14ac:dyDescent="0.15">
      <c r="A46" s="2" t="s">
        <v>207</v>
      </c>
      <c r="B46" s="2" t="s">
        <v>202</v>
      </c>
      <c r="C46" s="2" t="s">
        <v>207</v>
      </c>
      <c r="D46" s="2" t="s">
        <v>88</v>
      </c>
      <c r="E46" s="2" t="s">
        <v>189</v>
      </c>
      <c r="F46" s="2" t="s">
        <v>204</v>
      </c>
      <c r="G46" s="2">
        <v>5.249999999999999E-9</v>
      </c>
      <c r="H46" s="2" t="s">
        <v>324</v>
      </c>
    </row>
    <row r="277" spans="1:3" x14ac:dyDescent="0.15">
      <c r="A277" s="41"/>
      <c r="C277" s="41"/>
    </row>
    <row r="278" spans="1:3" x14ac:dyDescent="0.15">
      <c r="A278" s="41"/>
      <c r="C278" s="41"/>
    </row>
    <row r="279" spans="1:3" x14ac:dyDescent="0.15">
      <c r="A279" s="41"/>
      <c r="C279" s="41"/>
    </row>
    <row r="281" spans="1:3" x14ac:dyDescent="0.15">
      <c r="A281" s="41"/>
      <c r="C281" s="41"/>
    </row>
    <row r="282" spans="1:3" x14ac:dyDescent="0.15">
      <c r="A282" s="41"/>
      <c r="C282" s="41"/>
    </row>
  </sheetData>
  <hyperlinks>
    <hyperlink ref="A1" location="'Readme | Introduction'!A1" display="back to ReadMe" xr:uid="{EA21D442-1C21-EB47-9E40-BD324653F21B}"/>
  </hyperlinks>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46</vt:i4>
      </vt:variant>
    </vt:vector>
  </HeadingPairs>
  <TitlesOfParts>
    <vt:vector size="46" baseType="lpstr">
      <vt:lpstr>Readme | Introduction</vt:lpstr>
      <vt:lpstr>Inventories | Master</vt:lpstr>
      <vt:lpstr>Inventories | EoL landfill</vt:lpstr>
      <vt:lpstr>Inventories | PV use CN</vt:lpstr>
      <vt:lpstr>Inventories | PV use EU</vt:lpstr>
      <vt:lpstr>Inventories | PV use US</vt:lpstr>
      <vt:lpstr>Inventories | PV use APAC</vt:lpstr>
      <vt:lpstr>Inventories | PV prod CN</vt:lpstr>
      <vt:lpstr>Inventories | PV prod EU</vt:lpstr>
      <vt:lpstr>Inventories | PV prod US</vt:lpstr>
      <vt:lpstr>Inventories | PV prod APAC</vt:lpstr>
      <vt:lpstr>Inventories | Cell prod CN</vt:lpstr>
      <vt:lpstr>Inventories | Cell prod EU</vt:lpstr>
      <vt:lpstr>Inventories | Cell prod US</vt:lpstr>
      <vt:lpstr>Inventories | Cell prod APAC</vt:lpstr>
      <vt:lpstr>Inventories | Paste</vt:lpstr>
      <vt:lpstr>Inventories | Silane</vt:lpstr>
      <vt:lpstr>Inventories | Wafer prod CN</vt:lpstr>
      <vt:lpstr>Inventories | Wafer prod EU</vt:lpstr>
      <vt:lpstr>Inventories | Wafer prod US</vt:lpstr>
      <vt:lpstr>Inventories | Wafer prod APAC</vt:lpstr>
      <vt:lpstr>Inventories | Ingot prod CN</vt:lpstr>
      <vt:lpstr>Inventories | Ingot prod EU</vt:lpstr>
      <vt:lpstr>Inventories | Ingot prod US</vt:lpstr>
      <vt:lpstr>Inventories | Ingot prod APAC</vt:lpstr>
      <vt:lpstr>Inventories | SGS prod CN</vt:lpstr>
      <vt:lpstr>Inventories | SGS prod EU</vt:lpstr>
      <vt:lpstr>Inventories | SGS prod US</vt:lpstr>
      <vt:lpstr>Inventories | SGS prod APAC</vt:lpstr>
      <vt:lpstr>Inventories | MGS prod</vt:lpstr>
      <vt:lpstr>Inventories | CaF2 97%</vt:lpstr>
      <vt:lpstr>Inventories | HF</vt:lpstr>
      <vt:lpstr>Inventories | HFC-152a</vt:lpstr>
      <vt:lpstr>Inventories | VF</vt:lpstr>
      <vt:lpstr>Inventories | PVF</vt:lpstr>
      <vt:lpstr>Inventories | PVF disp</vt:lpstr>
      <vt:lpstr>Inventories | PVF film</vt:lpstr>
      <vt:lpstr>Inventories | DB units</vt:lpstr>
      <vt:lpstr>Scenario assum. | Market shares</vt:lpstr>
      <vt:lpstr>Sce. assum. | 2030 implications</vt:lpstr>
      <vt:lpstr>Scenario assum. | NZIA</vt:lpstr>
      <vt:lpstr>Sensitivity | Capacity factors</vt:lpstr>
      <vt:lpstr>Add. par. | GWP</vt:lpstr>
      <vt:lpstr>Add. par. | VA supply chain</vt:lpstr>
      <vt:lpstr>Add. par. | VA PV plants</vt:lpstr>
      <vt:lpstr>Add. par. | Transport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Lorenzo Rinaldi</cp:lastModifiedBy>
  <cp:revision/>
  <dcterms:created xsi:type="dcterms:W3CDTF">2025-08-11T15:43:20Z</dcterms:created>
  <dcterms:modified xsi:type="dcterms:W3CDTF">2026-02-24T07:42:26Z</dcterms:modified>
  <cp:category/>
  <cp:contentStatus/>
</cp:coreProperties>
</file>