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tus\Desktop\"/>
    </mc:Choice>
  </mc:AlternateContent>
  <bookViews>
    <workbookView xWindow="0" yWindow="0" windowWidth="23004" windowHeight="9336"/>
  </bookViews>
  <sheets>
    <sheet name="qPCR Results" sheetId="2" r:id="rId1"/>
    <sheet name="Standard Curve" sheetId="3" r:id="rId2"/>
    <sheet name="Plate Layouts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7" i="2" l="1"/>
  <c r="U66" i="2"/>
  <c r="U64" i="2"/>
  <c r="U58" i="2"/>
  <c r="U54" i="2"/>
  <c r="U53" i="2"/>
  <c r="U50" i="2"/>
  <c r="U42" i="2"/>
  <c r="U41" i="2" l="1"/>
  <c r="T37" i="2"/>
  <c r="T36" i="2"/>
  <c r="T35" i="2"/>
  <c r="T34" i="2"/>
  <c r="T33" i="2"/>
  <c r="T29" i="2"/>
  <c r="T28" i="2"/>
  <c r="T27" i="2"/>
  <c r="T26" i="2"/>
  <c r="T25" i="2"/>
  <c r="T21" i="2"/>
  <c r="T20" i="2"/>
  <c r="T19" i="2"/>
  <c r="T18" i="2"/>
  <c r="T17" i="2"/>
  <c r="T13" i="2" l="1"/>
  <c r="T12" i="2"/>
  <c r="T11" i="2"/>
  <c r="T10" i="2"/>
  <c r="S64" i="2" l="1"/>
  <c r="S67" i="2"/>
  <c r="S66" i="2"/>
  <c r="S54" i="2"/>
  <c r="S53" i="2"/>
  <c r="S58" i="2"/>
  <c r="S50" i="2"/>
  <c r="S42" i="2"/>
  <c r="S41" i="2"/>
  <c r="S37" i="2"/>
  <c r="S36" i="2"/>
  <c r="S35" i="2"/>
  <c r="S34" i="2"/>
  <c r="S33" i="2"/>
  <c r="S29" i="2"/>
  <c r="S28" i="2"/>
  <c r="S27" i="2"/>
  <c r="S26" i="2"/>
  <c r="S25" i="2"/>
  <c r="S21" i="2"/>
  <c r="S20" i="2"/>
  <c r="S19" i="2"/>
  <c r="S18" i="2"/>
  <c r="S17" i="2"/>
  <c r="S13" i="2"/>
  <c r="S12" i="2"/>
  <c r="S11" i="2"/>
  <c r="S10" i="2"/>
  <c r="S9" i="2"/>
  <c r="D18" i="3" l="1"/>
  <c r="D19" i="3" s="1"/>
  <c r="D20" i="3" s="1"/>
  <c r="D21" i="3" s="1"/>
  <c r="D22" i="3" s="1"/>
  <c r="D23" i="3" s="1"/>
  <c r="D24" i="3" s="1"/>
  <c r="D25" i="3" s="1"/>
  <c r="D2" i="3"/>
  <c r="D3" i="3" s="1"/>
  <c r="D4" i="3" s="1"/>
  <c r="D5" i="3" s="1"/>
  <c r="D6" i="3" s="1"/>
  <c r="D7" i="3" s="1"/>
  <c r="D8" i="3" s="1"/>
  <c r="D9" i="3" s="1"/>
  <c r="H25" i="3" l="1"/>
  <c r="N9" i="2" l="1"/>
  <c r="N10" i="2"/>
  <c r="M9" i="2"/>
  <c r="Q9" i="2" s="1"/>
  <c r="H9" i="3"/>
  <c r="E25" i="3" l="1"/>
  <c r="E24" i="3"/>
  <c r="E23" i="3"/>
  <c r="E22" i="3"/>
  <c r="E21" i="3"/>
  <c r="E20" i="3"/>
  <c r="E19" i="3"/>
  <c r="E18" i="3"/>
  <c r="E9" i="3"/>
  <c r="E8" i="3"/>
  <c r="E7" i="3"/>
  <c r="E6" i="3"/>
  <c r="E5" i="3"/>
  <c r="E4" i="3"/>
  <c r="E3" i="3"/>
  <c r="E2" i="3"/>
  <c r="I20" i="3" l="1"/>
  <c r="I24" i="3"/>
  <c r="I21" i="3"/>
  <c r="I25" i="3"/>
  <c r="I22" i="3"/>
  <c r="I23" i="3"/>
  <c r="I19" i="3"/>
  <c r="I18" i="3"/>
  <c r="I7" i="3"/>
  <c r="I2" i="3"/>
  <c r="I6" i="3"/>
  <c r="I4" i="3"/>
  <c r="I3" i="3"/>
  <c r="I8" i="3"/>
  <c r="I5" i="3"/>
  <c r="I9" i="3"/>
  <c r="N67" i="2"/>
  <c r="N66" i="2"/>
  <c r="N64" i="2"/>
  <c r="N58" i="2"/>
  <c r="N54" i="2"/>
  <c r="N53" i="2"/>
  <c r="N50" i="2"/>
  <c r="N42" i="2"/>
  <c r="N41" i="2"/>
  <c r="N37" i="2"/>
  <c r="N36" i="2"/>
  <c r="N35" i="2"/>
  <c r="N34" i="2"/>
  <c r="N29" i="2"/>
  <c r="N28" i="2"/>
  <c r="N27" i="2"/>
  <c r="N26" i="2"/>
  <c r="N25" i="2"/>
  <c r="N21" i="2"/>
  <c r="N20" i="2"/>
  <c r="N19" i="2"/>
  <c r="N18" i="2"/>
  <c r="N17" i="2"/>
  <c r="N13" i="2"/>
  <c r="N12" i="2"/>
  <c r="N11" i="2"/>
  <c r="M33" i="2"/>
  <c r="M67" i="2"/>
  <c r="Q67" i="2" s="1"/>
  <c r="M66" i="2"/>
  <c r="M64" i="2"/>
  <c r="Q64" i="2" s="1"/>
  <c r="M58" i="2"/>
  <c r="Q58" i="2" s="1"/>
  <c r="M54" i="2"/>
  <c r="Q54" i="2" s="1"/>
  <c r="M53" i="2"/>
  <c r="M50" i="2"/>
  <c r="Q50" i="2" s="1"/>
  <c r="M42" i="2"/>
  <c r="Q42" i="2" s="1"/>
  <c r="M41" i="2"/>
  <c r="Q41" i="2" s="1"/>
  <c r="M37" i="2"/>
  <c r="M36" i="2"/>
  <c r="M35" i="2"/>
  <c r="M34" i="2"/>
  <c r="M29" i="2"/>
  <c r="M28" i="2"/>
  <c r="M27" i="2"/>
  <c r="M26" i="2"/>
  <c r="M25" i="2"/>
  <c r="M21" i="2"/>
  <c r="M20" i="2"/>
  <c r="M19" i="2"/>
  <c r="M18" i="2"/>
  <c r="M17" i="2"/>
  <c r="M13" i="2"/>
  <c r="Q13" i="2" s="1"/>
  <c r="M12" i="2"/>
  <c r="Q12" i="2" s="1"/>
  <c r="M11" i="2"/>
  <c r="Q11" i="2" s="1"/>
  <c r="M10" i="2"/>
  <c r="Q10" i="2" s="1"/>
  <c r="R53" i="2" l="1"/>
  <c r="Q53" i="2"/>
  <c r="Q66" i="2"/>
  <c r="R66" i="2" s="1"/>
  <c r="Q28" i="2"/>
  <c r="R28" i="2" s="1"/>
  <c r="Q18" i="2"/>
  <c r="R18" i="2" s="1"/>
  <c r="Q25" i="2"/>
  <c r="R25" i="2" s="1"/>
  <c r="Q37" i="2"/>
  <c r="R37" i="2" s="1"/>
  <c r="Q19" i="2"/>
  <c r="R19" i="2" s="1"/>
  <c r="Q26" i="2"/>
  <c r="R26" i="2" s="1"/>
  <c r="Q34" i="2"/>
  <c r="R34" i="2" s="1"/>
  <c r="Q20" i="2"/>
  <c r="R20" i="2" s="1"/>
  <c r="Q27" i="2"/>
  <c r="R27" i="2" s="1"/>
  <c r="Q35" i="2"/>
  <c r="R35" i="2" s="1"/>
  <c r="Q33" i="2"/>
  <c r="R33" i="2" s="1"/>
  <c r="Q21" i="2"/>
  <c r="R21" i="2" s="1"/>
  <c r="Q17" i="2"/>
  <c r="R17" i="2" s="1"/>
  <c r="Q36" i="2"/>
  <c r="R36" i="2" s="1"/>
  <c r="Q29" i="2"/>
  <c r="R29" i="2" s="1"/>
  <c r="R13" i="2"/>
  <c r="R58" i="2"/>
  <c r="R11" i="2"/>
  <c r="R9" i="2"/>
  <c r="R12" i="2"/>
  <c r="R41" i="2"/>
  <c r="R54" i="2"/>
  <c r="R67" i="2"/>
  <c r="R10" i="2"/>
  <c r="R50" i="2"/>
  <c r="R64" i="2"/>
  <c r="R42" i="2"/>
  <c r="H24" i="3"/>
  <c r="H23" i="3"/>
  <c r="H22" i="3"/>
  <c r="H21" i="3"/>
  <c r="H20" i="3"/>
  <c r="H19" i="3"/>
  <c r="H18" i="3"/>
  <c r="H8" i="3" l="1"/>
  <c r="H7" i="3"/>
  <c r="H6" i="3"/>
  <c r="H5" i="3"/>
  <c r="H4" i="3"/>
  <c r="H3" i="3"/>
  <c r="H2" i="3"/>
  <c r="D33" i="1" l="1"/>
  <c r="D32" i="1"/>
  <c r="D31" i="1"/>
  <c r="D30" i="1"/>
  <c r="D29" i="1"/>
  <c r="D28" i="1"/>
</calcChain>
</file>

<file path=xl/comments1.xml><?xml version="1.0" encoding="utf-8"?>
<comments xmlns="http://schemas.openxmlformats.org/spreadsheetml/2006/main">
  <authors>
    <author>David Herndon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Value is outside of standard curve range
</t>
        </r>
      </text>
    </comment>
  </commentList>
</comments>
</file>

<file path=xl/sharedStrings.xml><?xml version="1.0" encoding="utf-8"?>
<sst xmlns="http://schemas.openxmlformats.org/spreadsheetml/2006/main" count="747" uniqueCount="232">
  <si>
    <t>A</t>
  </si>
  <si>
    <t>B</t>
  </si>
  <si>
    <t>C</t>
  </si>
  <si>
    <t>D</t>
  </si>
  <si>
    <t>E</t>
  </si>
  <si>
    <t>F</t>
  </si>
  <si>
    <t>G</t>
  </si>
  <si>
    <t>H</t>
  </si>
  <si>
    <t>1697-pre</t>
  </si>
  <si>
    <t>1697-7</t>
  </si>
  <si>
    <t>1697-14</t>
  </si>
  <si>
    <t>1697-21</t>
  </si>
  <si>
    <t>1697-28</t>
  </si>
  <si>
    <t>1697-35</t>
  </si>
  <si>
    <t>1697-42</t>
  </si>
  <si>
    <t>1697-49</t>
  </si>
  <si>
    <t>1697-56</t>
  </si>
  <si>
    <t>1697-63</t>
  </si>
  <si>
    <t>1697-69</t>
  </si>
  <si>
    <t>1697-72</t>
  </si>
  <si>
    <t>1727-pre</t>
  </si>
  <si>
    <t>1727-0</t>
  </si>
  <si>
    <t>1727-7</t>
  </si>
  <si>
    <t>1727-14</t>
  </si>
  <si>
    <t>1727-21</t>
  </si>
  <si>
    <t>1727-28</t>
  </si>
  <si>
    <t>1727-35</t>
  </si>
  <si>
    <t>1727-42</t>
  </si>
  <si>
    <t>1726-pre</t>
  </si>
  <si>
    <t>1726-0</t>
  </si>
  <si>
    <t>1726-7</t>
  </si>
  <si>
    <t>1726-14</t>
  </si>
  <si>
    <t>1726-21</t>
  </si>
  <si>
    <t>1726-28</t>
  </si>
  <si>
    <t>1726-35</t>
  </si>
  <si>
    <t>1726-42</t>
  </si>
  <si>
    <t>1718-pre</t>
  </si>
  <si>
    <t>1718-0</t>
  </si>
  <si>
    <t>1718-7</t>
  </si>
  <si>
    <t>1718-14</t>
  </si>
  <si>
    <t>1718-21</t>
  </si>
  <si>
    <t>1718-28</t>
  </si>
  <si>
    <t>1718-35</t>
  </si>
  <si>
    <t>1718-42</t>
  </si>
  <si>
    <t>1718-2-1</t>
  </si>
  <si>
    <t>1718-1-1</t>
  </si>
  <si>
    <t>1718-1-2</t>
  </si>
  <si>
    <t>1718-1-3</t>
  </si>
  <si>
    <t>1718-1-4</t>
  </si>
  <si>
    <t>1718-1-5</t>
  </si>
  <si>
    <t>Cattle ID - Batch# - SG#</t>
  </si>
  <si>
    <t>1718-2-2</t>
  </si>
  <si>
    <t>1718-2-3</t>
  </si>
  <si>
    <t>1718-2-4</t>
  </si>
  <si>
    <t>1718-2-5</t>
  </si>
  <si>
    <t>1718-2-6</t>
  </si>
  <si>
    <t>1718-2-7</t>
  </si>
  <si>
    <t>1726-1-1</t>
  </si>
  <si>
    <t>1726-1-2</t>
  </si>
  <si>
    <t>1726-1-3</t>
  </si>
  <si>
    <t>1726-1-4</t>
  </si>
  <si>
    <t>1726-1-5</t>
  </si>
  <si>
    <t>1726-1-6</t>
  </si>
  <si>
    <t>1726-1-7</t>
  </si>
  <si>
    <t>1726-2-1</t>
  </si>
  <si>
    <t>1726-2-2</t>
  </si>
  <si>
    <t>1726-2-3</t>
  </si>
  <si>
    <t>1726-2-4</t>
  </si>
  <si>
    <t>1726-2-5</t>
  </si>
  <si>
    <t>1726-2-6</t>
  </si>
  <si>
    <t>1726-2-7</t>
  </si>
  <si>
    <t>1727-1-1</t>
  </si>
  <si>
    <t>1727-1-2</t>
  </si>
  <si>
    <t>1727-1-3</t>
  </si>
  <si>
    <t>1727-1-4</t>
  </si>
  <si>
    <t>1727-1-5</t>
  </si>
  <si>
    <t>1727-2-1</t>
  </si>
  <si>
    <t>1727-2-2</t>
  </si>
  <si>
    <t>1727-2-3</t>
  </si>
  <si>
    <t>1727-2-4</t>
  </si>
  <si>
    <t>NTC</t>
  </si>
  <si>
    <t>ToPC</t>
  </si>
  <si>
    <t>To For</t>
  </si>
  <si>
    <t>To Rev</t>
  </si>
  <si>
    <t>To Pb</t>
  </si>
  <si>
    <t>NFW</t>
  </si>
  <si>
    <t>Env 2.0 MM</t>
  </si>
  <si>
    <t>1X</t>
  </si>
  <si>
    <t>50X</t>
  </si>
  <si>
    <t>make 2 per plate; make 4 total</t>
  </si>
  <si>
    <t>c-1697 Blood Pre-Inf</t>
  </si>
  <si>
    <t>c-1697 Blood 7 dpi</t>
  </si>
  <si>
    <t>c-1697 Blood 14 dpi</t>
  </si>
  <si>
    <t>c-1697 Blood 21 dpi</t>
  </si>
  <si>
    <t>c-1697 Blood 28 dpi</t>
  </si>
  <si>
    <t>c-1697 Blood 35 dpi</t>
  </si>
  <si>
    <t>c-1697 Blood 42 dpi</t>
  </si>
  <si>
    <t>c-1697 Blood 49 dpi</t>
  </si>
  <si>
    <t>c-1697 Blood 56 dpi</t>
  </si>
  <si>
    <t>c-1697 Blood 63 dpi</t>
  </si>
  <si>
    <t>c-1697 Blood 69 dpi</t>
  </si>
  <si>
    <t>c-1697 Blood 72 dpi</t>
  </si>
  <si>
    <t>c-1727 Blood Pre-Inf</t>
  </si>
  <si>
    <t>c-1727 Blood 0 dpi</t>
  </si>
  <si>
    <t>c-1727 Blood 7 dpi</t>
  </si>
  <si>
    <t>c-1727 Blood 14 dpi</t>
  </si>
  <si>
    <t>c-1727 Blood 21 dpi</t>
  </si>
  <si>
    <t>c-1727 Blood 28 dpi</t>
  </si>
  <si>
    <t>c-1727 Blood 35 dpi</t>
  </si>
  <si>
    <t>c-1727 Blood 42 dpi</t>
  </si>
  <si>
    <t>c-1726 Blood Pre-Inf</t>
  </si>
  <si>
    <t>c-1726 Blood 0 dpi</t>
  </si>
  <si>
    <t>c-1726 Blood 7 dpi</t>
  </si>
  <si>
    <t>c-1726 Blood 14 dpi</t>
  </si>
  <si>
    <t>c-1726 Blood 21 dpi</t>
  </si>
  <si>
    <t>c-1726 Blood 28 dpi</t>
  </si>
  <si>
    <t>c-1726 Blood 35 dpi</t>
  </si>
  <si>
    <t>c-1726 Blood 42 dpi</t>
  </si>
  <si>
    <t>c-1718 Blood Pre-Inf</t>
  </si>
  <si>
    <t>c-1718 Blood 0 dpi</t>
  </si>
  <si>
    <t>c-1718 Blood 7 dpi</t>
  </si>
  <si>
    <t>c-1718 Blood 14 dpi</t>
  </si>
  <si>
    <t>c-1718 Blood 21 dpi</t>
  </si>
  <si>
    <t>c-1718 Blood 28 dpi</t>
  </si>
  <si>
    <t>c-1718 Blood 35 dpi</t>
  </si>
  <si>
    <t>c-1718 Blood 42 dpi</t>
  </si>
  <si>
    <t>Batch #1, SG #1, c-1718</t>
  </si>
  <si>
    <t>Batch #1, SG #2, c-1718</t>
  </si>
  <si>
    <t>Batch #1, SG #3, c-1718</t>
  </si>
  <si>
    <t>Batch #1, SG #4, c-1718</t>
  </si>
  <si>
    <t>Batch #1, SG #5, c-1718</t>
  </si>
  <si>
    <t>Batch #2, SG #1, c-1718</t>
  </si>
  <si>
    <t>Batch #2, SG #2, c-1718</t>
  </si>
  <si>
    <t>Batch #2, SG #3, c-1718</t>
  </si>
  <si>
    <t>Batch #2, SG #4, c-1718</t>
  </si>
  <si>
    <t>Batch #2, SG #5, c-1718</t>
  </si>
  <si>
    <t>Batch #2, SG #6, c-1718</t>
  </si>
  <si>
    <t>Batch #2, SG #7, c-1718</t>
  </si>
  <si>
    <t>Batch #1, SG #1, c-1726</t>
  </si>
  <si>
    <t>Batch #1, SG #2, c-1726</t>
  </si>
  <si>
    <t>Batch #1, SG #3, c-1726</t>
  </si>
  <si>
    <t>Batch #1, SG #4, c-1726</t>
  </si>
  <si>
    <t>Batch #1, SG #5, c-1726</t>
  </si>
  <si>
    <t>Batch #1, SG #6, c-1726</t>
  </si>
  <si>
    <t>Batch #1, SG #7, c-1726</t>
  </si>
  <si>
    <t>Batch #2, SG #1, c-1726</t>
  </si>
  <si>
    <t>Batch #2, SG #2, c-1726</t>
  </si>
  <si>
    <t>Batch #2, SG #3, c-1726</t>
  </si>
  <si>
    <t>Batch #2, SG #4, c-1726</t>
  </si>
  <si>
    <t>Batch #2, SG #5, c-1726</t>
  </si>
  <si>
    <t>Batch #2, SG #6, c-1726</t>
  </si>
  <si>
    <t>Batch #2, SG #7, c-1726</t>
  </si>
  <si>
    <t>Batch #1, SG #1, c-1727</t>
  </si>
  <si>
    <t>Batch #1, SG #2, c-1727</t>
  </si>
  <si>
    <t>Batch #1, SG #3, c-1727</t>
  </si>
  <si>
    <t>Batch #1, SG #4, c-1727</t>
  </si>
  <si>
    <t>Batch #1, SG #5, c-1727</t>
  </si>
  <si>
    <t>Batch #2, SG #1, c-1727</t>
  </si>
  <si>
    <t>Batch #2, SG #2, c-1727</t>
  </si>
  <si>
    <t>Batch #2, SG #3, c-1727</t>
  </si>
  <si>
    <t>Batch #2, SG #4, c-1727</t>
  </si>
  <si>
    <t>Experiment</t>
  </si>
  <si>
    <t>Acquisition Feed</t>
  </si>
  <si>
    <t>Transmission Feed</t>
  </si>
  <si>
    <t>Adult Tick Acquisition
Testing Salivary Glands
(Batch, No, Calf Fed On)</t>
  </si>
  <si>
    <t>71 Tubes</t>
  </si>
  <si>
    <t>ToAm Duplex qPCR Date</t>
  </si>
  <si>
    <t>Duplex qPCR Technician</t>
  </si>
  <si>
    <t>To (NED) qPCR Ct1</t>
  </si>
  <si>
    <t>To (NED) qPCR Ct2</t>
  </si>
  <si>
    <t>Plate 1 - Blood</t>
  </si>
  <si>
    <t>Plate 2 - Salivary Glands</t>
  </si>
  <si>
    <t>Methods: ViTALS MDx ToAm duplex qPCR omitting IPC and Am reagents</t>
  </si>
  <si>
    <t>SMT</t>
  </si>
  <si>
    <t>DNA Extraction Date (at WSU)</t>
  </si>
  <si>
    <t>1ng/ul</t>
  </si>
  <si>
    <t>Ikeda 1E-1</t>
  </si>
  <si>
    <t>Ikeda 1E-2</t>
  </si>
  <si>
    <t>Ikeda 1E-3</t>
  </si>
  <si>
    <t>Ikeda 1E-4</t>
  </si>
  <si>
    <t>Ikeda 1E-5</t>
  </si>
  <si>
    <t>Ikeda 1E-6</t>
  </si>
  <si>
    <t>Ikeda 1E-7</t>
  </si>
  <si>
    <t>Standard 1</t>
  </si>
  <si>
    <t>Standard 2</t>
  </si>
  <si>
    <t>Standard 3</t>
  </si>
  <si>
    <t>Standard 4</t>
  </si>
  <si>
    <t>Standard 5</t>
  </si>
  <si>
    <t>Standard 6</t>
  </si>
  <si>
    <t>Standard 7</t>
  </si>
  <si>
    <t>Standard 8</t>
  </si>
  <si>
    <t>Ct1</t>
  </si>
  <si>
    <t>Ct2</t>
  </si>
  <si>
    <t>Ct average</t>
  </si>
  <si>
    <t>n/a</t>
  </si>
  <si>
    <t>standard number</t>
  </si>
  <si>
    <t>copy number per ul</t>
  </si>
  <si>
    <t>Sample Type</t>
  </si>
  <si>
    <t>blood</t>
  </si>
  <si>
    <t>salivary glands</t>
  </si>
  <si>
    <t>Animal ID</t>
  </si>
  <si>
    <t>dpi</t>
  </si>
  <si>
    <t>pre</t>
  </si>
  <si>
    <t>Batch #</t>
  </si>
  <si>
    <t>Salivary Gland #</t>
  </si>
  <si>
    <t>Sample ID</t>
  </si>
  <si>
    <t>To Rxn Mix (no IPC or Am reagents)</t>
  </si>
  <si>
    <t>qPCR Plate Number</t>
  </si>
  <si>
    <t>Standard Curve Equation</t>
  </si>
  <si>
    <t>To (NED) qPCR Ct Average</t>
  </si>
  <si>
    <t>Standard Dev of Ct Replicates</t>
  </si>
  <si>
    <t>log10(copy number per ul)</t>
  </si>
  <si>
    <t>STND 1</t>
  </si>
  <si>
    <t>STND 2</t>
  </si>
  <si>
    <t>STND 3</t>
  </si>
  <si>
    <t>STND 5</t>
  </si>
  <si>
    <t>STND 4</t>
  </si>
  <si>
    <t>STND 6</t>
  </si>
  <si>
    <t>STND 7</t>
  </si>
  <si>
    <t>SNTD 8</t>
  </si>
  <si>
    <t>standards are pDNA ten-fold dilution 1ng/ul - 1E-7ng/ul</t>
  </si>
  <si>
    <t>standard dilution (pDNA)</t>
  </si>
  <si>
    <t>Qubit Calculation</t>
  </si>
  <si>
    <t>Undetermined</t>
  </si>
  <si>
    <t>y=-0.317x+12.847</t>
  </si>
  <si>
    <t>Plate 1 qPCR completed 20200904 by SMT</t>
  </si>
  <si>
    <t>Plate 2 qPCR completed 20200904 by SMT</t>
  </si>
  <si>
    <t>y=-0.3012x+12.719</t>
  </si>
  <si>
    <t>log10(copy number per rxn)</t>
  </si>
  <si>
    <t>copy number per rxn</t>
  </si>
  <si>
    <t>copy number per mL blood</t>
  </si>
  <si>
    <t>copy number per SG 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</si>
</sst>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1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14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 vertical="center" wrapText="1"/>
    </xf>
    <xf numFmtId="11" fontId="0" fillId="0" borderId="0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vertical="center"/>
    </xf>
    <xf numFmtId="14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vertical="center"/>
    </xf>
    <xf numFmtId="14" fontId="0" fillId="0" borderId="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vertical="center"/>
    </xf>
    <xf numFmtId="14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/>
    </xf>
    <xf numFmtId="0" fontId="0" fillId="2" borderId="9" xfId="0" applyFill="1" applyBorder="1"/>
    <xf numFmtId="2" fontId="0" fillId="0" borderId="0" xfId="0" applyNumberFormat="1" applyBorder="1" applyAlignment="1">
      <alignment horizontal="center"/>
    </xf>
    <xf numFmtId="11" fontId="0" fillId="2" borderId="4" xfId="0" applyNumberFormat="1" applyFill="1" applyBorder="1" applyAlignment="1">
      <alignment horizontal="center"/>
    </xf>
    <xf numFmtId="11" fontId="0" fillId="2" borderId="0" xfId="0" applyNumberFormat="1" applyFill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11" fontId="0" fillId="2" borderId="9" xfId="0" applyNumberFormat="1" applyFill="1" applyBorder="1" applyAlignment="1">
      <alignment horizontal="center"/>
    </xf>
    <xf numFmtId="11" fontId="0" fillId="0" borderId="0" xfId="0" applyNumberFormat="1" applyBorder="1" applyAlignment="1">
      <alignment horizontal="center" vertical="center"/>
    </xf>
    <xf numFmtId="11" fontId="0" fillId="2" borderId="0" xfId="0" applyNumberFormat="1" applyFill="1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11" fontId="0" fillId="0" borderId="0" xfId="0" applyNumberFormat="1" applyBorder="1"/>
    <xf numFmtId="11" fontId="0" fillId="2" borderId="0" xfId="0" applyNumberFormat="1" applyFill="1" applyBorder="1"/>
    <xf numFmtId="11" fontId="0" fillId="0" borderId="9" xfId="0" applyNumberFormat="1" applyBorder="1"/>
    <xf numFmtId="0" fontId="0" fillId="2" borderId="2" xfId="0" applyFill="1" applyBorder="1"/>
    <xf numFmtId="0" fontId="0" fillId="0" borderId="2" xfId="0" applyBorder="1"/>
    <xf numFmtId="11" fontId="0" fillId="2" borderId="4" xfId="0" applyNumberFormat="1" applyFill="1" applyBorder="1" applyAlignment="1">
      <alignment horizontal="center" vertical="center"/>
    </xf>
    <xf numFmtId="11" fontId="0" fillId="2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/>
    <xf numFmtId="0" fontId="0" fillId="0" borderId="3" xfId="0" applyBorder="1"/>
    <xf numFmtId="0" fontId="0" fillId="2" borderId="3" xfId="0" applyFill="1" applyBorder="1"/>
    <xf numFmtId="11" fontId="0" fillId="0" borderId="3" xfId="0" applyNumberFormat="1" applyBorder="1"/>
    <xf numFmtId="11" fontId="0" fillId="2" borderId="5" xfId="0" applyNumberFormat="1" applyFill="1" applyBorder="1"/>
    <xf numFmtId="0" fontId="0" fillId="0" borderId="11" xfId="0" applyBorder="1"/>
    <xf numFmtId="0" fontId="0" fillId="0" borderId="5" xfId="0" applyBorder="1"/>
    <xf numFmtId="11" fontId="0" fillId="2" borderId="11" xfId="0" applyNumberFormat="1" applyFill="1" applyBorder="1"/>
    <xf numFmtId="11" fontId="0" fillId="2" borderId="3" xfId="0" applyNumberFormat="1" applyFill="1" applyBorder="1"/>
    <xf numFmtId="0" fontId="0" fillId="2" borderId="5" xfId="0" applyFill="1" applyBorder="1"/>
    <xf numFmtId="0" fontId="0" fillId="0" borderId="0" xfId="0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Plate 1:</a:t>
            </a:r>
            <a:r>
              <a:rPr lang="en-US" baseline="0"/>
              <a:t> Blood</a:t>
            </a:r>
          </a:p>
          <a:p>
            <a:pPr>
              <a:defRPr/>
            </a:pPr>
            <a:r>
              <a:rPr lang="en-US" baseline="0"/>
              <a:t>Standard Curve</a:t>
            </a:r>
            <a:endParaRPr lang="en-US"/>
          </a:p>
        </c:rich>
      </c:tx>
      <c:layout>
        <c:manualLayout>
          <c:xMode val="edge"/>
          <c:yMode val="edge"/>
          <c:x val="0.40247900262467184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'Standard Curve'!$I$1</c:f>
              <c:strCache>
                <c:ptCount val="1"/>
                <c:pt idx="0">
                  <c:v>log10(copy number per ul)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'Standard Curve'!$H$2:$H$9</c:f>
              <c:numCache>
                <c:formatCode>General</c:formatCode>
                <c:ptCount val="8"/>
                <c:pt idx="0">
                  <c:v>17.72345</c:v>
                </c:pt>
                <c:pt idx="1">
                  <c:v>20.295549999999999</c:v>
                </c:pt>
                <c:pt idx="2">
                  <c:v>23.208649999999999</c:v>
                </c:pt>
                <c:pt idx="3">
                  <c:v>26.599799999999998</c:v>
                </c:pt>
                <c:pt idx="4">
                  <c:v>29.572700000000001</c:v>
                </c:pt>
                <c:pt idx="5">
                  <c:v>33.583649999999999</c:v>
                </c:pt>
                <c:pt idx="6">
                  <c:v>36.35745</c:v>
                </c:pt>
                <c:pt idx="7">
                  <c:v>39.162300000000002</c:v>
                </c:pt>
              </c:numCache>
            </c:numRef>
          </c:xVal>
          <c:yVal>
            <c:numRef>
              <c:f>'Standard Curve'!$I$2:$I$9</c:f>
              <c:numCache>
                <c:formatCode>General</c:formatCode>
                <c:ptCount val="8"/>
                <c:pt idx="0">
                  <c:v>7.3726527232628669</c:v>
                </c:pt>
                <c:pt idx="1">
                  <c:v>6.3726527232628678</c:v>
                </c:pt>
                <c:pt idx="2">
                  <c:v>5.3726527232628678</c:v>
                </c:pt>
                <c:pt idx="3">
                  <c:v>4.3726527232628678</c:v>
                </c:pt>
                <c:pt idx="4">
                  <c:v>3.3726527232628678</c:v>
                </c:pt>
                <c:pt idx="5">
                  <c:v>2.3726527232628678</c:v>
                </c:pt>
                <c:pt idx="6">
                  <c:v>1.372652723262868</c:v>
                </c:pt>
                <c:pt idx="7">
                  <c:v>0.37265272326286802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45-491D-BFB4-93787B3CE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853000"/>
        <c:axId val="151505824"/>
      </c:scatterChart>
      <c:valAx>
        <c:axId val="401853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Ct average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505824"/>
        <c:crosses val="autoZero"/>
        <c:crossBetween val="midCat"/>
      </c:valAx>
      <c:valAx>
        <c:axId val="15150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log10(copy number per rxn)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853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Plate 2:</a:t>
            </a:r>
            <a:r>
              <a:rPr lang="en-US" baseline="0"/>
              <a:t> </a:t>
            </a:r>
            <a:r>
              <a:rPr lang="en-US" sz="1400" b="0" i="0" u="none" strike="noStrike" baseline="0">
                <a:effectLst/>
              </a:rPr>
              <a:t>Salivary Glands</a:t>
            </a:r>
          </a:p>
          <a:p>
            <a:pPr>
              <a:defRPr/>
            </a:pPr>
            <a:r>
              <a:rPr lang="en-US" sz="1400" b="0" i="0" u="none" strike="noStrike" baseline="0">
                <a:effectLst/>
              </a:rPr>
              <a:t>Standard Curve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'Standard Curve'!$I$17</c:f>
              <c:strCache>
                <c:ptCount val="1"/>
                <c:pt idx="0">
                  <c:v>log10(copy number per ul)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6101268591426066E-2"/>
                  <c:y val="1.6160479940007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'Standard Curve'!$H$18:$H$25</c:f>
              <c:numCache>
                <c:formatCode>General</c:formatCode>
                <c:ptCount val="8"/>
                <c:pt idx="0">
                  <c:v>18.231300000000001</c:v>
                </c:pt>
                <c:pt idx="1">
                  <c:v>20.853950000000001</c:v>
                </c:pt>
                <c:pt idx="2">
                  <c:v>23.97485</c:v>
                </c:pt>
                <c:pt idx="3">
                  <c:v>27.363350000000001</c:v>
                </c:pt>
                <c:pt idx="4">
                  <c:v>30.965350000000001</c:v>
                </c:pt>
                <c:pt idx="5">
                  <c:v>35.773949999999999</c:v>
                </c:pt>
                <c:pt idx="6">
                  <c:v>37.356549999999999</c:v>
                </c:pt>
                <c:pt idx="7">
                  <c:v>40.456899999999997</c:v>
                </c:pt>
              </c:numCache>
            </c:numRef>
          </c:xVal>
          <c:yVal>
            <c:numRef>
              <c:f>'Standard Curve'!$I$18:$I$25</c:f>
              <c:numCache>
                <c:formatCode>General</c:formatCode>
                <c:ptCount val="8"/>
                <c:pt idx="0">
                  <c:v>7.3726527232628669</c:v>
                </c:pt>
                <c:pt idx="1">
                  <c:v>6.3726527232628678</c:v>
                </c:pt>
                <c:pt idx="2">
                  <c:v>5.3726527232628678</c:v>
                </c:pt>
                <c:pt idx="3">
                  <c:v>4.3726527232628678</c:v>
                </c:pt>
                <c:pt idx="4">
                  <c:v>3.3726527232628678</c:v>
                </c:pt>
                <c:pt idx="5">
                  <c:v>2.3726527232628678</c:v>
                </c:pt>
                <c:pt idx="6">
                  <c:v>1.372652723262868</c:v>
                </c:pt>
                <c:pt idx="7">
                  <c:v>0.37265272326286802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DE-494B-B871-E37DA02FC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322856"/>
        <c:axId val="401832576"/>
      </c:scatterChart>
      <c:valAx>
        <c:axId val="402322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Ct average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832576"/>
        <c:crosses val="autoZero"/>
        <c:crossBetween val="midCat"/>
      </c:valAx>
      <c:valAx>
        <c:axId val="40183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log10(copy number per qPCR rxn)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2322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</xdr:colOff>
      <xdr:row>0</xdr:row>
      <xdr:rowOff>9525</xdr:rowOff>
    </xdr:from>
    <xdr:to>
      <xdr:col>19</xdr:col>
      <xdr:colOff>357187</xdr:colOff>
      <xdr:row>13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DA5988DC-0792-4524-8581-16D3EE7D0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52387</xdr:colOff>
      <xdr:row>14</xdr:row>
      <xdr:rowOff>52387</xdr:rowOff>
    </xdr:from>
    <xdr:to>
      <xdr:col>19</xdr:col>
      <xdr:colOff>357187</xdr:colOff>
      <xdr:row>27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C2E283EF-FB5A-42ED-9A83-210FC0200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3"/>
  <sheetViews>
    <sheetView tabSelected="1" topLeftCell="B1" zoomScale="60" zoomScaleNormal="60" workbookViewId="0">
      <pane ySplit="1" topLeftCell="A2" activePane="bottomLeft" state="frozen"/>
      <selection pane="bottomLeft" activeCell="Y52" sqref="Y52"/>
    </sheetView>
  </sheetViews>
  <sheetFormatPr defaultColWidth="9.109375" defaultRowHeight="14.4" x14ac:dyDescent="0.3"/>
  <cols>
    <col min="1" max="1" width="20.88671875" style="13" customWidth="1"/>
    <col min="2" max="2" width="15.88671875" style="13" customWidth="1"/>
    <col min="3" max="3" width="9.5546875" style="13" customWidth="1"/>
    <col min="4" max="4" width="8.5546875" style="13" customWidth="1"/>
    <col min="5" max="5" width="9.5546875" style="13" customWidth="1"/>
    <col min="6" max="6" width="10" style="13" customWidth="1"/>
    <col min="7" max="7" width="18" style="13" customWidth="1"/>
    <col min="8" max="8" width="14.33203125" style="13" customWidth="1"/>
    <col min="9" max="9" width="15.109375" style="14" customWidth="1"/>
    <col min="10" max="10" width="12.88671875" style="15" customWidth="1"/>
    <col min="11" max="14" width="17.33203125" style="13" customWidth="1"/>
    <col min="15" max="15" width="11.44140625" style="13" customWidth="1"/>
    <col min="16" max="16" width="19.33203125" style="31" customWidth="1"/>
    <col min="17" max="17" width="15.6640625" style="9" customWidth="1"/>
    <col min="18" max="18" width="18" style="33" customWidth="1"/>
    <col min="19" max="19" width="15.5546875" style="67" customWidth="1"/>
    <col min="20" max="20" width="17.21875" style="9" customWidth="1"/>
    <col min="21" max="21" width="14.88671875" style="9" customWidth="1"/>
    <col min="22" max="16384" width="9.109375" style="9"/>
  </cols>
  <sheetData>
    <row r="1" spans="1:21" s="18" customFormat="1" ht="45" customHeight="1" x14ac:dyDescent="0.3">
      <c r="A1" s="26" t="s">
        <v>205</v>
      </c>
      <c r="B1" s="26" t="s">
        <v>197</v>
      </c>
      <c r="C1" s="26" t="s">
        <v>200</v>
      </c>
      <c r="D1" s="26" t="s">
        <v>201</v>
      </c>
      <c r="E1" s="26" t="s">
        <v>203</v>
      </c>
      <c r="F1" s="26" t="s">
        <v>204</v>
      </c>
      <c r="G1" s="26" t="s">
        <v>161</v>
      </c>
      <c r="H1" s="26" t="s">
        <v>174</v>
      </c>
      <c r="I1" s="25" t="s">
        <v>166</v>
      </c>
      <c r="J1" s="26" t="s">
        <v>167</v>
      </c>
      <c r="K1" s="26" t="s">
        <v>168</v>
      </c>
      <c r="L1" s="26" t="s">
        <v>169</v>
      </c>
      <c r="M1" s="26" t="s">
        <v>209</v>
      </c>
      <c r="N1" s="26" t="s">
        <v>210</v>
      </c>
      <c r="O1" s="26" t="s">
        <v>207</v>
      </c>
      <c r="P1" s="29" t="s">
        <v>208</v>
      </c>
      <c r="Q1" s="26" t="s">
        <v>228</v>
      </c>
      <c r="R1" s="32" t="s">
        <v>229</v>
      </c>
      <c r="S1" s="32" t="s">
        <v>196</v>
      </c>
      <c r="T1" s="26" t="s">
        <v>230</v>
      </c>
      <c r="U1" s="26" t="s">
        <v>231</v>
      </c>
    </row>
    <row r="2" spans="1:21" s="24" customFormat="1" x14ac:dyDescent="0.3">
      <c r="A2" s="34" t="s">
        <v>90</v>
      </c>
      <c r="B2" s="35" t="s">
        <v>198</v>
      </c>
      <c r="C2" s="35">
        <v>1697</v>
      </c>
      <c r="D2" s="35" t="s">
        <v>202</v>
      </c>
      <c r="E2" s="35" t="s">
        <v>194</v>
      </c>
      <c r="F2" s="35" t="s">
        <v>194</v>
      </c>
      <c r="G2" s="36" t="s">
        <v>162</v>
      </c>
      <c r="H2" s="37">
        <v>43864</v>
      </c>
      <c r="I2" s="38">
        <v>44078</v>
      </c>
      <c r="J2" s="39" t="s">
        <v>173</v>
      </c>
      <c r="K2" s="35" t="s">
        <v>223</v>
      </c>
      <c r="L2" s="35" t="s">
        <v>223</v>
      </c>
      <c r="M2" s="35"/>
      <c r="N2" s="35"/>
      <c r="O2" s="35">
        <v>1</v>
      </c>
      <c r="P2" s="40" t="s">
        <v>224</v>
      </c>
      <c r="Q2" s="41"/>
      <c r="R2" s="63"/>
      <c r="S2" s="68"/>
      <c r="U2" s="73"/>
    </row>
    <row r="3" spans="1:21" x14ac:dyDescent="0.3">
      <c r="A3" s="42" t="s">
        <v>91</v>
      </c>
      <c r="B3" s="13" t="s">
        <v>198</v>
      </c>
      <c r="C3" s="13">
        <v>1697</v>
      </c>
      <c r="D3" s="13">
        <v>7</v>
      </c>
      <c r="E3" s="13" t="s">
        <v>194</v>
      </c>
      <c r="F3" s="13" t="s">
        <v>194</v>
      </c>
      <c r="G3" s="16" t="s">
        <v>162</v>
      </c>
      <c r="H3" s="17">
        <v>43872</v>
      </c>
      <c r="I3" s="14">
        <v>44078</v>
      </c>
      <c r="J3" s="15" t="s">
        <v>173</v>
      </c>
      <c r="K3" s="13" t="s">
        <v>223</v>
      </c>
      <c r="L3" s="13" t="s">
        <v>223</v>
      </c>
      <c r="O3" s="13">
        <v>1</v>
      </c>
      <c r="P3" s="31" t="s">
        <v>224</v>
      </c>
      <c r="U3" s="74"/>
    </row>
    <row r="4" spans="1:21" s="24" customFormat="1" x14ac:dyDescent="0.3">
      <c r="A4" s="43" t="s">
        <v>92</v>
      </c>
      <c r="B4" s="19" t="s">
        <v>198</v>
      </c>
      <c r="C4" s="19">
        <v>1697</v>
      </c>
      <c r="D4" s="19">
        <v>14</v>
      </c>
      <c r="E4" s="19" t="s">
        <v>194</v>
      </c>
      <c r="F4" s="19" t="s">
        <v>194</v>
      </c>
      <c r="G4" s="20" t="s">
        <v>162</v>
      </c>
      <c r="H4" s="21">
        <v>43879</v>
      </c>
      <c r="I4" s="22">
        <v>44078</v>
      </c>
      <c r="J4" s="23" t="s">
        <v>173</v>
      </c>
      <c r="K4" s="19" t="s">
        <v>223</v>
      </c>
      <c r="L4" s="19" t="s">
        <v>223</v>
      </c>
      <c r="M4" s="19"/>
      <c r="N4" s="19"/>
      <c r="O4" s="19">
        <v>1</v>
      </c>
      <c r="P4" s="30" t="s">
        <v>224</v>
      </c>
      <c r="R4" s="64"/>
      <c r="S4" s="68"/>
      <c r="U4" s="73"/>
    </row>
    <row r="5" spans="1:21" x14ac:dyDescent="0.3">
      <c r="A5" s="42" t="s">
        <v>93</v>
      </c>
      <c r="B5" s="13" t="s">
        <v>198</v>
      </c>
      <c r="C5" s="13">
        <v>1697</v>
      </c>
      <c r="D5" s="13">
        <v>21</v>
      </c>
      <c r="E5" s="13" t="s">
        <v>194</v>
      </c>
      <c r="F5" s="13" t="s">
        <v>194</v>
      </c>
      <c r="G5" s="16" t="s">
        <v>162</v>
      </c>
      <c r="H5" s="17">
        <v>43886</v>
      </c>
      <c r="I5" s="14">
        <v>44078</v>
      </c>
      <c r="J5" s="15" t="s">
        <v>173</v>
      </c>
      <c r="K5" s="13" t="s">
        <v>223</v>
      </c>
      <c r="L5" s="13" t="s">
        <v>223</v>
      </c>
      <c r="O5" s="13">
        <v>1</v>
      </c>
      <c r="P5" s="31" t="s">
        <v>224</v>
      </c>
      <c r="U5" s="74"/>
    </row>
    <row r="6" spans="1:21" s="24" customFormat="1" x14ac:dyDescent="0.3">
      <c r="A6" s="43" t="s">
        <v>94</v>
      </c>
      <c r="B6" s="19" t="s">
        <v>198</v>
      </c>
      <c r="C6" s="19">
        <v>1697</v>
      </c>
      <c r="D6" s="19">
        <v>28</v>
      </c>
      <c r="E6" s="19" t="s">
        <v>194</v>
      </c>
      <c r="F6" s="19" t="s">
        <v>194</v>
      </c>
      <c r="G6" s="20" t="s">
        <v>162</v>
      </c>
      <c r="H6" s="21">
        <v>43893</v>
      </c>
      <c r="I6" s="22">
        <v>44078</v>
      </c>
      <c r="J6" s="23" t="s">
        <v>173</v>
      </c>
      <c r="K6" s="19" t="s">
        <v>223</v>
      </c>
      <c r="L6" s="19" t="s">
        <v>223</v>
      </c>
      <c r="M6" s="19"/>
      <c r="N6" s="19"/>
      <c r="O6" s="19">
        <v>1</v>
      </c>
      <c r="P6" s="30" t="s">
        <v>224</v>
      </c>
      <c r="R6" s="64"/>
      <c r="S6" s="68"/>
      <c r="U6" s="73"/>
    </row>
    <row r="7" spans="1:21" x14ac:dyDescent="0.3">
      <c r="A7" s="42" t="s">
        <v>95</v>
      </c>
      <c r="B7" s="13" t="s">
        <v>198</v>
      </c>
      <c r="C7" s="13">
        <v>1697</v>
      </c>
      <c r="D7" s="13">
        <v>35</v>
      </c>
      <c r="E7" s="13" t="s">
        <v>194</v>
      </c>
      <c r="F7" s="13" t="s">
        <v>194</v>
      </c>
      <c r="G7" s="16" t="s">
        <v>162</v>
      </c>
      <c r="H7" s="17">
        <v>43900</v>
      </c>
      <c r="I7" s="14">
        <v>44078</v>
      </c>
      <c r="J7" s="15" t="s">
        <v>173</v>
      </c>
      <c r="K7" s="13" t="s">
        <v>223</v>
      </c>
      <c r="L7" s="13" t="s">
        <v>223</v>
      </c>
      <c r="O7" s="13">
        <v>1</v>
      </c>
      <c r="P7" s="31" t="s">
        <v>224</v>
      </c>
      <c r="U7" s="74"/>
    </row>
    <row r="8" spans="1:21" s="24" customFormat="1" x14ac:dyDescent="0.3">
      <c r="A8" s="43" t="s">
        <v>96</v>
      </c>
      <c r="B8" s="19" t="s">
        <v>198</v>
      </c>
      <c r="C8" s="19">
        <v>1697</v>
      </c>
      <c r="D8" s="19">
        <v>42</v>
      </c>
      <c r="E8" s="19" t="s">
        <v>194</v>
      </c>
      <c r="F8" s="19" t="s">
        <v>194</v>
      </c>
      <c r="G8" s="20" t="s">
        <v>162</v>
      </c>
      <c r="H8" s="21">
        <v>43907</v>
      </c>
      <c r="I8" s="22">
        <v>44078</v>
      </c>
      <c r="J8" s="23" t="s">
        <v>173</v>
      </c>
      <c r="K8" s="19" t="s">
        <v>223</v>
      </c>
      <c r="L8" s="19" t="s">
        <v>223</v>
      </c>
      <c r="M8" s="19"/>
      <c r="N8" s="19"/>
      <c r="O8" s="19">
        <v>1</v>
      </c>
      <c r="P8" s="30" t="s">
        <v>224</v>
      </c>
      <c r="R8" s="64"/>
      <c r="S8" s="68"/>
      <c r="U8" s="73"/>
    </row>
    <row r="9" spans="1:21" x14ac:dyDescent="0.3">
      <c r="A9" s="42" t="s">
        <v>97</v>
      </c>
      <c r="B9" s="13" t="s">
        <v>198</v>
      </c>
      <c r="C9" s="13">
        <v>1697</v>
      </c>
      <c r="D9" s="13">
        <v>49</v>
      </c>
      <c r="E9" s="13" t="s">
        <v>194</v>
      </c>
      <c r="F9" s="13" t="s">
        <v>194</v>
      </c>
      <c r="G9" s="16" t="s">
        <v>162</v>
      </c>
      <c r="H9" s="17">
        <v>43914</v>
      </c>
      <c r="I9" s="14">
        <v>44078</v>
      </c>
      <c r="J9" s="15" t="s">
        <v>173</v>
      </c>
      <c r="K9" s="13">
        <v>40.606900000000003</v>
      </c>
      <c r="L9" s="13">
        <v>39.015900000000002</v>
      </c>
      <c r="M9" s="52">
        <f>AVERAGE(K9:L9)</f>
        <v>39.811400000000006</v>
      </c>
      <c r="N9" s="13">
        <f>STDEV(K9:L9)</f>
        <v>1.125006888867798</v>
      </c>
      <c r="O9" s="13">
        <v>1</v>
      </c>
      <c r="P9" s="31" t="s">
        <v>224</v>
      </c>
      <c r="Q9" s="9">
        <f>-0.317*M9+12.847</f>
        <v>0.22678619999999761</v>
      </c>
      <c r="R9" s="33">
        <f>10^Q9</f>
        <v>1.6857229519944723</v>
      </c>
      <c r="S9" s="67">
        <f>R9/2</f>
        <v>0.84286147599723615</v>
      </c>
      <c r="T9" s="70"/>
      <c r="U9" s="74"/>
    </row>
    <row r="10" spans="1:21" s="24" customFormat="1" x14ac:dyDescent="0.3">
      <c r="A10" s="43" t="s">
        <v>98</v>
      </c>
      <c r="B10" s="19" t="s">
        <v>198</v>
      </c>
      <c r="C10" s="19">
        <v>1697</v>
      </c>
      <c r="D10" s="19">
        <v>56</v>
      </c>
      <c r="E10" s="19" t="s">
        <v>194</v>
      </c>
      <c r="F10" s="19" t="s">
        <v>194</v>
      </c>
      <c r="G10" s="20" t="s">
        <v>162</v>
      </c>
      <c r="H10" s="21">
        <v>43921</v>
      </c>
      <c r="I10" s="22">
        <v>44078</v>
      </c>
      <c r="J10" s="23" t="s">
        <v>173</v>
      </c>
      <c r="K10" s="19">
        <v>37.971800000000002</v>
      </c>
      <c r="L10" s="19">
        <v>38.348199999999999</v>
      </c>
      <c r="M10" s="19">
        <f>AVERAGE(K10:L10)</f>
        <v>38.159999999999997</v>
      </c>
      <c r="N10" s="19">
        <f>STDEV(K10:L10)</f>
        <v>0.26615499243861418</v>
      </c>
      <c r="O10" s="19">
        <v>1</v>
      </c>
      <c r="P10" s="30" t="s">
        <v>224</v>
      </c>
      <c r="Q10" s="24">
        <f t="shared" ref="Q10:Q13" si="0">-0.317*M10+12.847</f>
        <v>0.75028000000000006</v>
      </c>
      <c r="R10" s="64">
        <f t="shared" ref="R10:R13" si="1">10^Q10</f>
        <v>5.6270399694006192</v>
      </c>
      <c r="S10" s="68">
        <f t="shared" ref="S10:S13" si="2">R10/2</f>
        <v>2.8135199847003096</v>
      </c>
      <c r="T10" s="71">
        <f>R10*500</f>
        <v>2813.5199847003096</v>
      </c>
      <c r="U10" s="73"/>
    </row>
    <row r="11" spans="1:21" x14ac:dyDescent="0.3">
      <c r="A11" s="42" t="s">
        <v>99</v>
      </c>
      <c r="B11" s="13" t="s">
        <v>198</v>
      </c>
      <c r="C11" s="13">
        <v>1697</v>
      </c>
      <c r="D11" s="13">
        <v>63</v>
      </c>
      <c r="E11" s="13" t="s">
        <v>194</v>
      </c>
      <c r="F11" s="13" t="s">
        <v>194</v>
      </c>
      <c r="G11" s="16" t="s">
        <v>162</v>
      </c>
      <c r="H11" s="17">
        <v>43928</v>
      </c>
      <c r="I11" s="14">
        <v>44078</v>
      </c>
      <c r="J11" s="15" t="s">
        <v>173</v>
      </c>
      <c r="K11" s="13">
        <v>34.642099999999999</v>
      </c>
      <c r="L11" s="13">
        <v>34.285600000000002</v>
      </c>
      <c r="M11" s="13">
        <f t="shared" ref="M11:M13" si="3">AVERAGE(K11:L11)</f>
        <v>34.463850000000001</v>
      </c>
      <c r="N11" s="13">
        <f t="shared" ref="N11:N13" si="4">STDEV(K11:L11)</f>
        <v>0.25208356749300204</v>
      </c>
      <c r="O11" s="13">
        <v>1</v>
      </c>
      <c r="P11" s="31" t="s">
        <v>224</v>
      </c>
      <c r="Q11" s="9">
        <f t="shared" si="0"/>
        <v>1.9219595499999986</v>
      </c>
      <c r="R11" s="33">
        <f t="shared" si="1"/>
        <v>83.552519415224069</v>
      </c>
      <c r="S11" s="67">
        <f t="shared" si="2"/>
        <v>41.776259707612034</v>
      </c>
      <c r="T11" s="70">
        <f t="shared" ref="T11:T13" si="5">R11*500</f>
        <v>41776.259707612036</v>
      </c>
      <c r="U11" s="74"/>
    </row>
    <row r="12" spans="1:21" s="24" customFormat="1" x14ac:dyDescent="0.3">
      <c r="A12" s="43" t="s">
        <v>100</v>
      </c>
      <c r="B12" s="19" t="s">
        <v>198</v>
      </c>
      <c r="C12" s="19">
        <v>1697</v>
      </c>
      <c r="D12" s="19">
        <v>69</v>
      </c>
      <c r="E12" s="19" t="s">
        <v>194</v>
      </c>
      <c r="F12" s="19" t="s">
        <v>194</v>
      </c>
      <c r="G12" s="20" t="s">
        <v>162</v>
      </c>
      <c r="H12" s="21">
        <v>43934</v>
      </c>
      <c r="I12" s="22">
        <v>44078</v>
      </c>
      <c r="J12" s="23" t="s">
        <v>173</v>
      </c>
      <c r="K12" s="19">
        <v>31.482399999999998</v>
      </c>
      <c r="L12" s="19">
        <v>31.373200000000001</v>
      </c>
      <c r="M12" s="19">
        <f t="shared" si="3"/>
        <v>31.427799999999998</v>
      </c>
      <c r="N12" s="19">
        <f t="shared" si="4"/>
        <v>7.7216060505569395E-2</v>
      </c>
      <c r="O12" s="19">
        <v>1</v>
      </c>
      <c r="P12" s="30" t="s">
        <v>224</v>
      </c>
      <c r="Q12" s="24">
        <f t="shared" si="0"/>
        <v>2.8843873999999996</v>
      </c>
      <c r="R12" s="64">
        <f t="shared" si="1"/>
        <v>766.27984020224847</v>
      </c>
      <c r="S12" s="68">
        <f t="shared" si="2"/>
        <v>383.13992010112423</v>
      </c>
      <c r="T12" s="71">
        <f t="shared" si="5"/>
        <v>383139.92010112421</v>
      </c>
      <c r="U12" s="73"/>
    </row>
    <row r="13" spans="1:21" x14ac:dyDescent="0.3">
      <c r="A13" s="44" t="s">
        <v>101</v>
      </c>
      <c r="B13" s="45" t="s">
        <v>198</v>
      </c>
      <c r="C13" s="45">
        <v>1697</v>
      </c>
      <c r="D13" s="45">
        <v>72</v>
      </c>
      <c r="E13" s="45" t="s">
        <v>194</v>
      </c>
      <c r="F13" s="45" t="s">
        <v>194</v>
      </c>
      <c r="G13" s="46" t="s">
        <v>162</v>
      </c>
      <c r="H13" s="47">
        <v>43937</v>
      </c>
      <c r="I13" s="48">
        <v>44078</v>
      </c>
      <c r="J13" s="49" t="s">
        <v>173</v>
      </c>
      <c r="K13" s="45">
        <v>30.439800000000002</v>
      </c>
      <c r="L13" s="45">
        <v>30.535599999999999</v>
      </c>
      <c r="M13" s="45">
        <f t="shared" si="3"/>
        <v>30.4877</v>
      </c>
      <c r="N13" s="45">
        <f t="shared" si="4"/>
        <v>6.7740829637669128E-2</v>
      </c>
      <c r="O13" s="45">
        <v>1</v>
      </c>
      <c r="P13" s="50" t="s">
        <v>224</v>
      </c>
      <c r="Q13" s="51">
        <f t="shared" si="0"/>
        <v>3.1823990999999996</v>
      </c>
      <c r="R13" s="65">
        <f t="shared" si="1"/>
        <v>1521.9454969322712</v>
      </c>
      <c r="S13" s="69">
        <f t="shared" si="2"/>
        <v>760.97274846613561</v>
      </c>
      <c r="T13" s="72">
        <f t="shared" si="5"/>
        <v>760972.74846613558</v>
      </c>
      <c r="U13" s="77"/>
    </row>
    <row r="14" spans="1:21" s="24" customFormat="1" x14ac:dyDescent="0.3">
      <c r="A14" s="34" t="s">
        <v>102</v>
      </c>
      <c r="B14" s="35" t="s">
        <v>198</v>
      </c>
      <c r="C14" s="35">
        <v>1727</v>
      </c>
      <c r="D14" s="35" t="s">
        <v>202</v>
      </c>
      <c r="E14" s="35" t="s">
        <v>194</v>
      </c>
      <c r="F14" s="35" t="s">
        <v>194</v>
      </c>
      <c r="G14" s="36" t="s">
        <v>163</v>
      </c>
      <c r="H14" s="37">
        <v>43979</v>
      </c>
      <c r="I14" s="38">
        <v>44078</v>
      </c>
      <c r="J14" s="39" t="s">
        <v>173</v>
      </c>
      <c r="K14" s="35" t="s">
        <v>223</v>
      </c>
      <c r="L14" s="35" t="s">
        <v>223</v>
      </c>
      <c r="M14" s="35"/>
      <c r="N14" s="35"/>
      <c r="O14" s="35">
        <v>1</v>
      </c>
      <c r="P14" s="40" t="s">
        <v>224</v>
      </c>
      <c r="Q14" s="41"/>
      <c r="R14" s="63"/>
      <c r="S14" s="75"/>
      <c r="U14" s="73"/>
    </row>
    <row r="15" spans="1:21" x14ac:dyDescent="0.3">
      <c r="A15" s="42" t="s">
        <v>103</v>
      </c>
      <c r="B15" s="13" t="s">
        <v>198</v>
      </c>
      <c r="C15" s="13">
        <v>1727</v>
      </c>
      <c r="D15" s="13">
        <v>0</v>
      </c>
      <c r="E15" s="13" t="s">
        <v>194</v>
      </c>
      <c r="F15" s="13" t="s">
        <v>194</v>
      </c>
      <c r="G15" s="16" t="s">
        <v>163</v>
      </c>
      <c r="H15" s="17">
        <v>43986</v>
      </c>
      <c r="I15" s="14">
        <v>44078</v>
      </c>
      <c r="J15" s="15" t="s">
        <v>173</v>
      </c>
      <c r="K15" s="13" t="s">
        <v>223</v>
      </c>
      <c r="L15" s="13" t="s">
        <v>223</v>
      </c>
      <c r="O15" s="13">
        <v>1</v>
      </c>
      <c r="P15" s="31" t="s">
        <v>224</v>
      </c>
      <c r="U15" s="74"/>
    </row>
    <row r="16" spans="1:21" s="24" customFormat="1" x14ac:dyDescent="0.3">
      <c r="A16" s="43" t="s">
        <v>104</v>
      </c>
      <c r="B16" s="19" t="s">
        <v>198</v>
      </c>
      <c r="C16" s="19">
        <v>1727</v>
      </c>
      <c r="D16" s="19">
        <v>7</v>
      </c>
      <c r="E16" s="19" t="s">
        <v>194</v>
      </c>
      <c r="F16" s="19" t="s">
        <v>194</v>
      </c>
      <c r="G16" s="20" t="s">
        <v>163</v>
      </c>
      <c r="H16" s="21">
        <v>43993</v>
      </c>
      <c r="I16" s="22">
        <v>44078</v>
      </c>
      <c r="J16" s="23" t="s">
        <v>173</v>
      </c>
      <c r="K16" s="19" t="s">
        <v>223</v>
      </c>
      <c r="L16" s="19" t="s">
        <v>223</v>
      </c>
      <c r="M16" s="19"/>
      <c r="N16" s="19"/>
      <c r="O16" s="19">
        <v>1</v>
      </c>
      <c r="P16" s="30" t="s">
        <v>224</v>
      </c>
      <c r="R16" s="64"/>
      <c r="S16" s="68"/>
      <c r="U16" s="73"/>
    </row>
    <row r="17" spans="1:21" x14ac:dyDescent="0.3">
      <c r="A17" s="42" t="s">
        <v>105</v>
      </c>
      <c r="B17" s="13" t="s">
        <v>198</v>
      </c>
      <c r="C17" s="13">
        <v>1727</v>
      </c>
      <c r="D17" s="13">
        <v>14</v>
      </c>
      <c r="E17" s="13" t="s">
        <v>194</v>
      </c>
      <c r="F17" s="13" t="s">
        <v>194</v>
      </c>
      <c r="G17" s="16" t="s">
        <v>163</v>
      </c>
      <c r="H17" s="17">
        <v>44000</v>
      </c>
      <c r="I17" s="14">
        <v>44078</v>
      </c>
      <c r="J17" s="15" t="s">
        <v>173</v>
      </c>
      <c r="K17" s="13">
        <v>30.221599999999999</v>
      </c>
      <c r="L17" s="13">
        <v>30.063300000000002</v>
      </c>
      <c r="M17" s="13">
        <f t="shared" ref="M17:M21" si="6">AVERAGE(K17:L17)</f>
        <v>30.14245</v>
      </c>
      <c r="N17" s="13">
        <f t="shared" ref="N17:N21" si="7">STDEV(K17:L17)</f>
        <v>0.11193500346182834</v>
      </c>
      <c r="O17" s="13">
        <v>1</v>
      </c>
      <c r="P17" s="31" t="s">
        <v>224</v>
      </c>
      <c r="Q17" s="9">
        <f t="shared" ref="Q17:Q21" si="8">-0.317*M17+12.847</f>
        <v>3.2918433499999988</v>
      </c>
      <c r="R17" s="33">
        <f t="shared" ref="R17:R21" si="9">10^Q17</f>
        <v>1958.1382457326492</v>
      </c>
      <c r="S17" s="67">
        <f t="shared" ref="S17:S21" si="10">R17/2</f>
        <v>979.06912286632462</v>
      </c>
      <c r="T17" s="70">
        <f t="shared" ref="T17:T21" si="11">R17*500</f>
        <v>979069.12286632461</v>
      </c>
      <c r="U17" s="74"/>
    </row>
    <row r="18" spans="1:21" s="24" customFormat="1" x14ac:dyDescent="0.3">
      <c r="A18" s="43" t="s">
        <v>106</v>
      </c>
      <c r="B18" s="19" t="s">
        <v>198</v>
      </c>
      <c r="C18" s="19">
        <v>1727</v>
      </c>
      <c r="D18" s="19">
        <v>21</v>
      </c>
      <c r="E18" s="19" t="s">
        <v>194</v>
      </c>
      <c r="F18" s="19" t="s">
        <v>194</v>
      </c>
      <c r="G18" s="20" t="s">
        <v>163</v>
      </c>
      <c r="H18" s="21">
        <v>44007</v>
      </c>
      <c r="I18" s="22">
        <v>44078</v>
      </c>
      <c r="J18" s="23" t="s">
        <v>173</v>
      </c>
      <c r="K18" s="19">
        <v>26.957899999999999</v>
      </c>
      <c r="L18" s="19">
        <v>26.9877</v>
      </c>
      <c r="M18" s="19">
        <f t="shared" si="6"/>
        <v>26.972799999999999</v>
      </c>
      <c r="N18" s="19">
        <f t="shared" si="7"/>
        <v>2.1071782079360248E-2</v>
      </c>
      <c r="O18" s="19">
        <v>1</v>
      </c>
      <c r="P18" s="30" t="s">
        <v>224</v>
      </c>
      <c r="Q18" s="24">
        <f t="shared" si="8"/>
        <v>4.2966224000000004</v>
      </c>
      <c r="R18" s="64">
        <f t="shared" si="9"/>
        <v>19798.049237381343</v>
      </c>
      <c r="S18" s="68">
        <f t="shared" si="10"/>
        <v>9899.0246186906716</v>
      </c>
      <c r="T18" s="71">
        <f t="shared" si="11"/>
        <v>9899024.6186906714</v>
      </c>
      <c r="U18" s="73"/>
    </row>
    <row r="19" spans="1:21" x14ac:dyDescent="0.3">
      <c r="A19" s="42" t="s">
        <v>107</v>
      </c>
      <c r="B19" s="13" t="s">
        <v>198</v>
      </c>
      <c r="C19" s="13">
        <v>1727</v>
      </c>
      <c r="D19" s="13">
        <v>28</v>
      </c>
      <c r="E19" s="13" t="s">
        <v>194</v>
      </c>
      <c r="F19" s="13" t="s">
        <v>194</v>
      </c>
      <c r="G19" s="16" t="s">
        <v>163</v>
      </c>
      <c r="H19" s="17">
        <v>44014</v>
      </c>
      <c r="I19" s="14">
        <v>44078</v>
      </c>
      <c r="J19" s="15" t="s">
        <v>173</v>
      </c>
      <c r="K19" s="13">
        <v>23.9588</v>
      </c>
      <c r="L19" s="13">
        <v>23.9481</v>
      </c>
      <c r="M19" s="13">
        <f t="shared" si="6"/>
        <v>23.95345</v>
      </c>
      <c r="N19" s="13">
        <f t="shared" si="7"/>
        <v>7.5660425586960107E-3</v>
      </c>
      <c r="O19" s="13">
        <v>1</v>
      </c>
      <c r="P19" s="31" t="s">
        <v>224</v>
      </c>
      <c r="Q19" s="9">
        <f t="shared" si="8"/>
        <v>5.2537563499999997</v>
      </c>
      <c r="R19" s="33">
        <f t="shared" si="9"/>
        <v>179372.7019046947</v>
      </c>
      <c r="S19" s="67">
        <f t="shared" si="10"/>
        <v>89686.350952347348</v>
      </c>
      <c r="T19" s="70">
        <f t="shared" si="11"/>
        <v>89686350.952347353</v>
      </c>
      <c r="U19" s="74"/>
    </row>
    <row r="20" spans="1:21" s="24" customFormat="1" x14ac:dyDescent="0.3">
      <c r="A20" s="43" t="s">
        <v>108</v>
      </c>
      <c r="B20" s="19" t="s">
        <v>198</v>
      </c>
      <c r="C20" s="19">
        <v>1727</v>
      </c>
      <c r="D20" s="19">
        <v>35</v>
      </c>
      <c r="E20" s="19" t="s">
        <v>194</v>
      </c>
      <c r="F20" s="19" t="s">
        <v>194</v>
      </c>
      <c r="G20" s="20" t="s">
        <v>163</v>
      </c>
      <c r="H20" s="21">
        <v>44021</v>
      </c>
      <c r="I20" s="22">
        <v>44078</v>
      </c>
      <c r="J20" s="23" t="s">
        <v>173</v>
      </c>
      <c r="K20" s="19">
        <v>27.153600000000001</v>
      </c>
      <c r="L20" s="19">
        <v>27.169599999999999</v>
      </c>
      <c r="M20" s="19">
        <f t="shared" si="6"/>
        <v>27.1616</v>
      </c>
      <c r="N20" s="19">
        <f t="shared" si="7"/>
        <v>1.1313708498983515E-2</v>
      </c>
      <c r="O20" s="19">
        <v>1</v>
      </c>
      <c r="P20" s="30" t="s">
        <v>224</v>
      </c>
      <c r="Q20" s="24">
        <f t="shared" si="8"/>
        <v>4.2367727999999989</v>
      </c>
      <c r="R20" s="64">
        <f t="shared" si="9"/>
        <v>17249.352606247765</v>
      </c>
      <c r="S20" s="68">
        <f t="shared" si="10"/>
        <v>8624.6763031238825</v>
      </c>
      <c r="T20" s="71">
        <f t="shared" si="11"/>
        <v>8624676.303123882</v>
      </c>
      <c r="U20" s="73"/>
    </row>
    <row r="21" spans="1:21" x14ac:dyDescent="0.3">
      <c r="A21" s="44" t="s">
        <v>109</v>
      </c>
      <c r="B21" s="45" t="s">
        <v>198</v>
      </c>
      <c r="C21" s="45">
        <v>1727</v>
      </c>
      <c r="D21" s="45">
        <v>42</v>
      </c>
      <c r="E21" s="45" t="s">
        <v>194</v>
      </c>
      <c r="F21" s="45" t="s">
        <v>194</v>
      </c>
      <c r="G21" s="46" t="s">
        <v>163</v>
      </c>
      <c r="H21" s="47">
        <v>44028</v>
      </c>
      <c r="I21" s="48">
        <v>44078</v>
      </c>
      <c r="J21" s="49" t="s">
        <v>173</v>
      </c>
      <c r="K21" s="45">
        <v>27.750399999999999</v>
      </c>
      <c r="L21" s="45">
        <v>27.910699999999999</v>
      </c>
      <c r="M21" s="45">
        <f t="shared" si="6"/>
        <v>27.830549999999999</v>
      </c>
      <c r="N21" s="45">
        <f t="shared" si="7"/>
        <v>0.11334921702420317</v>
      </c>
      <c r="O21" s="45">
        <v>1</v>
      </c>
      <c r="P21" s="50" t="s">
        <v>224</v>
      </c>
      <c r="Q21" s="51">
        <f t="shared" si="8"/>
        <v>4.0247156499999992</v>
      </c>
      <c r="R21" s="65">
        <f t="shared" si="9"/>
        <v>10585.604163111697</v>
      </c>
      <c r="S21" s="69">
        <f t="shared" si="10"/>
        <v>5292.8020815558484</v>
      </c>
      <c r="T21" s="72">
        <f t="shared" si="11"/>
        <v>5292802.081555848</v>
      </c>
      <c r="U21" s="77"/>
    </row>
    <row r="22" spans="1:21" s="24" customFormat="1" x14ac:dyDescent="0.3">
      <c r="A22" s="34" t="s">
        <v>110</v>
      </c>
      <c r="B22" s="34" t="s">
        <v>198</v>
      </c>
      <c r="C22" s="35">
        <v>1726</v>
      </c>
      <c r="D22" s="35" t="s">
        <v>202</v>
      </c>
      <c r="E22" s="35" t="s">
        <v>194</v>
      </c>
      <c r="F22" s="35" t="s">
        <v>194</v>
      </c>
      <c r="G22" s="36" t="s">
        <v>163</v>
      </c>
      <c r="H22" s="37">
        <v>43979</v>
      </c>
      <c r="I22" s="38">
        <v>44078</v>
      </c>
      <c r="J22" s="39" t="s">
        <v>173</v>
      </c>
      <c r="K22" s="35" t="s">
        <v>223</v>
      </c>
      <c r="L22" s="35" t="s">
        <v>223</v>
      </c>
      <c r="M22" s="35"/>
      <c r="N22" s="35"/>
      <c r="O22" s="35">
        <v>1</v>
      </c>
      <c r="P22" s="40" t="s">
        <v>224</v>
      </c>
      <c r="Q22" s="41"/>
      <c r="R22" s="63"/>
      <c r="S22" s="75"/>
      <c r="U22" s="73"/>
    </row>
    <row r="23" spans="1:21" x14ac:dyDescent="0.3">
      <c r="A23" s="42" t="s">
        <v>111</v>
      </c>
      <c r="B23" s="42" t="s">
        <v>198</v>
      </c>
      <c r="C23" s="13">
        <v>1726</v>
      </c>
      <c r="D23" s="13">
        <v>0</v>
      </c>
      <c r="E23" s="13" t="s">
        <v>194</v>
      </c>
      <c r="F23" s="13" t="s">
        <v>194</v>
      </c>
      <c r="G23" s="16" t="s">
        <v>163</v>
      </c>
      <c r="H23" s="17">
        <v>43986</v>
      </c>
      <c r="I23" s="14">
        <v>44078</v>
      </c>
      <c r="J23" s="15" t="s">
        <v>173</v>
      </c>
      <c r="K23" s="13" t="s">
        <v>223</v>
      </c>
      <c r="L23" s="13" t="s">
        <v>223</v>
      </c>
      <c r="O23" s="13">
        <v>1</v>
      </c>
      <c r="P23" s="31" t="s">
        <v>224</v>
      </c>
      <c r="U23" s="74"/>
    </row>
    <row r="24" spans="1:21" s="24" customFormat="1" x14ac:dyDescent="0.3">
      <c r="A24" s="43" t="s">
        <v>112</v>
      </c>
      <c r="B24" s="43" t="s">
        <v>198</v>
      </c>
      <c r="C24" s="19">
        <v>1726</v>
      </c>
      <c r="D24" s="19">
        <v>7</v>
      </c>
      <c r="E24" s="19" t="s">
        <v>194</v>
      </c>
      <c r="F24" s="19" t="s">
        <v>194</v>
      </c>
      <c r="G24" s="20" t="s">
        <v>163</v>
      </c>
      <c r="H24" s="21">
        <v>43993</v>
      </c>
      <c r="I24" s="22">
        <v>44078</v>
      </c>
      <c r="J24" s="23" t="s">
        <v>173</v>
      </c>
      <c r="K24" s="19" t="s">
        <v>223</v>
      </c>
      <c r="L24" s="19" t="s">
        <v>223</v>
      </c>
      <c r="M24" s="19"/>
      <c r="N24" s="19"/>
      <c r="O24" s="19">
        <v>1</v>
      </c>
      <c r="P24" s="30" t="s">
        <v>224</v>
      </c>
      <c r="R24" s="64"/>
      <c r="S24" s="68"/>
      <c r="U24" s="73"/>
    </row>
    <row r="25" spans="1:21" x14ac:dyDescent="0.3">
      <c r="A25" s="42" t="s">
        <v>113</v>
      </c>
      <c r="B25" s="42" t="s">
        <v>198</v>
      </c>
      <c r="C25" s="13">
        <v>1726</v>
      </c>
      <c r="D25" s="13">
        <v>14</v>
      </c>
      <c r="E25" s="13" t="s">
        <v>194</v>
      </c>
      <c r="F25" s="13" t="s">
        <v>194</v>
      </c>
      <c r="G25" s="16" t="s">
        <v>163</v>
      </c>
      <c r="H25" s="17">
        <v>44000</v>
      </c>
      <c r="I25" s="14">
        <v>44078</v>
      </c>
      <c r="J25" s="15" t="s">
        <v>173</v>
      </c>
      <c r="K25" s="13">
        <v>28.308299999999999</v>
      </c>
      <c r="L25" s="13">
        <v>28.285699999999999</v>
      </c>
      <c r="M25" s="13">
        <f t="shared" ref="M25:M29" si="12">AVERAGE(K25:L25)</f>
        <v>28.296999999999997</v>
      </c>
      <c r="N25" s="13">
        <f t="shared" ref="N25:N29" si="13">STDEV(K25:L25)</f>
        <v>1.5980613254816412E-2</v>
      </c>
      <c r="O25" s="13">
        <v>1</v>
      </c>
      <c r="P25" s="31" t="s">
        <v>224</v>
      </c>
      <c r="Q25" s="9">
        <f t="shared" ref="Q25:Q29" si="14">-0.317*M25+12.847</f>
        <v>3.8768510000000003</v>
      </c>
      <c r="R25" s="33">
        <f t="shared" ref="R25:R29" si="15">10^Q25</f>
        <v>7530.9714293809957</v>
      </c>
      <c r="S25" s="67">
        <f t="shared" ref="S25:S29" si="16">R25/2</f>
        <v>3765.4857146904978</v>
      </c>
      <c r="T25" s="70">
        <f t="shared" ref="T25:T29" si="17">R25*500</f>
        <v>3765485.7146904981</v>
      </c>
      <c r="U25" s="74"/>
    </row>
    <row r="26" spans="1:21" s="24" customFormat="1" x14ac:dyDescent="0.3">
      <c r="A26" s="43" t="s">
        <v>114</v>
      </c>
      <c r="B26" s="43" t="s">
        <v>198</v>
      </c>
      <c r="C26" s="19">
        <v>1726</v>
      </c>
      <c r="D26" s="19">
        <v>21</v>
      </c>
      <c r="E26" s="19" t="s">
        <v>194</v>
      </c>
      <c r="F26" s="19" t="s">
        <v>194</v>
      </c>
      <c r="G26" s="20" t="s">
        <v>163</v>
      </c>
      <c r="H26" s="21">
        <v>44007</v>
      </c>
      <c r="I26" s="22">
        <v>44078</v>
      </c>
      <c r="J26" s="23" t="s">
        <v>173</v>
      </c>
      <c r="K26" s="19">
        <v>24.5839</v>
      </c>
      <c r="L26" s="19">
        <v>24.607299999999999</v>
      </c>
      <c r="M26" s="19">
        <f t="shared" si="12"/>
        <v>24.595599999999997</v>
      </c>
      <c r="N26" s="19">
        <f t="shared" si="13"/>
        <v>1.6546298679764333E-2</v>
      </c>
      <c r="O26" s="19">
        <v>1</v>
      </c>
      <c r="P26" s="30" t="s">
        <v>224</v>
      </c>
      <c r="Q26" s="24">
        <f t="shared" si="14"/>
        <v>5.0501947999999999</v>
      </c>
      <c r="R26" s="64">
        <f t="shared" si="15"/>
        <v>112252.18413589997</v>
      </c>
      <c r="S26" s="68">
        <f t="shared" si="16"/>
        <v>56126.092067949983</v>
      </c>
      <c r="T26" s="71">
        <f t="shared" si="17"/>
        <v>56126092.06794998</v>
      </c>
      <c r="U26" s="73"/>
    </row>
    <row r="27" spans="1:21" x14ac:dyDescent="0.3">
      <c r="A27" s="42" t="s">
        <v>115</v>
      </c>
      <c r="B27" s="42" t="s">
        <v>198</v>
      </c>
      <c r="C27" s="13">
        <v>1726</v>
      </c>
      <c r="D27" s="13">
        <v>28</v>
      </c>
      <c r="E27" s="13" t="s">
        <v>194</v>
      </c>
      <c r="F27" s="13" t="s">
        <v>194</v>
      </c>
      <c r="G27" s="16" t="s">
        <v>163</v>
      </c>
      <c r="H27" s="17">
        <v>44014</v>
      </c>
      <c r="I27" s="14">
        <v>44078</v>
      </c>
      <c r="J27" s="15" t="s">
        <v>173</v>
      </c>
      <c r="K27" s="13">
        <v>23.491299999999999</v>
      </c>
      <c r="L27" s="13">
        <v>23.4254</v>
      </c>
      <c r="M27" s="13">
        <f t="shared" si="12"/>
        <v>23.458349999999999</v>
      </c>
      <c r="N27" s="13">
        <f t="shared" si="13"/>
        <v>4.6598336880192902E-2</v>
      </c>
      <c r="O27" s="13">
        <v>1</v>
      </c>
      <c r="P27" s="31" t="s">
        <v>224</v>
      </c>
      <c r="Q27" s="9">
        <f t="shared" si="14"/>
        <v>5.4107030499999995</v>
      </c>
      <c r="R27" s="33">
        <f t="shared" si="15"/>
        <v>257456.01927019237</v>
      </c>
      <c r="S27" s="67">
        <f t="shared" si="16"/>
        <v>128728.00963509618</v>
      </c>
      <c r="T27" s="70">
        <f t="shared" si="17"/>
        <v>128728009.63509618</v>
      </c>
      <c r="U27" s="74"/>
    </row>
    <row r="28" spans="1:21" s="24" customFormat="1" x14ac:dyDescent="0.3">
      <c r="A28" s="43" t="s">
        <v>116</v>
      </c>
      <c r="B28" s="43" t="s">
        <v>198</v>
      </c>
      <c r="C28" s="19">
        <v>1726</v>
      </c>
      <c r="D28" s="19">
        <v>35</v>
      </c>
      <c r="E28" s="19" t="s">
        <v>194</v>
      </c>
      <c r="F28" s="19" t="s">
        <v>194</v>
      </c>
      <c r="G28" s="20" t="s">
        <v>163</v>
      </c>
      <c r="H28" s="21">
        <v>44021</v>
      </c>
      <c r="I28" s="22">
        <v>44078</v>
      </c>
      <c r="J28" s="23" t="s">
        <v>173</v>
      </c>
      <c r="K28" s="19">
        <v>27.385000000000002</v>
      </c>
      <c r="L28" s="19">
        <v>27.4239</v>
      </c>
      <c r="M28" s="19">
        <f t="shared" si="12"/>
        <v>27.404450000000001</v>
      </c>
      <c r="N28" s="19">
        <f t="shared" si="13"/>
        <v>2.7506453788155395E-2</v>
      </c>
      <c r="O28" s="19">
        <v>1</v>
      </c>
      <c r="P28" s="30" t="s">
        <v>224</v>
      </c>
      <c r="Q28" s="24">
        <f t="shared" si="14"/>
        <v>4.1597893499999987</v>
      </c>
      <c r="R28" s="64">
        <f t="shared" si="15"/>
        <v>14447.38845292228</v>
      </c>
      <c r="S28" s="68">
        <f t="shared" si="16"/>
        <v>7223.6942264611398</v>
      </c>
      <c r="T28" s="71">
        <f t="shared" si="17"/>
        <v>7223694.2264611395</v>
      </c>
      <c r="U28" s="73"/>
    </row>
    <row r="29" spans="1:21" x14ac:dyDescent="0.3">
      <c r="A29" s="44" t="s">
        <v>117</v>
      </c>
      <c r="B29" s="44" t="s">
        <v>198</v>
      </c>
      <c r="C29" s="45">
        <v>1726</v>
      </c>
      <c r="D29" s="45">
        <v>42</v>
      </c>
      <c r="E29" s="45" t="s">
        <v>194</v>
      </c>
      <c r="F29" s="45" t="s">
        <v>194</v>
      </c>
      <c r="G29" s="46" t="s">
        <v>163</v>
      </c>
      <c r="H29" s="47">
        <v>44028</v>
      </c>
      <c r="I29" s="48">
        <v>44078</v>
      </c>
      <c r="J29" s="49" t="s">
        <v>173</v>
      </c>
      <c r="K29" s="45">
        <v>27.413499999999999</v>
      </c>
      <c r="L29" s="45">
        <v>27.477799999999998</v>
      </c>
      <c r="M29" s="45">
        <f t="shared" si="12"/>
        <v>27.445650000000001</v>
      </c>
      <c r="N29" s="45">
        <f t="shared" si="13"/>
        <v>4.5466966030294556E-2</v>
      </c>
      <c r="O29" s="45">
        <v>1</v>
      </c>
      <c r="P29" s="50" t="s">
        <v>224</v>
      </c>
      <c r="Q29" s="51">
        <f t="shared" si="14"/>
        <v>4.14672895</v>
      </c>
      <c r="R29" s="65">
        <f t="shared" si="15"/>
        <v>14019.384596750013</v>
      </c>
      <c r="S29" s="69">
        <f t="shared" si="16"/>
        <v>7009.6922983750064</v>
      </c>
      <c r="T29" s="72">
        <f t="shared" si="17"/>
        <v>7009692.2983750068</v>
      </c>
      <c r="U29" s="77"/>
    </row>
    <row r="30" spans="1:21" s="24" customFormat="1" x14ac:dyDescent="0.3">
      <c r="A30" s="34" t="s">
        <v>118</v>
      </c>
      <c r="B30" s="34" t="s">
        <v>198</v>
      </c>
      <c r="C30" s="35">
        <v>1718</v>
      </c>
      <c r="D30" s="35" t="s">
        <v>202</v>
      </c>
      <c r="E30" s="35" t="s">
        <v>194</v>
      </c>
      <c r="F30" s="35" t="s">
        <v>194</v>
      </c>
      <c r="G30" s="36" t="s">
        <v>163</v>
      </c>
      <c r="H30" s="37">
        <v>43979</v>
      </c>
      <c r="I30" s="38">
        <v>44078</v>
      </c>
      <c r="J30" s="39" t="s">
        <v>173</v>
      </c>
      <c r="K30" s="35" t="s">
        <v>223</v>
      </c>
      <c r="L30" s="35" t="s">
        <v>223</v>
      </c>
      <c r="M30" s="35"/>
      <c r="N30" s="35"/>
      <c r="O30" s="35">
        <v>1</v>
      </c>
      <c r="P30" s="40" t="s">
        <v>224</v>
      </c>
      <c r="Q30" s="41"/>
      <c r="R30" s="63"/>
      <c r="S30" s="75"/>
      <c r="U30" s="73"/>
    </row>
    <row r="31" spans="1:21" x14ac:dyDescent="0.3">
      <c r="A31" s="42" t="s">
        <v>119</v>
      </c>
      <c r="B31" s="42" t="s">
        <v>198</v>
      </c>
      <c r="C31" s="13">
        <v>1718</v>
      </c>
      <c r="D31" s="13">
        <v>0</v>
      </c>
      <c r="E31" s="13" t="s">
        <v>194</v>
      </c>
      <c r="F31" s="13" t="s">
        <v>194</v>
      </c>
      <c r="G31" s="16" t="s">
        <v>163</v>
      </c>
      <c r="H31" s="17">
        <v>43986</v>
      </c>
      <c r="I31" s="14">
        <v>44078</v>
      </c>
      <c r="J31" s="15" t="s">
        <v>173</v>
      </c>
      <c r="K31" s="13" t="s">
        <v>223</v>
      </c>
      <c r="L31" s="13" t="s">
        <v>223</v>
      </c>
      <c r="O31" s="13">
        <v>1</v>
      </c>
      <c r="P31" s="31" t="s">
        <v>224</v>
      </c>
      <c r="U31" s="74"/>
    </row>
    <row r="32" spans="1:21" s="24" customFormat="1" x14ac:dyDescent="0.3">
      <c r="A32" s="43" t="s">
        <v>120</v>
      </c>
      <c r="B32" s="43" t="s">
        <v>198</v>
      </c>
      <c r="C32" s="19">
        <v>1718</v>
      </c>
      <c r="D32" s="19">
        <v>7</v>
      </c>
      <c r="E32" s="19" t="s">
        <v>194</v>
      </c>
      <c r="F32" s="19" t="s">
        <v>194</v>
      </c>
      <c r="G32" s="20" t="s">
        <v>163</v>
      </c>
      <c r="H32" s="21">
        <v>43993</v>
      </c>
      <c r="I32" s="22">
        <v>44078</v>
      </c>
      <c r="J32" s="23" t="s">
        <v>173</v>
      </c>
      <c r="K32" s="19" t="s">
        <v>223</v>
      </c>
      <c r="L32" s="19" t="s">
        <v>223</v>
      </c>
      <c r="M32" s="19"/>
      <c r="N32" s="19"/>
      <c r="O32" s="19">
        <v>1</v>
      </c>
      <c r="P32" s="30" t="s">
        <v>224</v>
      </c>
      <c r="R32" s="64"/>
      <c r="S32" s="68"/>
      <c r="U32" s="73"/>
    </row>
    <row r="33" spans="1:21" x14ac:dyDescent="0.3">
      <c r="A33" s="42" t="s">
        <v>121</v>
      </c>
      <c r="B33" s="42" t="s">
        <v>198</v>
      </c>
      <c r="C33" s="13">
        <v>1718</v>
      </c>
      <c r="D33" s="13">
        <v>14</v>
      </c>
      <c r="E33" s="13" t="s">
        <v>194</v>
      </c>
      <c r="F33" s="13" t="s">
        <v>194</v>
      </c>
      <c r="G33" s="16" t="s">
        <v>163</v>
      </c>
      <c r="H33" s="17">
        <v>44000</v>
      </c>
      <c r="I33" s="14">
        <v>44078</v>
      </c>
      <c r="J33" s="15" t="s">
        <v>173</v>
      </c>
      <c r="K33" s="13">
        <v>32.866</v>
      </c>
      <c r="L33" s="13">
        <v>32.559899999999999</v>
      </c>
      <c r="M33" s="13">
        <f>L33</f>
        <v>32.559899999999999</v>
      </c>
      <c r="O33" s="13">
        <v>1</v>
      </c>
      <c r="P33" s="31" t="s">
        <v>224</v>
      </c>
      <c r="Q33" s="9">
        <f t="shared" ref="Q33:Q37" si="18">-0.317*M33+12.847</f>
        <v>2.5255116999999991</v>
      </c>
      <c r="R33" s="33">
        <f t="shared" ref="R33:R37" si="19">10^Q33</f>
        <v>335.36033901875658</v>
      </c>
      <c r="S33" s="67">
        <f t="shared" ref="S33:S37" si="20">R33/2</f>
        <v>167.68016950937829</v>
      </c>
      <c r="T33" s="70">
        <f t="shared" ref="T33:T37" si="21">R33*500</f>
        <v>167680.16950937829</v>
      </c>
      <c r="U33" s="74"/>
    </row>
    <row r="34" spans="1:21" s="24" customFormat="1" x14ac:dyDescent="0.3">
      <c r="A34" s="43" t="s">
        <v>122</v>
      </c>
      <c r="B34" s="43" t="s">
        <v>198</v>
      </c>
      <c r="C34" s="19">
        <v>1718</v>
      </c>
      <c r="D34" s="19">
        <v>21</v>
      </c>
      <c r="E34" s="19" t="s">
        <v>194</v>
      </c>
      <c r="F34" s="19" t="s">
        <v>194</v>
      </c>
      <c r="G34" s="20" t="s">
        <v>163</v>
      </c>
      <c r="H34" s="21">
        <v>44007</v>
      </c>
      <c r="I34" s="22">
        <v>44078</v>
      </c>
      <c r="J34" s="23" t="s">
        <v>173</v>
      </c>
      <c r="K34" s="19">
        <v>29.126300000000001</v>
      </c>
      <c r="L34" s="19">
        <v>28.995899999999999</v>
      </c>
      <c r="M34" s="19">
        <f t="shared" ref="M34:M37" si="22">AVERAGE(K34:L34)</f>
        <v>29.0611</v>
      </c>
      <c r="N34" s="19">
        <f t="shared" ref="N34:N37" si="23">STDEV(K34:L34)</f>
        <v>9.220672426672695E-2</v>
      </c>
      <c r="O34" s="19">
        <v>1</v>
      </c>
      <c r="P34" s="30" t="s">
        <v>224</v>
      </c>
      <c r="Q34" s="24">
        <f t="shared" si="18"/>
        <v>3.6346312999999988</v>
      </c>
      <c r="R34" s="64">
        <f t="shared" si="19"/>
        <v>4311.5288850651123</v>
      </c>
      <c r="S34" s="68">
        <f t="shared" si="20"/>
        <v>2155.7644425325561</v>
      </c>
      <c r="T34" s="71">
        <f t="shared" si="21"/>
        <v>2155764.4425325561</v>
      </c>
      <c r="U34" s="73"/>
    </row>
    <row r="35" spans="1:21" x14ac:dyDescent="0.3">
      <c r="A35" s="42" t="s">
        <v>123</v>
      </c>
      <c r="B35" s="42" t="s">
        <v>198</v>
      </c>
      <c r="C35" s="13">
        <v>1718</v>
      </c>
      <c r="D35" s="13">
        <v>28</v>
      </c>
      <c r="E35" s="13" t="s">
        <v>194</v>
      </c>
      <c r="F35" s="13" t="s">
        <v>194</v>
      </c>
      <c r="G35" s="16" t="s">
        <v>163</v>
      </c>
      <c r="H35" s="17">
        <v>44014</v>
      </c>
      <c r="I35" s="14">
        <v>44078</v>
      </c>
      <c r="J35" s="15" t="s">
        <v>173</v>
      </c>
      <c r="K35" s="13">
        <v>25.929500000000001</v>
      </c>
      <c r="L35" s="13">
        <v>25.680599999999998</v>
      </c>
      <c r="M35" s="13">
        <f t="shared" si="22"/>
        <v>25.805050000000001</v>
      </c>
      <c r="N35" s="13">
        <f t="shared" si="23"/>
        <v>0.17599887783733348</v>
      </c>
      <c r="O35" s="13">
        <v>1</v>
      </c>
      <c r="P35" s="31" t="s">
        <v>224</v>
      </c>
      <c r="Q35" s="9">
        <f t="shared" si="18"/>
        <v>4.6667991499999992</v>
      </c>
      <c r="R35" s="33">
        <f t="shared" si="19"/>
        <v>46430.049855321813</v>
      </c>
      <c r="S35" s="67">
        <f t="shared" si="20"/>
        <v>23215.024927660907</v>
      </c>
      <c r="T35" s="70">
        <f t="shared" si="21"/>
        <v>23215024.927660905</v>
      </c>
      <c r="U35" s="74"/>
    </row>
    <row r="36" spans="1:21" s="24" customFormat="1" x14ac:dyDescent="0.3">
      <c r="A36" s="43" t="s">
        <v>124</v>
      </c>
      <c r="B36" s="43" t="s">
        <v>198</v>
      </c>
      <c r="C36" s="19">
        <v>1718</v>
      </c>
      <c r="D36" s="19">
        <v>35</v>
      </c>
      <c r="E36" s="19" t="s">
        <v>194</v>
      </c>
      <c r="F36" s="19" t="s">
        <v>194</v>
      </c>
      <c r="G36" s="20" t="s">
        <v>163</v>
      </c>
      <c r="H36" s="21">
        <v>44021</v>
      </c>
      <c r="I36" s="22">
        <v>44078</v>
      </c>
      <c r="J36" s="23" t="s">
        <v>173</v>
      </c>
      <c r="K36" s="19">
        <v>24.424600000000002</v>
      </c>
      <c r="L36" s="19">
        <v>24.286100000000001</v>
      </c>
      <c r="M36" s="19">
        <f t="shared" si="22"/>
        <v>24.355350000000001</v>
      </c>
      <c r="N36" s="19">
        <f t="shared" si="23"/>
        <v>9.7934289194337193E-2</v>
      </c>
      <c r="O36" s="19">
        <v>1</v>
      </c>
      <c r="P36" s="30" t="s">
        <v>224</v>
      </c>
      <c r="Q36" s="24">
        <f t="shared" si="18"/>
        <v>5.1263540499999989</v>
      </c>
      <c r="R36" s="64">
        <f t="shared" si="19"/>
        <v>133768.55939181038</v>
      </c>
      <c r="S36" s="68">
        <f t="shared" si="20"/>
        <v>66884.279695905192</v>
      </c>
      <c r="T36" s="71">
        <f t="shared" si="21"/>
        <v>66884279.695905194</v>
      </c>
      <c r="U36" s="73"/>
    </row>
    <row r="37" spans="1:21" x14ac:dyDescent="0.3">
      <c r="A37" s="44" t="s">
        <v>125</v>
      </c>
      <c r="B37" s="44" t="s">
        <v>198</v>
      </c>
      <c r="C37" s="45">
        <v>1718</v>
      </c>
      <c r="D37" s="45">
        <v>42</v>
      </c>
      <c r="E37" s="45" t="s">
        <v>194</v>
      </c>
      <c r="F37" s="45" t="s">
        <v>194</v>
      </c>
      <c r="G37" s="46" t="s">
        <v>163</v>
      </c>
      <c r="H37" s="47">
        <v>44028</v>
      </c>
      <c r="I37" s="48">
        <v>44078</v>
      </c>
      <c r="J37" s="49" t="s">
        <v>173</v>
      </c>
      <c r="K37" s="45">
        <v>23.212</v>
      </c>
      <c r="L37" s="45">
        <v>23.2499</v>
      </c>
      <c r="M37" s="45">
        <f t="shared" si="22"/>
        <v>23.23095</v>
      </c>
      <c r="N37" s="45">
        <f t="shared" si="23"/>
        <v>2.6799347006970498E-2</v>
      </c>
      <c r="O37" s="45">
        <v>1</v>
      </c>
      <c r="P37" s="50" t="s">
        <v>224</v>
      </c>
      <c r="Q37" s="51">
        <f t="shared" si="18"/>
        <v>5.4827888499999995</v>
      </c>
      <c r="R37" s="65">
        <f t="shared" si="19"/>
        <v>303940.69345703418</v>
      </c>
      <c r="S37" s="69">
        <f t="shared" si="20"/>
        <v>151970.34672851709</v>
      </c>
      <c r="T37" s="72">
        <f t="shared" si="21"/>
        <v>151970346.72851709</v>
      </c>
      <c r="U37" s="77"/>
    </row>
    <row r="38" spans="1:21" s="24" customFormat="1" ht="15" customHeight="1" x14ac:dyDescent="0.3">
      <c r="A38" s="34" t="s">
        <v>126</v>
      </c>
      <c r="B38" s="35" t="s">
        <v>199</v>
      </c>
      <c r="C38" s="35">
        <v>1718</v>
      </c>
      <c r="D38" s="35" t="s">
        <v>194</v>
      </c>
      <c r="E38" s="35">
        <v>1</v>
      </c>
      <c r="F38" s="35">
        <v>1</v>
      </c>
      <c r="G38" s="53" t="s">
        <v>164</v>
      </c>
      <c r="H38" s="37">
        <v>43990</v>
      </c>
      <c r="I38" s="38">
        <v>44078</v>
      </c>
      <c r="J38" s="39" t="s">
        <v>173</v>
      </c>
      <c r="K38" s="35" t="s">
        <v>223</v>
      </c>
      <c r="L38" s="35" t="s">
        <v>223</v>
      </c>
      <c r="M38" s="35"/>
      <c r="N38" s="35"/>
      <c r="O38" s="35">
        <v>2</v>
      </c>
      <c r="P38" s="40" t="s">
        <v>227</v>
      </c>
      <c r="Q38" s="41"/>
      <c r="R38" s="63"/>
      <c r="S38" s="68"/>
      <c r="U38" s="78"/>
    </row>
    <row r="39" spans="1:21" x14ac:dyDescent="0.3">
      <c r="A39" s="42" t="s">
        <v>127</v>
      </c>
      <c r="B39" s="13" t="s">
        <v>199</v>
      </c>
      <c r="C39" s="13">
        <v>1718</v>
      </c>
      <c r="D39" s="13" t="s">
        <v>194</v>
      </c>
      <c r="E39" s="13">
        <v>1</v>
      </c>
      <c r="F39" s="13">
        <v>2</v>
      </c>
      <c r="G39" s="16" t="s">
        <v>164</v>
      </c>
      <c r="H39" s="17">
        <v>43990</v>
      </c>
      <c r="I39" s="14">
        <v>44078</v>
      </c>
      <c r="J39" s="15" t="s">
        <v>173</v>
      </c>
      <c r="K39" s="13" t="s">
        <v>223</v>
      </c>
      <c r="L39" s="13" t="s">
        <v>223</v>
      </c>
      <c r="O39" s="13">
        <v>2</v>
      </c>
      <c r="P39" s="31" t="s">
        <v>227</v>
      </c>
      <c r="U39" s="79"/>
    </row>
    <row r="40" spans="1:21" s="24" customFormat="1" x14ac:dyDescent="0.3">
      <c r="A40" s="43" t="s">
        <v>128</v>
      </c>
      <c r="B40" s="19" t="s">
        <v>199</v>
      </c>
      <c r="C40" s="19">
        <v>1718</v>
      </c>
      <c r="D40" s="19" t="s">
        <v>194</v>
      </c>
      <c r="E40" s="19">
        <v>1</v>
      </c>
      <c r="F40" s="19">
        <v>3</v>
      </c>
      <c r="G40" s="20" t="s">
        <v>164</v>
      </c>
      <c r="H40" s="21">
        <v>43990</v>
      </c>
      <c r="I40" s="22">
        <v>44078</v>
      </c>
      <c r="J40" s="23" t="s">
        <v>173</v>
      </c>
      <c r="K40" s="19" t="s">
        <v>223</v>
      </c>
      <c r="L40" s="19" t="s">
        <v>223</v>
      </c>
      <c r="M40" s="19"/>
      <c r="N40" s="19"/>
      <c r="O40" s="19">
        <v>2</v>
      </c>
      <c r="P40" s="30" t="s">
        <v>227</v>
      </c>
      <c r="R40" s="64"/>
      <c r="S40" s="68"/>
      <c r="U40" s="80"/>
    </row>
    <row r="41" spans="1:21" x14ac:dyDescent="0.3">
      <c r="A41" s="42" t="s">
        <v>129</v>
      </c>
      <c r="B41" s="13" t="s">
        <v>199</v>
      </c>
      <c r="C41" s="13">
        <v>1718</v>
      </c>
      <c r="D41" s="13" t="s">
        <v>194</v>
      </c>
      <c r="E41" s="13">
        <v>1</v>
      </c>
      <c r="F41" s="13">
        <v>4</v>
      </c>
      <c r="G41" s="16" t="s">
        <v>164</v>
      </c>
      <c r="H41" s="17">
        <v>43990</v>
      </c>
      <c r="I41" s="14">
        <v>44078</v>
      </c>
      <c r="J41" s="15" t="s">
        <v>173</v>
      </c>
      <c r="K41" s="13">
        <v>30.604600000000001</v>
      </c>
      <c r="L41" s="13">
        <v>30.521899999999999</v>
      </c>
      <c r="M41" s="13">
        <f t="shared" ref="M41:M42" si="24">AVERAGE(K41:L41)</f>
        <v>30.56325</v>
      </c>
      <c r="N41" s="13">
        <f t="shared" ref="N41:N42" si="25">STDEV(K41:L41)</f>
        <v>5.8477730804129359E-2</v>
      </c>
      <c r="O41" s="13">
        <v>2</v>
      </c>
      <c r="P41" s="31" t="s">
        <v>227</v>
      </c>
      <c r="Q41" s="9">
        <f>-0.3012*M41+12.719</f>
        <v>3.5133490999999992</v>
      </c>
      <c r="R41" s="33">
        <f t="shared" ref="R41:R42" si="26">10^Q41</f>
        <v>3260.9872441497132</v>
      </c>
      <c r="S41" s="67">
        <f t="shared" ref="S41:S42" si="27">R41/2</f>
        <v>1630.4936220748566</v>
      </c>
      <c r="U41" s="81">
        <f>R41*25</f>
        <v>81524.681103742827</v>
      </c>
    </row>
    <row r="42" spans="1:21" s="24" customFormat="1" x14ac:dyDescent="0.3">
      <c r="A42" s="43" t="s">
        <v>130</v>
      </c>
      <c r="B42" s="19" t="s">
        <v>199</v>
      </c>
      <c r="C42" s="19">
        <v>1718</v>
      </c>
      <c r="D42" s="19" t="s">
        <v>194</v>
      </c>
      <c r="E42" s="19">
        <v>1</v>
      </c>
      <c r="F42" s="19">
        <v>5</v>
      </c>
      <c r="G42" s="20" t="s">
        <v>164</v>
      </c>
      <c r="H42" s="21">
        <v>43990</v>
      </c>
      <c r="I42" s="22">
        <v>44078</v>
      </c>
      <c r="J42" s="23" t="s">
        <v>173</v>
      </c>
      <c r="K42" s="19">
        <v>36.393000000000001</v>
      </c>
      <c r="L42" s="19">
        <v>36.022199999999998</v>
      </c>
      <c r="M42" s="19">
        <f t="shared" si="24"/>
        <v>36.207599999999999</v>
      </c>
      <c r="N42" s="19">
        <f t="shared" si="25"/>
        <v>0.26219519446397371</v>
      </c>
      <c r="O42" s="19">
        <v>2</v>
      </c>
      <c r="P42" s="30" t="s">
        <v>227</v>
      </c>
      <c r="Q42" s="24">
        <f>-0.3012*M42+12.719</f>
        <v>1.8132708799999993</v>
      </c>
      <c r="R42" s="64">
        <f t="shared" si="26"/>
        <v>65.053531848349905</v>
      </c>
      <c r="S42" s="68">
        <f t="shared" si="27"/>
        <v>32.526765924174953</v>
      </c>
      <c r="U42" s="82">
        <f>R42*25</f>
        <v>1626.3382962087476</v>
      </c>
    </row>
    <row r="43" spans="1:21" x14ac:dyDescent="0.3">
      <c r="A43" s="42" t="s">
        <v>131</v>
      </c>
      <c r="B43" s="13" t="s">
        <v>199</v>
      </c>
      <c r="C43" s="13">
        <v>1718</v>
      </c>
      <c r="D43" s="13" t="s">
        <v>194</v>
      </c>
      <c r="E43" s="13">
        <v>2</v>
      </c>
      <c r="F43" s="13">
        <v>1</v>
      </c>
      <c r="G43" s="16" t="s">
        <v>164</v>
      </c>
      <c r="H43" s="17">
        <v>43990</v>
      </c>
      <c r="I43" s="14">
        <v>44078</v>
      </c>
      <c r="J43" s="15" t="s">
        <v>173</v>
      </c>
      <c r="K43" s="13" t="s">
        <v>223</v>
      </c>
      <c r="L43" s="13" t="s">
        <v>223</v>
      </c>
      <c r="O43" s="13">
        <v>2</v>
      </c>
      <c r="P43" s="31" t="s">
        <v>227</v>
      </c>
      <c r="U43" s="83"/>
    </row>
    <row r="44" spans="1:21" s="24" customFormat="1" x14ac:dyDescent="0.3">
      <c r="A44" s="43" t="s">
        <v>132</v>
      </c>
      <c r="B44" s="19" t="s">
        <v>199</v>
      </c>
      <c r="C44" s="19">
        <v>1718</v>
      </c>
      <c r="D44" s="19" t="s">
        <v>194</v>
      </c>
      <c r="E44" s="19">
        <v>2</v>
      </c>
      <c r="F44" s="19">
        <v>2</v>
      </c>
      <c r="G44" s="20" t="s">
        <v>164</v>
      </c>
      <c r="H44" s="21">
        <v>43990</v>
      </c>
      <c r="I44" s="22">
        <v>44078</v>
      </c>
      <c r="J44" s="23" t="s">
        <v>173</v>
      </c>
      <c r="K44" s="19" t="s">
        <v>223</v>
      </c>
      <c r="L44" s="19" t="s">
        <v>223</v>
      </c>
      <c r="M44" s="19"/>
      <c r="N44" s="19"/>
      <c r="O44" s="19">
        <v>2</v>
      </c>
      <c r="P44" s="30" t="s">
        <v>227</v>
      </c>
      <c r="R44" s="64"/>
      <c r="S44" s="68"/>
      <c r="U44" s="80"/>
    </row>
    <row r="45" spans="1:21" x14ac:dyDescent="0.3">
      <c r="A45" s="42" t="s">
        <v>133</v>
      </c>
      <c r="B45" s="13" t="s">
        <v>199</v>
      </c>
      <c r="C45" s="13">
        <v>1718</v>
      </c>
      <c r="D45" s="13" t="s">
        <v>194</v>
      </c>
      <c r="E45" s="13">
        <v>2</v>
      </c>
      <c r="F45" s="13">
        <v>3</v>
      </c>
      <c r="G45" s="16" t="s">
        <v>164</v>
      </c>
      <c r="H45" s="17">
        <v>43990</v>
      </c>
      <c r="I45" s="14">
        <v>44078</v>
      </c>
      <c r="J45" s="15" t="s">
        <v>173</v>
      </c>
      <c r="K45" s="13" t="s">
        <v>223</v>
      </c>
      <c r="L45" s="13" t="s">
        <v>223</v>
      </c>
      <c r="O45" s="13">
        <v>2</v>
      </c>
      <c r="P45" s="31" t="s">
        <v>227</v>
      </c>
      <c r="U45" s="79"/>
    </row>
    <row r="46" spans="1:21" s="24" customFormat="1" x14ac:dyDescent="0.3">
      <c r="A46" s="43" t="s">
        <v>134</v>
      </c>
      <c r="B46" s="19" t="s">
        <v>199</v>
      </c>
      <c r="C46" s="19">
        <v>1718</v>
      </c>
      <c r="D46" s="19" t="s">
        <v>194</v>
      </c>
      <c r="E46" s="19">
        <v>2</v>
      </c>
      <c r="F46" s="19">
        <v>4</v>
      </c>
      <c r="G46" s="20" t="s">
        <v>164</v>
      </c>
      <c r="H46" s="21">
        <v>43990</v>
      </c>
      <c r="I46" s="22">
        <v>44078</v>
      </c>
      <c r="J46" s="23" t="s">
        <v>173</v>
      </c>
      <c r="K46" s="19" t="s">
        <v>223</v>
      </c>
      <c r="L46" s="19" t="s">
        <v>223</v>
      </c>
      <c r="M46" s="19"/>
      <c r="N46" s="19"/>
      <c r="O46" s="19">
        <v>2</v>
      </c>
      <c r="P46" s="30" t="s">
        <v>227</v>
      </c>
      <c r="R46" s="64"/>
      <c r="S46" s="68"/>
      <c r="U46" s="80"/>
    </row>
    <row r="47" spans="1:21" x14ac:dyDescent="0.3">
      <c r="A47" s="42" t="s">
        <v>135</v>
      </c>
      <c r="B47" s="13" t="s">
        <v>199</v>
      </c>
      <c r="C47" s="13">
        <v>1718</v>
      </c>
      <c r="D47" s="13" t="s">
        <v>194</v>
      </c>
      <c r="E47" s="13">
        <v>2</v>
      </c>
      <c r="F47" s="13">
        <v>5</v>
      </c>
      <c r="G47" s="16" t="s">
        <v>164</v>
      </c>
      <c r="H47" s="17">
        <v>43990</v>
      </c>
      <c r="I47" s="14">
        <v>44078</v>
      </c>
      <c r="J47" s="15" t="s">
        <v>173</v>
      </c>
      <c r="K47" s="13" t="s">
        <v>223</v>
      </c>
      <c r="L47" s="13" t="s">
        <v>223</v>
      </c>
      <c r="O47" s="13">
        <v>2</v>
      </c>
      <c r="P47" s="31" t="s">
        <v>227</v>
      </c>
      <c r="U47" s="79"/>
    </row>
    <row r="48" spans="1:21" s="24" customFormat="1" x14ac:dyDescent="0.3">
      <c r="A48" s="43" t="s">
        <v>136</v>
      </c>
      <c r="B48" s="19" t="s">
        <v>199</v>
      </c>
      <c r="C48" s="19">
        <v>1718</v>
      </c>
      <c r="D48" s="19" t="s">
        <v>194</v>
      </c>
      <c r="E48" s="19">
        <v>2</v>
      </c>
      <c r="F48" s="19">
        <v>6</v>
      </c>
      <c r="G48" s="20" t="s">
        <v>164</v>
      </c>
      <c r="H48" s="21">
        <v>43990</v>
      </c>
      <c r="I48" s="22">
        <v>44078</v>
      </c>
      <c r="J48" s="23" t="s">
        <v>173</v>
      </c>
      <c r="K48" s="19" t="s">
        <v>223</v>
      </c>
      <c r="L48" s="19" t="s">
        <v>223</v>
      </c>
      <c r="M48" s="19"/>
      <c r="N48" s="19"/>
      <c r="O48" s="19">
        <v>2</v>
      </c>
      <c r="P48" s="30" t="s">
        <v>227</v>
      </c>
      <c r="R48" s="64"/>
      <c r="S48" s="68"/>
      <c r="U48" s="80"/>
    </row>
    <row r="49" spans="1:21" x14ac:dyDescent="0.3">
      <c r="A49" s="44" t="s">
        <v>137</v>
      </c>
      <c r="B49" s="45" t="s">
        <v>199</v>
      </c>
      <c r="C49" s="45">
        <v>1718</v>
      </c>
      <c r="D49" s="45" t="s">
        <v>194</v>
      </c>
      <c r="E49" s="45">
        <v>2</v>
      </c>
      <c r="F49" s="45">
        <v>7</v>
      </c>
      <c r="G49" s="46" t="s">
        <v>164</v>
      </c>
      <c r="H49" s="47">
        <v>43990</v>
      </c>
      <c r="I49" s="48">
        <v>44078</v>
      </c>
      <c r="J49" s="49" t="s">
        <v>173</v>
      </c>
      <c r="K49" s="45" t="s">
        <v>223</v>
      </c>
      <c r="L49" s="45" t="s">
        <v>223</v>
      </c>
      <c r="M49" s="45"/>
      <c r="N49" s="45"/>
      <c r="O49" s="45">
        <v>2</v>
      </c>
      <c r="P49" s="50" t="s">
        <v>227</v>
      </c>
      <c r="Q49" s="51"/>
      <c r="R49" s="65"/>
      <c r="S49" s="69"/>
      <c r="T49" s="51"/>
      <c r="U49" s="84"/>
    </row>
    <row r="50" spans="1:21" s="24" customFormat="1" x14ac:dyDescent="0.3">
      <c r="A50" s="34" t="s">
        <v>138</v>
      </c>
      <c r="B50" s="35" t="s">
        <v>199</v>
      </c>
      <c r="C50" s="35">
        <v>1726</v>
      </c>
      <c r="D50" s="35" t="s">
        <v>194</v>
      </c>
      <c r="E50" s="35">
        <v>1</v>
      </c>
      <c r="F50" s="35">
        <v>1</v>
      </c>
      <c r="G50" s="36" t="s">
        <v>164</v>
      </c>
      <c r="H50" s="37">
        <v>43990</v>
      </c>
      <c r="I50" s="38">
        <v>44078</v>
      </c>
      <c r="J50" s="39" t="s">
        <v>173</v>
      </c>
      <c r="K50" s="35">
        <v>33.2271</v>
      </c>
      <c r="L50" s="35">
        <v>33.104599999999998</v>
      </c>
      <c r="M50" s="35">
        <f>AVERAGE(K50:L50)</f>
        <v>33.165849999999999</v>
      </c>
      <c r="N50" s="35">
        <f t="shared" ref="N50" si="28">STDEV(K50:L50)</f>
        <v>8.662058069535368E-2</v>
      </c>
      <c r="O50" s="35">
        <v>2</v>
      </c>
      <c r="P50" s="40" t="s">
        <v>227</v>
      </c>
      <c r="Q50" s="41">
        <f>-0.3012*M50+12.719</f>
        <v>2.7294459799999995</v>
      </c>
      <c r="R50" s="63">
        <f>10^Q50</f>
        <v>536.34715340345497</v>
      </c>
      <c r="S50" s="75">
        <f>R50/2</f>
        <v>268.17357670172748</v>
      </c>
      <c r="U50" s="85">
        <f>R50*25</f>
        <v>13408.678835086374</v>
      </c>
    </row>
    <row r="51" spans="1:21" x14ac:dyDescent="0.3">
      <c r="A51" s="42" t="s">
        <v>139</v>
      </c>
      <c r="B51" s="13" t="s">
        <v>199</v>
      </c>
      <c r="C51" s="13">
        <v>1726</v>
      </c>
      <c r="D51" s="13" t="s">
        <v>194</v>
      </c>
      <c r="E51" s="13">
        <v>1</v>
      </c>
      <c r="F51" s="13">
        <v>2</v>
      </c>
      <c r="G51" s="16" t="s">
        <v>164</v>
      </c>
      <c r="H51" s="17">
        <v>43990</v>
      </c>
      <c r="I51" s="14">
        <v>44078</v>
      </c>
      <c r="J51" s="15" t="s">
        <v>173</v>
      </c>
      <c r="K51" s="13" t="s">
        <v>223</v>
      </c>
      <c r="L51" s="13" t="s">
        <v>223</v>
      </c>
      <c r="O51" s="13">
        <v>2</v>
      </c>
      <c r="P51" s="31" t="s">
        <v>227</v>
      </c>
      <c r="U51" s="79"/>
    </row>
    <row r="52" spans="1:21" s="24" customFormat="1" x14ac:dyDescent="0.3">
      <c r="A52" s="43" t="s">
        <v>140</v>
      </c>
      <c r="B52" s="19" t="s">
        <v>199</v>
      </c>
      <c r="C52" s="19">
        <v>1726</v>
      </c>
      <c r="D52" s="19" t="s">
        <v>194</v>
      </c>
      <c r="E52" s="19">
        <v>1</v>
      </c>
      <c r="F52" s="19">
        <v>3</v>
      </c>
      <c r="G52" s="20" t="s">
        <v>164</v>
      </c>
      <c r="H52" s="21">
        <v>43990</v>
      </c>
      <c r="I52" s="22">
        <v>44078</v>
      </c>
      <c r="J52" s="23" t="s">
        <v>173</v>
      </c>
      <c r="K52" s="19" t="s">
        <v>223</v>
      </c>
      <c r="L52" s="19" t="s">
        <v>223</v>
      </c>
      <c r="M52" s="19"/>
      <c r="N52" s="19"/>
      <c r="O52" s="19">
        <v>2</v>
      </c>
      <c r="P52" s="30" t="s">
        <v>227</v>
      </c>
      <c r="R52" s="64"/>
      <c r="S52" s="68"/>
      <c r="U52" s="80"/>
    </row>
    <row r="53" spans="1:21" x14ac:dyDescent="0.3">
      <c r="A53" s="42" t="s">
        <v>141</v>
      </c>
      <c r="B53" s="13" t="s">
        <v>199</v>
      </c>
      <c r="C53" s="13">
        <v>1726</v>
      </c>
      <c r="D53" s="13" t="s">
        <v>194</v>
      </c>
      <c r="E53" s="13">
        <v>1</v>
      </c>
      <c r="F53" s="13">
        <v>4</v>
      </c>
      <c r="G53" s="16" t="s">
        <v>164</v>
      </c>
      <c r="H53" s="17">
        <v>43990</v>
      </c>
      <c r="I53" s="14">
        <v>44078</v>
      </c>
      <c r="J53" s="15" t="s">
        <v>173</v>
      </c>
      <c r="K53" s="13">
        <v>30.177199999999999</v>
      </c>
      <c r="L53" s="13">
        <v>30.195</v>
      </c>
      <c r="M53" s="13">
        <f t="shared" ref="M53:M54" si="29">AVERAGE(K53:L53)</f>
        <v>30.1861</v>
      </c>
      <c r="N53" s="13">
        <f t="shared" ref="N53:N54" si="30">STDEV(K53:L53)</f>
        <v>1.2586500705121358E-2</v>
      </c>
      <c r="O53" s="13">
        <v>2</v>
      </c>
      <c r="P53" s="31" t="s">
        <v>227</v>
      </c>
      <c r="Q53" s="9">
        <f t="shared" ref="Q53:Q54" si="31">-0.3012*M53+12.719</f>
        <v>3.6269466799999996</v>
      </c>
      <c r="R53" s="33">
        <f t="shared" ref="R53:R54" si="32">10^Q53</f>
        <v>4235.9095696975655</v>
      </c>
      <c r="S53" s="67">
        <f t="shared" ref="S53:S54" si="33">R53/2</f>
        <v>2117.9547848487828</v>
      </c>
      <c r="U53" s="81">
        <f>R53*25</f>
        <v>105897.73924243914</v>
      </c>
    </row>
    <row r="54" spans="1:21" s="24" customFormat="1" x14ac:dyDescent="0.3">
      <c r="A54" s="43" t="s">
        <v>142</v>
      </c>
      <c r="B54" s="19" t="s">
        <v>199</v>
      </c>
      <c r="C54" s="19">
        <v>1726</v>
      </c>
      <c r="D54" s="19" t="s">
        <v>194</v>
      </c>
      <c r="E54" s="19">
        <v>1</v>
      </c>
      <c r="F54" s="19">
        <v>5</v>
      </c>
      <c r="G54" s="20" t="s">
        <v>164</v>
      </c>
      <c r="H54" s="21">
        <v>43990</v>
      </c>
      <c r="I54" s="22">
        <v>44078</v>
      </c>
      <c r="J54" s="23" t="s">
        <v>173</v>
      </c>
      <c r="K54" s="19">
        <v>35.781599999999997</v>
      </c>
      <c r="L54" s="19">
        <v>35.820399999999999</v>
      </c>
      <c r="M54" s="19">
        <f t="shared" si="29"/>
        <v>35.801000000000002</v>
      </c>
      <c r="N54" s="19">
        <f t="shared" si="30"/>
        <v>2.7435743110039417E-2</v>
      </c>
      <c r="O54" s="19">
        <v>2</v>
      </c>
      <c r="P54" s="30" t="s">
        <v>227</v>
      </c>
      <c r="Q54" s="24">
        <f t="shared" si="31"/>
        <v>1.9357387999999975</v>
      </c>
      <c r="R54" s="64">
        <f t="shared" si="32"/>
        <v>86.245967811768892</v>
      </c>
      <c r="S54" s="68">
        <f t="shared" si="33"/>
        <v>43.122983905884446</v>
      </c>
      <c r="U54" s="86">
        <f>R54*25</f>
        <v>2156.1491952942224</v>
      </c>
    </row>
    <row r="55" spans="1:21" x14ac:dyDescent="0.3">
      <c r="A55" s="42" t="s">
        <v>143</v>
      </c>
      <c r="B55" s="13" t="s">
        <v>199</v>
      </c>
      <c r="C55" s="13">
        <v>1726</v>
      </c>
      <c r="D55" s="13" t="s">
        <v>194</v>
      </c>
      <c r="E55" s="13">
        <v>1</v>
      </c>
      <c r="F55" s="13">
        <v>6</v>
      </c>
      <c r="G55" s="16" t="s">
        <v>164</v>
      </c>
      <c r="H55" s="17">
        <v>43990</v>
      </c>
      <c r="I55" s="14">
        <v>44078</v>
      </c>
      <c r="J55" s="15" t="s">
        <v>173</v>
      </c>
      <c r="K55" s="13" t="s">
        <v>223</v>
      </c>
      <c r="L55" s="13" t="s">
        <v>223</v>
      </c>
      <c r="O55" s="13">
        <v>2</v>
      </c>
      <c r="P55" s="31" t="s">
        <v>227</v>
      </c>
      <c r="U55" s="79"/>
    </row>
    <row r="56" spans="1:21" s="24" customFormat="1" x14ac:dyDescent="0.3">
      <c r="A56" s="43" t="s">
        <v>144</v>
      </c>
      <c r="B56" s="19" t="s">
        <v>199</v>
      </c>
      <c r="C56" s="19">
        <v>1726</v>
      </c>
      <c r="D56" s="19" t="s">
        <v>194</v>
      </c>
      <c r="E56" s="19">
        <v>1</v>
      </c>
      <c r="F56" s="19">
        <v>7</v>
      </c>
      <c r="G56" s="20" t="s">
        <v>164</v>
      </c>
      <c r="H56" s="21">
        <v>43990</v>
      </c>
      <c r="I56" s="22">
        <v>44078</v>
      </c>
      <c r="J56" s="23" t="s">
        <v>173</v>
      </c>
      <c r="K56" s="19" t="s">
        <v>223</v>
      </c>
      <c r="L56" s="19" t="s">
        <v>223</v>
      </c>
      <c r="M56" s="19"/>
      <c r="N56" s="19"/>
      <c r="O56" s="19">
        <v>2</v>
      </c>
      <c r="P56" s="30" t="s">
        <v>227</v>
      </c>
      <c r="R56" s="64"/>
      <c r="S56" s="68"/>
      <c r="U56" s="87"/>
    </row>
    <row r="57" spans="1:21" x14ac:dyDescent="0.3">
      <c r="A57" s="42" t="s">
        <v>145</v>
      </c>
      <c r="B57" s="13" t="s">
        <v>199</v>
      </c>
      <c r="C57" s="13">
        <v>1726</v>
      </c>
      <c r="D57" s="13" t="s">
        <v>194</v>
      </c>
      <c r="E57" s="13">
        <v>2</v>
      </c>
      <c r="F57" s="13">
        <v>1</v>
      </c>
      <c r="G57" s="16" t="s">
        <v>164</v>
      </c>
      <c r="H57" s="17">
        <v>43990</v>
      </c>
      <c r="I57" s="14">
        <v>44078</v>
      </c>
      <c r="J57" s="15" t="s">
        <v>173</v>
      </c>
      <c r="K57" s="13" t="s">
        <v>223</v>
      </c>
      <c r="L57" s="13" t="s">
        <v>223</v>
      </c>
      <c r="O57" s="13">
        <v>2</v>
      </c>
      <c r="P57" s="31" t="s">
        <v>227</v>
      </c>
      <c r="U57" s="83"/>
    </row>
    <row r="58" spans="1:21" s="24" customFormat="1" x14ac:dyDescent="0.3">
      <c r="A58" s="43" t="s">
        <v>146</v>
      </c>
      <c r="B58" s="19" t="s">
        <v>199</v>
      </c>
      <c r="C58" s="19">
        <v>1726</v>
      </c>
      <c r="D58" s="19" t="s">
        <v>194</v>
      </c>
      <c r="E58" s="19">
        <v>2</v>
      </c>
      <c r="F58" s="19">
        <v>2</v>
      </c>
      <c r="G58" s="20" t="s">
        <v>164</v>
      </c>
      <c r="H58" s="21">
        <v>43990</v>
      </c>
      <c r="I58" s="22">
        <v>44078</v>
      </c>
      <c r="J58" s="23" t="s">
        <v>173</v>
      </c>
      <c r="K58" s="19">
        <v>29.3537</v>
      </c>
      <c r="L58" s="19">
        <v>29.303799999999999</v>
      </c>
      <c r="M58" s="19">
        <f>AVERAGE(K58:L58)</f>
        <v>29.328749999999999</v>
      </c>
      <c r="N58" s="19">
        <f t="shared" ref="N58" si="34">STDEV(K58:L58)</f>
        <v>3.5284628381209389E-2</v>
      </c>
      <c r="O58" s="19">
        <v>2</v>
      </c>
      <c r="P58" s="30" t="s">
        <v>227</v>
      </c>
      <c r="Q58" s="24">
        <f>-0.3012*M58+12.719</f>
        <v>3.8851804999999988</v>
      </c>
      <c r="R58" s="64">
        <f>10^Q58</f>
        <v>7676.8048382722918</v>
      </c>
      <c r="S58" s="68">
        <f>R58/2</f>
        <v>3838.4024191361459</v>
      </c>
      <c r="U58" s="86">
        <f>R58*25</f>
        <v>191920.12095680728</v>
      </c>
    </row>
    <row r="59" spans="1:21" x14ac:dyDescent="0.3">
      <c r="A59" s="42" t="s">
        <v>147</v>
      </c>
      <c r="B59" s="13" t="s">
        <v>199</v>
      </c>
      <c r="C59" s="13">
        <v>1726</v>
      </c>
      <c r="D59" s="13" t="s">
        <v>194</v>
      </c>
      <c r="E59" s="13">
        <v>2</v>
      </c>
      <c r="F59" s="13">
        <v>3</v>
      </c>
      <c r="G59" s="16" t="s">
        <v>164</v>
      </c>
      <c r="H59" s="17">
        <v>43990</v>
      </c>
      <c r="I59" s="14">
        <v>44078</v>
      </c>
      <c r="J59" s="15" t="s">
        <v>173</v>
      </c>
      <c r="K59" s="13" t="s">
        <v>223</v>
      </c>
      <c r="L59" s="13" t="s">
        <v>223</v>
      </c>
      <c r="O59" s="13">
        <v>2</v>
      </c>
      <c r="P59" s="31" t="s">
        <v>227</v>
      </c>
      <c r="U59" s="79"/>
    </row>
    <row r="60" spans="1:21" s="24" customFormat="1" x14ac:dyDescent="0.3">
      <c r="A60" s="43" t="s">
        <v>148</v>
      </c>
      <c r="B60" s="19" t="s">
        <v>199</v>
      </c>
      <c r="C60" s="19">
        <v>1726</v>
      </c>
      <c r="D60" s="19" t="s">
        <v>194</v>
      </c>
      <c r="E60" s="19">
        <v>2</v>
      </c>
      <c r="F60" s="19">
        <v>4</v>
      </c>
      <c r="G60" s="20" t="s">
        <v>164</v>
      </c>
      <c r="H60" s="21">
        <v>43990</v>
      </c>
      <c r="I60" s="22">
        <v>44078</v>
      </c>
      <c r="J60" s="23" t="s">
        <v>173</v>
      </c>
      <c r="K60" s="19" t="s">
        <v>223</v>
      </c>
      <c r="L60" s="19" t="s">
        <v>223</v>
      </c>
      <c r="M60" s="19"/>
      <c r="N60" s="19"/>
      <c r="O60" s="19">
        <v>2</v>
      </c>
      <c r="P60" s="30" t="s">
        <v>227</v>
      </c>
      <c r="R60" s="64"/>
      <c r="S60" s="68"/>
      <c r="U60" s="80"/>
    </row>
    <row r="61" spans="1:21" x14ac:dyDescent="0.3">
      <c r="A61" s="42" t="s">
        <v>149</v>
      </c>
      <c r="B61" s="13" t="s">
        <v>199</v>
      </c>
      <c r="C61" s="13">
        <v>1726</v>
      </c>
      <c r="D61" s="13" t="s">
        <v>194</v>
      </c>
      <c r="E61" s="13">
        <v>2</v>
      </c>
      <c r="F61" s="13">
        <v>5</v>
      </c>
      <c r="G61" s="16" t="s">
        <v>164</v>
      </c>
      <c r="H61" s="17">
        <v>43990</v>
      </c>
      <c r="I61" s="14">
        <v>44078</v>
      </c>
      <c r="J61" s="15" t="s">
        <v>173</v>
      </c>
      <c r="K61" s="13" t="s">
        <v>223</v>
      </c>
      <c r="L61" s="13" t="s">
        <v>223</v>
      </c>
      <c r="O61" s="13">
        <v>2</v>
      </c>
      <c r="P61" s="31" t="s">
        <v>227</v>
      </c>
      <c r="U61" s="79"/>
    </row>
    <row r="62" spans="1:21" s="24" customFormat="1" x14ac:dyDescent="0.3">
      <c r="A62" s="43" t="s">
        <v>150</v>
      </c>
      <c r="B62" s="19" t="s">
        <v>199</v>
      </c>
      <c r="C62" s="19">
        <v>1726</v>
      </c>
      <c r="D62" s="19" t="s">
        <v>194</v>
      </c>
      <c r="E62" s="19">
        <v>2</v>
      </c>
      <c r="F62" s="19">
        <v>6</v>
      </c>
      <c r="G62" s="20" t="s">
        <v>164</v>
      </c>
      <c r="H62" s="21">
        <v>43990</v>
      </c>
      <c r="I62" s="22">
        <v>44078</v>
      </c>
      <c r="J62" s="23" t="s">
        <v>173</v>
      </c>
      <c r="K62" s="19" t="s">
        <v>223</v>
      </c>
      <c r="L62" s="19" t="s">
        <v>223</v>
      </c>
      <c r="M62" s="19"/>
      <c r="N62" s="19"/>
      <c r="O62" s="19">
        <v>2</v>
      </c>
      <c r="P62" s="30" t="s">
        <v>227</v>
      </c>
      <c r="R62" s="64"/>
      <c r="S62" s="68"/>
      <c r="U62" s="80"/>
    </row>
    <row r="63" spans="1:21" x14ac:dyDescent="0.3">
      <c r="A63" s="44" t="s">
        <v>151</v>
      </c>
      <c r="B63" s="45" t="s">
        <v>199</v>
      </c>
      <c r="C63" s="45">
        <v>1726</v>
      </c>
      <c r="D63" s="45" t="s">
        <v>194</v>
      </c>
      <c r="E63" s="45">
        <v>2</v>
      </c>
      <c r="F63" s="45">
        <v>7</v>
      </c>
      <c r="G63" s="46" t="s">
        <v>164</v>
      </c>
      <c r="H63" s="47">
        <v>43990</v>
      </c>
      <c r="I63" s="48">
        <v>44078</v>
      </c>
      <c r="J63" s="49" t="s">
        <v>173</v>
      </c>
      <c r="K63" s="45" t="s">
        <v>223</v>
      </c>
      <c r="L63" s="45" t="s">
        <v>223</v>
      </c>
      <c r="M63" s="45"/>
      <c r="N63" s="45"/>
      <c r="O63" s="45">
        <v>2</v>
      </c>
      <c r="P63" s="50" t="s">
        <v>227</v>
      </c>
      <c r="Q63" s="51"/>
      <c r="R63" s="65"/>
      <c r="S63" s="69"/>
      <c r="T63" s="51"/>
      <c r="U63" s="84"/>
    </row>
    <row r="64" spans="1:21" s="24" customFormat="1" x14ac:dyDescent="0.3">
      <c r="A64" s="34" t="s">
        <v>152</v>
      </c>
      <c r="B64" s="35" t="s">
        <v>199</v>
      </c>
      <c r="C64" s="35">
        <v>1727</v>
      </c>
      <c r="D64" s="35" t="s">
        <v>194</v>
      </c>
      <c r="E64" s="35">
        <v>1</v>
      </c>
      <c r="F64" s="35">
        <v>1</v>
      </c>
      <c r="G64" s="36" t="s">
        <v>164</v>
      </c>
      <c r="H64" s="37">
        <v>43990</v>
      </c>
      <c r="I64" s="38">
        <v>44078</v>
      </c>
      <c r="J64" s="39" t="s">
        <v>173</v>
      </c>
      <c r="K64" s="35">
        <v>31.613399999999999</v>
      </c>
      <c r="L64" s="35">
        <v>31.678899999999999</v>
      </c>
      <c r="M64" s="35">
        <f>AVERAGE(K64:L64)</f>
        <v>31.646149999999999</v>
      </c>
      <c r="N64" s="35">
        <f t="shared" ref="N64" si="35">STDEV(K64:L64)</f>
        <v>4.6315494167718942E-2</v>
      </c>
      <c r="O64" s="35">
        <v>2</v>
      </c>
      <c r="P64" s="40" t="s">
        <v>227</v>
      </c>
      <c r="Q64" s="41">
        <f>-0.3012*M64+12.719</f>
        <v>3.1871796199999984</v>
      </c>
      <c r="R64" s="63">
        <f>10^Q64</f>
        <v>1538.7909377692476</v>
      </c>
      <c r="S64" s="68">
        <f>R64/2</f>
        <v>769.39546888462382</v>
      </c>
      <c r="U64" s="85">
        <f>R64*25</f>
        <v>38469.773444231192</v>
      </c>
    </row>
    <row r="65" spans="1:21" x14ac:dyDescent="0.3">
      <c r="A65" s="42" t="s">
        <v>153</v>
      </c>
      <c r="B65" s="13" t="s">
        <v>199</v>
      </c>
      <c r="C65" s="13">
        <v>1727</v>
      </c>
      <c r="D65" s="13" t="s">
        <v>194</v>
      </c>
      <c r="E65" s="13">
        <v>1</v>
      </c>
      <c r="F65" s="13">
        <v>2</v>
      </c>
      <c r="G65" s="16" t="s">
        <v>164</v>
      </c>
      <c r="H65" s="17">
        <v>43990</v>
      </c>
      <c r="I65" s="14">
        <v>44078</v>
      </c>
      <c r="J65" s="15" t="s">
        <v>173</v>
      </c>
      <c r="K65" s="13" t="s">
        <v>223</v>
      </c>
      <c r="L65" s="13" t="s">
        <v>223</v>
      </c>
      <c r="O65" s="13">
        <v>2</v>
      </c>
      <c r="P65" s="31" t="s">
        <v>227</v>
      </c>
      <c r="U65" s="79"/>
    </row>
    <row r="66" spans="1:21" s="24" customFormat="1" x14ac:dyDescent="0.3">
      <c r="A66" s="43" t="s">
        <v>154</v>
      </c>
      <c r="B66" s="19" t="s">
        <v>199</v>
      </c>
      <c r="C66" s="19">
        <v>1727</v>
      </c>
      <c r="D66" s="19" t="s">
        <v>194</v>
      </c>
      <c r="E66" s="19">
        <v>1</v>
      </c>
      <c r="F66" s="19">
        <v>3</v>
      </c>
      <c r="G66" s="20" t="s">
        <v>164</v>
      </c>
      <c r="H66" s="21">
        <v>43990</v>
      </c>
      <c r="I66" s="22">
        <v>44078</v>
      </c>
      <c r="J66" s="23" t="s">
        <v>173</v>
      </c>
      <c r="K66" s="19">
        <v>30.540099999999999</v>
      </c>
      <c r="L66" s="19">
        <v>30.328700000000001</v>
      </c>
      <c r="M66" s="19">
        <f t="shared" ref="M66:M67" si="36">AVERAGE(K66:L66)</f>
        <v>30.4344</v>
      </c>
      <c r="N66" s="19">
        <f t="shared" ref="N66:N67" si="37">STDEV(K66:L66)</f>
        <v>0.14948237354283445</v>
      </c>
      <c r="O66" s="19">
        <v>2</v>
      </c>
      <c r="P66" s="30" t="s">
        <v>227</v>
      </c>
      <c r="Q66" s="24">
        <f t="shared" ref="Q66:Q67" si="38">-0.3012*M66+12.719</f>
        <v>3.5521587199999995</v>
      </c>
      <c r="R66" s="64">
        <f t="shared" ref="R66:R67" si="39">10^Q66</f>
        <v>3565.814281129411</v>
      </c>
      <c r="S66" s="68">
        <f t="shared" ref="S66:S67" si="40">R66/2</f>
        <v>1782.9071405647055</v>
      </c>
      <c r="U66" s="86">
        <f>R66*25</f>
        <v>89145.357028235274</v>
      </c>
    </row>
    <row r="67" spans="1:21" x14ac:dyDescent="0.3">
      <c r="A67" s="42" t="s">
        <v>155</v>
      </c>
      <c r="B67" s="13" t="s">
        <v>199</v>
      </c>
      <c r="C67" s="13">
        <v>1727</v>
      </c>
      <c r="D67" s="13" t="s">
        <v>194</v>
      </c>
      <c r="E67" s="13">
        <v>1</v>
      </c>
      <c r="F67" s="13">
        <v>4</v>
      </c>
      <c r="G67" s="16" t="s">
        <v>164</v>
      </c>
      <c r="H67" s="17">
        <v>43990</v>
      </c>
      <c r="I67" s="14">
        <v>44078</v>
      </c>
      <c r="J67" s="15" t="s">
        <v>173</v>
      </c>
      <c r="K67" s="13">
        <v>29.154900000000001</v>
      </c>
      <c r="L67" s="13">
        <v>29.151199999999999</v>
      </c>
      <c r="M67" s="13">
        <f t="shared" si="36"/>
        <v>29.15305</v>
      </c>
      <c r="N67" s="13">
        <f t="shared" si="37"/>
        <v>2.6162950903916649E-3</v>
      </c>
      <c r="O67" s="13">
        <v>2</v>
      </c>
      <c r="P67" s="31" t="s">
        <v>227</v>
      </c>
      <c r="Q67" s="9">
        <f t="shared" si="38"/>
        <v>3.9381013399999993</v>
      </c>
      <c r="R67" s="33">
        <f t="shared" si="39"/>
        <v>8671.6419969164399</v>
      </c>
      <c r="S67" s="67">
        <f t="shared" si="40"/>
        <v>4335.8209984582199</v>
      </c>
      <c r="U67" s="81">
        <f>R67*25</f>
        <v>216791.04992291098</v>
      </c>
    </row>
    <row r="68" spans="1:21" s="24" customFormat="1" x14ac:dyDescent="0.3">
      <c r="A68" s="43" t="s">
        <v>156</v>
      </c>
      <c r="B68" s="19" t="s">
        <v>199</v>
      </c>
      <c r="C68" s="19">
        <v>1727</v>
      </c>
      <c r="D68" s="19" t="s">
        <v>194</v>
      </c>
      <c r="E68" s="19">
        <v>1</v>
      </c>
      <c r="F68" s="19">
        <v>5</v>
      </c>
      <c r="G68" s="20" t="s">
        <v>164</v>
      </c>
      <c r="H68" s="21">
        <v>43990</v>
      </c>
      <c r="I68" s="22">
        <v>44078</v>
      </c>
      <c r="J68" s="23" t="s">
        <v>173</v>
      </c>
      <c r="K68" s="19" t="s">
        <v>223</v>
      </c>
      <c r="L68" s="19" t="s">
        <v>223</v>
      </c>
      <c r="M68" s="19"/>
      <c r="N68" s="19"/>
      <c r="O68" s="19">
        <v>2</v>
      </c>
      <c r="P68" s="30" t="s">
        <v>227</v>
      </c>
      <c r="R68" s="64"/>
      <c r="S68" s="68"/>
      <c r="U68" s="87"/>
    </row>
    <row r="69" spans="1:21" x14ac:dyDescent="0.3">
      <c r="A69" s="42" t="s">
        <v>157</v>
      </c>
      <c r="B69" s="13" t="s">
        <v>199</v>
      </c>
      <c r="C69" s="13">
        <v>1727</v>
      </c>
      <c r="D69" s="13" t="s">
        <v>194</v>
      </c>
      <c r="E69" s="13">
        <v>2</v>
      </c>
      <c r="F69" s="13">
        <v>1</v>
      </c>
      <c r="G69" s="16" t="s">
        <v>164</v>
      </c>
      <c r="H69" s="17">
        <v>43990</v>
      </c>
      <c r="I69" s="14">
        <v>44078</v>
      </c>
      <c r="J69" s="15" t="s">
        <v>173</v>
      </c>
      <c r="K69" s="13" t="s">
        <v>223</v>
      </c>
      <c r="L69" s="13" t="s">
        <v>223</v>
      </c>
      <c r="O69" s="13">
        <v>2</v>
      </c>
      <c r="P69" s="31" t="s">
        <v>227</v>
      </c>
      <c r="U69" s="83"/>
    </row>
    <row r="70" spans="1:21" s="24" customFormat="1" x14ac:dyDescent="0.3">
      <c r="A70" s="43" t="s">
        <v>158</v>
      </c>
      <c r="B70" s="19" t="s">
        <v>199</v>
      </c>
      <c r="C70" s="19">
        <v>1727</v>
      </c>
      <c r="D70" s="19" t="s">
        <v>194</v>
      </c>
      <c r="E70" s="19">
        <v>2</v>
      </c>
      <c r="F70" s="19">
        <v>2</v>
      </c>
      <c r="G70" s="20" t="s">
        <v>164</v>
      </c>
      <c r="H70" s="21">
        <v>43990</v>
      </c>
      <c r="I70" s="22">
        <v>44078</v>
      </c>
      <c r="J70" s="23" t="s">
        <v>173</v>
      </c>
      <c r="K70" s="19" t="s">
        <v>223</v>
      </c>
      <c r="L70" s="19" t="s">
        <v>223</v>
      </c>
      <c r="M70" s="19"/>
      <c r="N70" s="19"/>
      <c r="O70" s="19">
        <v>2</v>
      </c>
      <c r="P70" s="30" t="s">
        <v>227</v>
      </c>
      <c r="R70" s="64"/>
      <c r="S70" s="68"/>
      <c r="U70" s="80"/>
    </row>
    <row r="71" spans="1:21" x14ac:dyDescent="0.3">
      <c r="A71" s="42" t="s">
        <v>159</v>
      </c>
      <c r="B71" s="13" t="s">
        <v>199</v>
      </c>
      <c r="C71" s="13">
        <v>1727</v>
      </c>
      <c r="D71" s="13" t="s">
        <v>194</v>
      </c>
      <c r="E71" s="13">
        <v>2</v>
      </c>
      <c r="F71" s="13">
        <v>3</v>
      </c>
      <c r="G71" s="16" t="s">
        <v>164</v>
      </c>
      <c r="H71" s="17">
        <v>43990</v>
      </c>
      <c r="I71" s="14">
        <v>44078</v>
      </c>
      <c r="J71" s="15" t="s">
        <v>173</v>
      </c>
      <c r="K71" s="13" t="s">
        <v>223</v>
      </c>
      <c r="L71" s="13" t="s">
        <v>223</v>
      </c>
      <c r="O71" s="13">
        <v>2</v>
      </c>
      <c r="P71" s="31" t="s">
        <v>227</v>
      </c>
      <c r="U71" s="79"/>
    </row>
    <row r="72" spans="1:21" s="24" customFormat="1" x14ac:dyDescent="0.3">
      <c r="A72" s="54" t="s">
        <v>160</v>
      </c>
      <c r="B72" s="55" t="s">
        <v>199</v>
      </c>
      <c r="C72" s="55">
        <v>1727</v>
      </c>
      <c r="D72" s="55" t="s">
        <v>194</v>
      </c>
      <c r="E72" s="55">
        <v>2</v>
      </c>
      <c r="F72" s="55">
        <v>4</v>
      </c>
      <c r="G72" s="56" t="s">
        <v>164</v>
      </c>
      <c r="H72" s="57">
        <v>43990</v>
      </c>
      <c r="I72" s="58">
        <v>44078</v>
      </c>
      <c r="J72" s="59" t="s">
        <v>173</v>
      </c>
      <c r="K72" s="55" t="s">
        <v>223</v>
      </c>
      <c r="L72" s="55" t="s">
        <v>223</v>
      </c>
      <c r="M72" s="55"/>
      <c r="N72" s="55"/>
      <c r="O72" s="55">
        <v>2</v>
      </c>
      <c r="P72" s="60" t="s">
        <v>227</v>
      </c>
      <c r="Q72" s="61"/>
      <c r="R72" s="66"/>
      <c r="S72" s="76"/>
      <c r="T72" s="61"/>
      <c r="U72" s="87"/>
    </row>
    <row r="73" spans="1:21" x14ac:dyDescent="0.3">
      <c r="H73" s="13" t="s">
        <v>165</v>
      </c>
    </row>
    <row r="93" spans="18:18" x14ac:dyDescent="0.3">
      <c r="R93" s="62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2" sqref="E2"/>
    </sheetView>
  </sheetViews>
  <sheetFormatPr defaultRowHeight="14.4" x14ac:dyDescent="0.3"/>
  <cols>
    <col min="1" max="1" width="3.109375" bestFit="1" customWidth="1"/>
    <col min="2" max="2" width="11" style="12" customWidth="1"/>
    <col min="3" max="3" width="12.33203125" style="12" customWidth="1"/>
    <col min="4" max="4" width="14.5546875" style="12" customWidth="1"/>
    <col min="5" max="5" width="18.33203125" style="12" customWidth="1"/>
    <col min="6" max="7" width="14.109375" style="12" bestFit="1" customWidth="1"/>
    <col min="8" max="8" width="10.33203125" style="12" bestFit="1" customWidth="1"/>
    <col min="9" max="9" width="16.5546875" style="1" customWidth="1"/>
  </cols>
  <sheetData>
    <row r="1" spans="1:9" ht="45.75" customHeight="1" x14ac:dyDescent="0.3">
      <c r="A1" s="88" t="s">
        <v>170</v>
      </c>
      <c r="B1" s="27" t="s">
        <v>195</v>
      </c>
      <c r="C1" s="27" t="s">
        <v>221</v>
      </c>
      <c r="D1" s="27" t="s">
        <v>222</v>
      </c>
      <c r="E1" s="27" t="s">
        <v>196</v>
      </c>
      <c r="F1" s="12" t="s">
        <v>191</v>
      </c>
      <c r="G1" s="12" t="s">
        <v>192</v>
      </c>
      <c r="H1" s="12" t="s">
        <v>193</v>
      </c>
      <c r="I1" s="27" t="s">
        <v>211</v>
      </c>
    </row>
    <row r="2" spans="1:9" x14ac:dyDescent="0.3">
      <c r="A2" s="88"/>
      <c r="B2" s="12" t="s">
        <v>183</v>
      </c>
      <c r="C2" s="12" t="s">
        <v>175</v>
      </c>
      <c r="D2" s="28">
        <f>((4.12*12.59)/50)/10</f>
        <v>0.10374160000000002</v>
      </c>
      <c r="E2" s="28">
        <f>(D2*(6.022E+23))/((4075*650)*1000000000)</f>
        <v>23585914.684285045</v>
      </c>
      <c r="F2" s="12">
        <v>17.735399999999998</v>
      </c>
      <c r="G2" s="12">
        <v>17.711500000000001</v>
      </c>
      <c r="H2" s="12">
        <f>AVERAGE(F2:G2)</f>
        <v>17.72345</v>
      </c>
      <c r="I2" s="1">
        <f t="shared" ref="I2:I9" si="0">LOG(E2, 10)</f>
        <v>7.3726527232628669</v>
      </c>
    </row>
    <row r="3" spans="1:9" x14ac:dyDescent="0.3">
      <c r="A3" s="88"/>
      <c r="B3" s="12" t="s">
        <v>184</v>
      </c>
      <c r="C3" s="12" t="s">
        <v>176</v>
      </c>
      <c r="D3" s="28">
        <f>D2/10</f>
        <v>1.0374160000000002E-2</v>
      </c>
      <c r="E3" s="28">
        <f t="shared" ref="E3:E9" si="1">(D3*(6.022E+23))/((4075*650)*1000000000)</f>
        <v>2358591.4684285047</v>
      </c>
      <c r="F3" s="12">
        <v>20.283899999999999</v>
      </c>
      <c r="G3" s="12">
        <v>20.307200000000002</v>
      </c>
      <c r="H3" s="12">
        <f t="shared" ref="H3:H8" si="2">AVERAGE(F3:G3)</f>
        <v>20.295549999999999</v>
      </c>
      <c r="I3" s="1">
        <f t="shared" si="0"/>
        <v>6.3726527232628678</v>
      </c>
    </row>
    <row r="4" spans="1:9" x14ac:dyDescent="0.3">
      <c r="A4" s="88"/>
      <c r="B4" s="12" t="s">
        <v>185</v>
      </c>
      <c r="C4" s="12" t="s">
        <v>177</v>
      </c>
      <c r="D4" s="28">
        <f t="shared" ref="D4:D9" si="3">D3/10</f>
        <v>1.0374160000000002E-3</v>
      </c>
      <c r="E4" s="28">
        <f t="shared" si="1"/>
        <v>235859.14684285046</v>
      </c>
      <c r="F4" s="12">
        <v>23.199200000000001</v>
      </c>
      <c r="G4" s="12">
        <v>23.2181</v>
      </c>
      <c r="H4" s="12">
        <f t="shared" si="2"/>
        <v>23.208649999999999</v>
      </c>
      <c r="I4" s="1">
        <f t="shared" si="0"/>
        <v>5.3726527232628678</v>
      </c>
    </row>
    <row r="5" spans="1:9" x14ac:dyDescent="0.3">
      <c r="A5" s="88"/>
      <c r="B5" s="12" t="s">
        <v>186</v>
      </c>
      <c r="C5" s="12" t="s">
        <v>178</v>
      </c>
      <c r="D5" s="28">
        <f t="shared" si="3"/>
        <v>1.0374160000000002E-4</v>
      </c>
      <c r="E5" s="28">
        <f t="shared" si="1"/>
        <v>23585.914684285046</v>
      </c>
      <c r="F5" s="12">
        <v>26.566299999999998</v>
      </c>
      <c r="G5" s="12">
        <v>26.633299999999998</v>
      </c>
      <c r="H5" s="12">
        <f t="shared" si="2"/>
        <v>26.599799999999998</v>
      </c>
      <c r="I5" s="1">
        <f t="shared" si="0"/>
        <v>4.3726527232628678</v>
      </c>
    </row>
    <row r="6" spans="1:9" x14ac:dyDescent="0.3">
      <c r="A6" s="88"/>
      <c r="B6" s="12" t="s">
        <v>187</v>
      </c>
      <c r="C6" s="12" t="s">
        <v>179</v>
      </c>
      <c r="D6" s="28">
        <f t="shared" si="3"/>
        <v>1.0374160000000002E-5</v>
      </c>
      <c r="E6" s="28">
        <f t="shared" si="1"/>
        <v>2358.5914684285044</v>
      </c>
      <c r="F6" s="12">
        <v>29.699400000000001</v>
      </c>
      <c r="G6" s="12">
        <v>29.446000000000002</v>
      </c>
      <c r="H6" s="12">
        <f t="shared" si="2"/>
        <v>29.572700000000001</v>
      </c>
      <c r="I6" s="1">
        <f t="shared" si="0"/>
        <v>3.3726527232628678</v>
      </c>
    </row>
    <row r="7" spans="1:9" x14ac:dyDescent="0.3">
      <c r="A7" s="88"/>
      <c r="B7" s="12" t="s">
        <v>188</v>
      </c>
      <c r="C7" s="12" t="s">
        <v>180</v>
      </c>
      <c r="D7" s="28">
        <f t="shared" si="3"/>
        <v>1.0374160000000002E-6</v>
      </c>
      <c r="E7" s="28">
        <f t="shared" si="1"/>
        <v>235.85914684285044</v>
      </c>
      <c r="F7" s="12">
        <v>33.639699999999998</v>
      </c>
      <c r="G7" s="12">
        <v>33.5276</v>
      </c>
      <c r="H7" s="12">
        <f t="shared" si="2"/>
        <v>33.583649999999999</v>
      </c>
      <c r="I7" s="1">
        <f t="shared" si="0"/>
        <v>2.3726527232628678</v>
      </c>
    </row>
    <row r="8" spans="1:9" x14ac:dyDescent="0.3">
      <c r="A8" s="88"/>
      <c r="B8" s="12" t="s">
        <v>189</v>
      </c>
      <c r="C8" s="12" t="s">
        <v>181</v>
      </c>
      <c r="D8" s="28">
        <f t="shared" si="3"/>
        <v>1.0374160000000002E-7</v>
      </c>
      <c r="E8" s="28">
        <f t="shared" si="1"/>
        <v>23.585914684285047</v>
      </c>
      <c r="F8" s="12">
        <v>36.040199999999999</v>
      </c>
      <c r="G8" s="12">
        <v>36.674700000000001</v>
      </c>
      <c r="H8" s="12">
        <f t="shared" si="2"/>
        <v>36.35745</v>
      </c>
      <c r="I8" s="1">
        <f t="shared" si="0"/>
        <v>1.372652723262868</v>
      </c>
    </row>
    <row r="9" spans="1:9" x14ac:dyDescent="0.3">
      <c r="A9" s="88"/>
      <c r="B9" s="12" t="s">
        <v>190</v>
      </c>
      <c r="C9" s="12" t="s">
        <v>182</v>
      </c>
      <c r="D9" s="28">
        <f t="shared" si="3"/>
        <v>1.0374160000000002E-8</v>
      </c>
      <c r="E9" s="28">
        <f t="shared" si="1"/>
        <v>2.358591468428505</v>
      </c>
      <c r="F9" s="12">
        <v>39.162300000000002</v>
      </c>
      <c r="G9" s="12" t="s">
        <v>223</v>
      </c>
      <c r="H9" s="12">
        <f>AVERAGE(F9:G9)</f>
        <v>39.162300000000002</v>
      </c>
      <c r="I9" s="1">
        <f t="shared" si="0"/>
        <v>0.37265272326286802</v>
      </c>
    </row>
    <row r="17" spans="1:9" ht="43.2" x14ac:dyDescent="0.3">
      <c r="A17" s="88" t="s">
        <v>171</v>
      </c>
      <c r="B17" s="27" t="s">
        <v>195</v>
      </c>
      <c r="C17" s="27" t="s">
        <v>221</v>
      </c>
      <c r="D17" s="27" t="s">
        <v>222</v>
      </c>
      <c r="E17" s="27" t="s">
        <v>196</v>
      </c>
      <c r="F17" s="12" t="s">
        <v>191</v>
      </c>
      <c r="G17" s="12" t="s">
        <v>192</v>
      </c>
      <c r="H17" s="12" t="s">
        <v>193</v>
      </c>
      <c r="I17" s="27" t="s">
        <v>211</v>
      </c>
    </row>
    <row r="18" spans="1:9" x14ac:dyDescent="0.3">
      <c r="A18" s="88"/>
      <c r="B18" s="12" t="s">
        <v>183</v>
      </c>
      <c r="C18" s="12" t="s">
        <v>175</v>
      </c>
      <c r="D18" s="28">
        <f>((4.12*12.59)/50)/10</f>
        <v>0.10374160000000002</v>
      </c>
      <c r="E18" s="28">
        <f>(D18*(6.022E+23))/((4075*650)*1000000000)</f>
        <v>23585914.684285045</v>
      </c>
      <c r="F18" s="12">
        <v>18.279800000000002</v>
      </c>
      <c r="G18" s="12">
        <v>18.1828</v>
      </c>
      <c r="H18" s="12">
        <f>AVERAGE(F18:G18)</f>
        <v>18.231300000000001</v>
      </c>
      <c r="I18" s="1">
        <f t="shared" ref="I18:I25" si="4">LOG(E18, 10)</f>
        <v>7.3726527232628669</v>
      </c>
    </row>
    <row r="19" spans="1:9" x14ac:dyDescent="0.3">
      <c r="A19" s="88"/>
      <c r="B19" s="12" t="s">
        <v>184</v>
      </c>
      <c r="C19" s="12" t="s">
        <v>176</v>
      </c>
      <c r="D19" s="28">
        <f>D18/10</f>
        <v>1.0374160000000002E-2</v>
      </c>
      <c r="E19" s="28">
        <f t="shared" ref="E19:E25" si="5">(D19*(6.022E+23))/((4075*650)*1000000000)</f>
        <v>2358591.4684285047</v>
      </c>
      <c r="F19" s="12">
        <v>20.822800000000001</v>
      </c>
      <c r="G19" s="12">
        <v>20.885100000000001</v>
      </c>
      <c r="H19" s="12">
        <f t="shared" ref="H19:H24" si="6">AVERAGE(F19:G19)</f>
        <v>20.853950000000001</v>
      </c>
      <c r="I19" s="1">
        <f t="shared" si="4"/>
        <v>6.3726527232628678</v>
      </c>
    </row>
    <row r="20" spans="1:9" x14ac:dyDescent="0.3">
      <c r="A20" s="88"/>
      <c r="B20" s="12" t="s">
        <v>185</v>
      </c>
      <c r="C20" s="12" t="s">
        <v>177</v>
      </c>
      <c r="D20" s="28">
        <f t="shared" ref="D20:D25" si="7">D19/10</f>
        <v>1.0374160000000002E-3</v>
      </c>
      <c r="E20" s="28">
        <f t="shared" si="5"/>
        <v>235859.14684285046</v>
      </c>
      <c r="F20" s="12">
        <v>23.968299999999999</v>
      </c>
      <c r="G20" s="12">
        <v>23.981400000000001</v>
      </c>
      <c r="H20" s="12">
        <f t="shared" si="6"/>
        <v>23.97485</v>
      </c>
      <c r="I20" s="1">
        <f t="shared" si="4"/>
        <v>5.3726527232628678</v>
      </c>
    </row>
    <row r="21" spans="1:9" x14ac:dyDescent="0.3">
      <c r="A21" s="88"/>
      <c r="B21" s="12" t="s">
        <v>186</v>
      </c>
      <c r="C21" s="12" t="s">
        <v>178</v>
      </c>
      <c r="D21" s="28">
        <f t="shared" si="7"/>
        <v>1.0374160000000002E-4</v>
      </c>
      <c r="E21" s="28">
        <f t="shared" si="5"/>
        <v>23585.914684285046</v>
      </c>
      <c r="F21" s="12">
        <v>27.250299999999999</v>
      </c>
      <c r="G21" s="12">
        <v>27.476400000000002</v>
      </c>
      <c r="H21" s="12">
        <f t="shared" si="6"/>
        <v>27.363350000000001</v>
      </c>
      <c r="I21" s="1">
        <f t="shared" si="4"/>
        <v>4.3726527232628678</v>
      </c>
    </row>
    <row r="22" spans="1:9" x14ac:dyDescent="0.3">
      <c r="A22" s="88"/>
      <c r="B22" s="12" t="s">
        <v>187</v>
      </c>
      <c r="C22" s="12" t="s">
        <v>179</v>
      </c>
      <c r="D22" s="28">
        <f t="shared" si="7"/>
        <v>1.0374160000000002E-5</v>
      </c>
      <c r="E22" s="28">
        <f t="shared" si="5"/>
        <v>2358.5914684285044</v>
      </c>
      <c r="F22" s="12">
        <v>31.128299999999999</v>
      </c>
      <c r="G22" s="12">
        <v>30.802399999999999</v>
      </c>
      <c r="H22" s="12">
        <f t="shared" si="6"/>
        <v>30.965350000000001</v>
      </c>
      <c r="I22" s="1">
        <f t="shared" si="4"/>
        <v>3.3726527232628678</v>
      </c>
    </row>
    <row r="23" spans="1:9" x14ac:dyDescent="0.3">
      <c r="A23" s="88"/>
      <c r="B23" s="12" t="s">
        <v>188</v>
      </c>
      <c r="C23" s="12" t="s">
        <v>180</v>
      </c>
      <c r="D23" s="28">
        <f t="shared" si="7"/>
        <v>1.0374160000000002E-6</v>
      </c>
      <c r="E23" s="28">
        <f t="shared" si="5"/>
        <v>235.85914684285044</v>
      </c>
      <c r="F23" s="12">
        <v>36.411299999999997</v>
      </c>
      <c r="G23" s="12">
        <v>35.136600000000001</v>
      </c>
      <c r="H23" s="12">
        <f t="shared" si="6"/>
        <v>35.773949999999999</v>
      </c>
      <c r="I23" s="1">
        <f t="shared" si="4"/>
        <v>2.3726527232628678</v>
      </c>
    </row>
    <row r="24" spans="1:9" x14ac:dyDescent="0.3">
      <c r="A24" s="88"/>
      <c r="B24" s="12" t="s">
        <v>189</v>
      </c>
      <c r="C24" s="12" t="s">
        <v>181</v>
      </c>
      <c r="D24" s="28">
        <f t="shared" si="7"/>
        <v>1.0374160000000002E-7</v>
      </c>
      <c r="E24" s="28">
        <f t="shared" si="5"/>
        <v>23.585914684285047</v>
      </c>
      <c r="F24" s="12">
        <v>37.746499999999997</v>
      </c>
      <c r="G24" s="12">
        <v>36.9666</v>
      </c>
      <c r="H24" s="12">
        <f t="shared" si="6"/>
        <v>37.356549999999999</v>
      </c>
      <c r="I24" s="1">
        <f t="shared" si="4"/>
        <v>1.372652723262868</v>
      </c>
    </row>
    <row r="25" spans="1:9" x14ac:dyDescent="0.3">
      <c r="A25" s="88"/>
      <c r="B25" s="12" t="s">
        <v>190</v>
      </c>
      <c r="C25" s="12" t="s">
        <v>182</v>
      </c>
      <c r="D25" s="28">
        <f t="shared" si="7"/>
        <v>1.0374160000000002E-8</v>
      </c>
      <c r="E25" s="28">
        <f t="shared" si="5"/>
        <v>2.358591468428505</v>
      </c>
      <c r="F25" s="12" t="s">
        <v>223</v>
      </c>
      <c r="G25" s="12">
        <v>40.456899999999997</v>
      </c>
      <c r="H25" s="12">
        <f t="shared" ref="H25" si="8">AVERAGE(F25:G25)</f>
        <v>40.456899999999997</v>
      </c>
      <c r="I25" s="1">
        <f t="shared" si="4"/>
        <v>0.37265272326286802</v>
      </c>
    </row>
  </sheetData>
  <mergeCells count="2">
    <mergeCell ref="A1:A9"/>
    <mergeCell ref="A17:A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9"/>
  <sheetViews>
    <sheetView topLeftCell="A4" workbookViewId="0">
      <selection activeCell="C30" sqref="C30:C31"/>
    </sheetView>
  </sheetViews>
  <sheetFormatPr defaultRowHeight="14.4" x14ac:dyDescent="0.3"/>
  <cols>
    <col min="1" max="1" width="3.6640625" bestFit="1" customWidth="1"/>
    <col min="2" max="2" width="10.5546875" customWidth="1"/>
  </cols>
  <sheetData>
    <row r="2" spans="1:15" x14ac:dyDescent="0.3">
      <c r="A2" s="89" t="s">
        <v>170</v>
      </c>
      <c r="B2" s="2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</row>
    <row r="3" spans="1:15" x14ac:dyDescent="0.3">
      <c r="A3" s="89"/>
      <c r="B3" s="2" t="s">
        <v>0</v>
      </c>
      <c r="C3" s="2" t="s">
        <v>8</v>
      </c>
      <c r="D3" s="2"/>
      <c r="E3" s="2" t="s">
        <v>16</v>
      </c>
      <c r="F3" s="2"/>
      <c r="G3" s="2" t="s">
        <v>24</v>
      </c>
      <c r="H3" s="2"/>
      <c r="I3" s="2" t="s">
        <v>32</v>
      </c>
      <c r="J3" s="2"/>
      <c r="K3" s="4" t="s">
        <v>40</v>
      </c>
      <c r="L3" s="2"/>
      <c r="M3" s="7" t="s">
        <v>212</v>
      </c>
      <c r="N3" s="2"/>
    </row>
    <row r="4" spans="1:15" x14ac:dyDescent="0.3">
      <c r="A4" s="89"/>
      <c r="B4" s="2" t="s">
        <v>1</v>
      </c>
      <c r="C4" s="2" t="s">
        <v>9</v>
      </c>
      <c r="D4" s="2"/>
      <c r="E4" s="2" t="s">
        <v>17</v>
      </c>
      <c r="F4" s="2"/>
      <c r="G4" s="2" t="s">
        <v>25</v>
      </c>
      <c r="H4" s="2"/>
      <c r="I4" s="2" t="s">
        <v>33</v>
      </c>
      <c r="J4" s="2"/>
      <c r="K4" s="4" t="s">
        <v>41</v>
      </c>
      <c r="L4" s="2"/>
      <c r="M4" s="7" t="s">
        <v>213</v>
      </c>
      <c r="N4" s="2"/>
    </row>
    <row r="5" spans="1:15" x14ac:dyDescent="0.3">
      <c r="A5" s="89"/>
      <c r="B5" s="2" t="s">
        <v>2</v>
      </c>
      <c r="C5" s="2" t="s">
        <v>10</v>
      </c>
      <c r="D5" s="2"/>
      <c r="E5" s="2" t="s">
        <v>18</v>
      </c>
      <c r="F5" s="2"/>
      <c r="G5" s="2" t="s">
        <v>26</v>
      </c>
      <c r="H5" s="2"/>
      <c r="I5" s="2" t="s">
        <v>34</v>
      </c>
      <c r="J5" s="2"/>
      <c r="K5" s="4" t="s">
        <v>42</v>
      </c>
      <c r="L5" s="2"/>
      <c r="M5" s="7" t="s">
        <v>214</v>
      </c>
      <c r="N5" s="2"/>
    </row>
    <row r="6" spans="1:15" x14ac:dyDescent="0.3">
      <c r="A6" s="89"/>
      <c r="B6" s="2" t="s">
        <v>3</v>
      </c>
      <c r="C6" s="2" t="s">
        <v>11</v>
      </c>
      <c r="D6" s="2"/>
      <c r="E6" s="2" t="s">
        <v>19</v>
      </c>
      <c r="F6" s="2"/>
      <c r="G6" s="2" t="s">
        <v>27</v>
      </c>
      <c r="H6" s="2"/>
      <c r="I6" s="2" t="s">
        <v>35</v>
      </c>
      <c r="J6" s="2"/>
      <c r="K6" s="2" t="s">
        <v>43</v>
      </c>
      <c r="L6" s="2"/>
      <c r="M6" s="7" t="s">
        <v>216</v>
      </c>
      <c r="N6" s="2"/>
    </row>
    <row r="7" spans="1:15" x14ac:dyDescent="0.3">
      <c r="A7" s="89"/>
      <c r="B7" s="2" t="s">
        <v>4</v>
      </c>
      <c r="C7" s="2" t="s">
        <v>12</v>
      </c>
      <c r="D7" s="2"/>
      <c r="E7" s="2" t="s">
        <v>20</v>
      </c>
      <c r="F7" s="2"/>
      <c r="G7" s="2" t="s">
        <v>28</v>
      </c>
      <c r="H7" s="2"/>
      <c r="I7" s="2" t="s">
        <v>36</v>
      </c>
      <c r="J7" s="2"/>
      <c r="K7" s="2"/>
      <c r="L7" s="2"/>
      <c r="M7" s="7" t="s">
        <v>215</v>
      </c>
      <c r="N7" s="2"/>
    </row>
    <row r="8" spans="1:15" x14ac:dyDescent="0.3">
      <c r="A8" s="89"/>
      <c r="B8" s="2" t="s">
        <v>5</v>
      </c>
      <c r="C8" s="2" t="s">
        <v>13</v>
      </c>
      <c r="D8" s="2"/>
      <c r="E8" s="2" t="s">
        <v>21</v>
      </c>
      <c r="F8" s="2"/>
      <c r="G8" s="2" t="s">
        <v>29</v>
      </c>
      <c r="H8" s="2"/>
      <c r="I8" s="2" t="s">
        <v>37</v>
      </c>
      <c r="J8" s="2"/>
      <c r="K8" s="2" t="s">
        <v>80</v>
      </c>
      <c r="L8" s="2"/>
      <c r="M8" s="7" t="s">
        <v>217</v>
      </c>
      <c r="N8" s="2"/>
    </row>
    <row r="9" spans="1:15" x14ac:dyDescent="0.3">
      <c r="A9" s="89"/>
      <c r="B9" s="2" t="s">
        <v>6</v>
      </c>
      <c r="C9" s="2" t="s">
        <v>14</v>
      </c>
      <c r="D9" s="2"/>
      <c r="E9" s="2" t="s">
        <v>22</v>
      </c>
      <c r="F9" s="2"/>
      <c r="G9" s="2" t="s">
        <v>30</v>
      </c>
      <c r="H9" s="2"/>
      <c r="I9" s="2" t="s">
        <v>38</v>
      </c>
      <c r="J9" s="2"/>
      <c r="K9" s="2"/>
      <c r="L9" s="2"/>
      <c r="M9" s="7" t="s">
        <v>218</v>
      </c>
      <c r="N9" s="2"/>
    </row>
    <row r="10" spans="1:15" x14ac:dyDescent="0.3">
      <c r="A10" s="89"/>
      <c r="B10" s="2" t="s">
        <v>7</v>
      </c>
      <c r="C10" s="2" t="s">
        <v>15</v>
      </c>
      <c r="D10" s="2"/>
      <c r="E10" s="2" t="s">
        <v>23</v>
      </c>
      <c r="F10" s="2"/>
      <c r="G10" s="2" t="s">
        <v>31</v>
      </c>
      <c r="H10" s="2"/>
      <c r="I10" s="2" t="s">
        <v>39</v>
      </c>
      <c r="J10" s="2"/>
      <c r="K10" s="2" t="s">
        <v>81</v>
      </c>
      <c r="L10" s="2"/>
      <c r="M10" s="7" t="s">
        <v>219</v>
      </c>
      <c r="N10" s="2"/>
      <c r="O10" t="s">
        <v>225</v>
      </c>
    </row>
    <row r="14" spans="1:15" x14ac:dyDescent="0.3">
      <c r="A14" s="89" t="s">
        <v>171</v>
      </c>
      <c r="B14" s="2"/>
      <c r="C14" s="2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4">
        <v>7</v>
      </c>
      <c r="J14" s="2">
        <v>8</v>
      </c>
      <c r="K14" s="2">
        <v>9</v>
      </c>
      <c r="L14" s="2">
        <v>10</v>
      </c>
      <c r="M14" s="2">
        <v>11</v>
      </c>
      <c r="N14" s="2">
        <v>12</v>
      </c>
    </row>
    <row r="15" spans="1:15" x14ac:dyDescent="0.3">
      <c r="A15" s="89"/>
      <c r="B15" s="2" t="s">
        <v>0</v>
      </c>
      <c r="C15" s="2" t="s">
        <v>45</v>
      </c>
      <c r="D15" s="2"/>
      <c r="E15" s="2" t="s">
        <v>53</v>
      </c>
      <c r="F15" s="2"/>
      <c r="G15" s="4" t="s">
        <v>61</v>
      </c>
      <c r="H15" s="2"/>
      <c r="I15" s="2" t="s">
        <v>69</v>
      </c>
      <c r="J15" s="2"/>
      <c r="K15" s="2" t="s">
        <v>77</v>
      </c>
      <c r="L15" s="2"/>
      <c r="M15" s="7" t="s">
        <v>212</v>
      </c>
      <c r="N15" s="2"/>
    </row>
    <row r="16" spans="1:15" x14ac:dyDescent="0.3">
      <c r="A16" s="89"/>
      <c r="B16" s="2" t="s">
        <v>1</v>
      </c>
      <c r="C16" s="2" t="s">
        <v>46</v>
      </c>
      <c r="D16" s="2"/>
      <c r="E16" s="2" t="s">
        <v>54</v>
      </c>
      <c r="F16" s="2"/>
      <c r="G16" s="3" t="s">
        <v>62</v>
      </c>
      <c r="H16" s="11"/>
      <c r="I16" s="2" t="s">
        <v>70</v>
      </c>
      <c r="J16" s="2"/>
      <c r="K16" s="2" t="s">
        <v>78</v>
      </c>
      <c r="L16" s="2"/>
      <c r="M16" s="7" t="s">
        <v>213</v>
      </c>
      <c r="N16" s="2"/>
    </row>
    <row r="17" spans="1:15" x14ac:dyDescent="0.3">
      <c r="A17" s="89"/>
      <c r="B17" s="2" t="s">
        <v>2</v>
      </c>
      <c r="C17" s="2" t="s">
        <v>47</v>
      </c>
      <c r="D17" s="2"/>
      <c r="E17" s="2" t="s">
        <v>55</v>
      </c>
      <c r="F17" s="2"/>
      <c r="G17" s="2" t="s">
        <v>63</v>
      </c>
      <c r="H17" s="2"/>
      <c r="I17" s="2" t="s">
        <v>71</v>
      </c>
      <c r="J17" s="2"/>
      <c r="K17" s="2" t="s">
        <v>79</v>
      </c>
      <c r="L17" s="2"/>
      <c r="M17" s="7" t="s">
        <v>214</v>
      </c>
      <c r="N17" s="2"/>
    </row>
    <row r="18" spans="1:15" x14ac:dyDescent="0.3">
      <c r="A18" s="89"/>
      <c r="B18" s="2" t="s">
        <v>3</v>
      </c>
      <c r="C18" s="2" t="s">
        <v>48</v>
      </c>
      <c r="D18" s="2"/>
      <c r="E18" s="2" t="s">
        <v>56</v>
      </c>
      <c r="F18" s="2"/>
      <c r="G18" s="2" t="s">
        <v>64</v>
      </c>
      <c r="H18" s="2"/>
      <c r="I18" s="2" t="s">
        <v>72</v>
      </c>
      <c r="J18" s="2"/>
      <c r="K18" s="2"/>
      <c r="L18" s="2"/>
      <c r="M18" s="7" t="s">
        <v>216</v>
      </c>
      <c r="N18" s="2"/>
    </row>
    <row r="19" spans="1:15" x14ac:dyDescent="0.3">
      <c r="A19" s="89"/>
      <c r="B19" s="2" t="s">
        <v>4</v>
      </c>
      <c r="C19" s="2" t="s">
        <v>49</v>
      </c>
      <c r="D19" s="2"/>
      <c r="E19" s="2" t="s">
        <v>57</v>
      </c>
      <c r="F19" s="2"/>
      <c r="G19" s="2" t="s">
        <v>65</v>
      </c>
      <c r="H19" s="2"/>
      <c r="I19" s="2" t="s">
        <v>73</v>
      </c>
      <c r="J19" s="2"/>
      <c r="K19" s="2"/>
      <c r="L19" s="2"/>
      <c r="M19" s="7" t="s">
        <v>215</v>
      </c>
      <c r="N19" s="2"/>
    </row>
    <row r="20" spans="1:15" x14ac:dyDescent="0.3">
      <c r="A20" s="89"/>
      <c r="B20" s="2" t="s">
        <v>5</v>
      </c>
      <c r="C20" s="2" t="s">
        <v>44</v>
      </c>
      <c r="D20" s="2"/>
      <c r="E20" s="2" t="s">
        <v>58</v>
      </c>
      <c r="F20" s="2"/>
      <c r="G20" s="2" t="s">
        <v>66</v>
      </c>
      <c r="H20" s="2"/>
      <c r="I20" s="2" t="s">
        <v>74</v>
      </c>
      <c r="J20" s="2"/>
      <c r="K20" s="2" t="s">
        <v>80</v>
      </c>
      <c r="L20" s="2"/>
      <c r="M20" s="7" t="s">
        <v>217</v>
      </c>
      <c r="N20" s="2"/>
    </row>
    <row r="21" spans="1:15" x14ac:dyDescent="0.3">
      <c r="A21" s="89"/>
      <c r="B21" s="2" t="s">
        <v>6</v>
      </c>
      <c r="C21" s="2" t="s">
        <v>51</v>
      </c>
      <c r="D21" s="2"/>
      <c r="E21" s="2" t="s">
        <v>59</v>
      </c>
      <c r="F21" s="2"/>
      <c r="G21" s="2" t="s">
        <v>67</v>
      </c>
      <c r="H21" s="2"/>
      <c r="I21" s="2" t="s">
        <v>75</v>
      </c>
      <c r="J21" s="2"/>
      <c r="K21" s="2"/>
      <c r="L21" s="2"/>
      <c r="M21" s="7" t="s">
        <v>218</v>
      </c>
      <c r="N21" s="2"/>
    </row>
    <row r="22" spans="1:15" x14ac:dyDescent="0.3">
      <c r="A22" s="89"/>
      <c r="B22" s="2" t="s">
        <v>7</v>
      </c>
      <c r="C22" s="2" t="s">
        <v>52</v>
      </c>
      <c r="D22" s="2"/>
      <c r="E22" s="2" t="s">
        <v>60</v>
      </c>
      <c r="F22" s="2"/>
      <c r="G22" s="2" t="s">
        <v>68</v>
      </c>
      <c r="H22" s="2"/>
      <c r="I22" s="2" t="s">
        <v>76</v>
      </c>
      <c r="J22" s="2"/>
      <c r="K22" s="2" t="s">
        <v>81</v>
      </c>
      <c r="L22" s="2"/>
      <c r="M22" s="7" t="s">
        <v>219</v>
      </c>
      <c r="N22" s="2"/>
      <c r="O22" t="s">
        <v>226</v>
      </c>
    </row>
    <row r="23" spans="1:15" x14ac:dyDescent="0.3">
      <c r="B23" s="6" t="s">
        <v>50</v>
      </c>
      <c r="D23" s="8"/>
      <c r="E23" s="10"/>
    </row>
    <row r="24" spans="1:15" x14ac:dyDescent="0.3">
      <c r="D24" s="9"/>
      <c r="E24" s="5"/>
    </row>
    <row r="25" spans="1:15" x14ac:dyDescent="0.3">
      <c r="D25" s="9"/>
    </row>
    <row r="26" spans="1:15" x14ac:dyDescent="0.3">
      <c r="B26" t="s">
        <v>206</v>
      </c>
    </row>
    <row r="27" spans="1:15" x14ac:dyDescent="0.3">
      <c r="C27" s="1" t="s">
        <v>87</v>
      </c>
      <c r="D27" s="1" t="s">
        <v>88</v>
      </c>
    </row>
    <row r="28" spans="1:15" x14ac:dyDescent="0.3">
      <c r="B28" t="s">
        <v>86</v>
      </c>
      <c r="C28" s="1">
        <v>10</v>
      </c>
      <c r="D28" s="1">
        <f>C28*50</f>
        <v>500</v>
      </c>
    </row>
    <row r="29" spans="1:15" x14ac:dyDescent="0.3">
      <c r="B29" t="s">
        <v>82</v>
      </c>
      <c r="C29" s="1">
        <v>0.6</v>
      </c>
      <c r="D29" s="1">
        <f t="shared" ref="D29:D33" si="0">C29*50</f>
        <v>30</v>
      </c>
    </row>
    <row r="30" spans="1:15" x14ac:dyDescent="0.3">
      <c r="B30" t="s">
        <v>83</v>
      </c>
      <c r="C30" s="1">
        <v>0.6</v>
      </c>
      <c r="D30" s="1">
        <f t="shared" si="0"/>
        <v>30</v>
      </c>
    </row>
    <row r="31" spans="1:15" x14ac:dyDescent="0.3">
      <c r="B31" t="s">
        <v>84</v>
      </c>
      <c r="C31" s="1">
        <v>0.2</v>
      </c>
      <c r="D31" s="1">
        <f t="shared" si="0"/>
        <v>10</v>
      </c>
    </row>
    <row r="32" spans="1:15" x14ac:dyDescent="0.3">
      <c r="B32" t="s">
        <v>85</v>
      </c>
      <c r="C32" s="1">
        <v>6.6</v>
      </c>
      <c r="D32" s="1">
        <f t="shared" si="0"/>
        <v>330</v>
      </c>
    </row>
    <row r="33" spans="2:4" x14ac:dyDescent="0.3">
      <c r="C33" s="1">
        <v>18</v>
      </c>
      <c r="D33" s="1">
        <f t="shared" si="0"/>
        <v>900</v>
      </c>
    </row>
    <row r="34" spans="2:4" x14ac:dyDescent="0.3">
      <c r="B34" t="s">
        <v>89</v>
      </c>
    </row>
    <row r="36" spans="2:4" x14ac:dyDescent="0.3">
      <c r="B36" t="s">
        <v>220</v>
      </c>
    </row>
    <row r="39" spans="2:4" x14ac:dyDescent="0.3">
      <c r="B39" t="s">
        <v>172</v>
      </c>
    </row>
  </sheetData>
  <mergeCells count="2">
    <mergeCell ref="A2:A10"/>
    <mergeCell ref="A14:A2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qPCR Results</vt:lpstr>
      <vt:lpstr>Standard Curve</vt:lpstr>
      <vt:lpstr>Plate Layouts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Todd, Stephanie</dc:creator>
  <cp:lastModifiedBy>Lotus</cp:lastModifiedBy>
  <cp:lastPrinted>2020-07-23T12:55:27Z</cp:lastPrinted>
  <dcterms:created xsi:type="dcterms:W3CDTF">2020-07-21T21:43:11Z</dcterms:created>
  <dcterms:modified xsi:type="dcterms:W3CDTF">2020-10-09T20:16:05Z</dcterms:modified>
</cp:coreProperties>
</file>