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MS_Thesis\Data\New Data Analysis\"/>
    </mc:Choice>
  </mc:AlternateContent>
  <xr:revisionPtr revIDLastSave="0" documentId="13_ncr:1_{E6225D85-F76C-4975-A270-4FDF29A732DD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species_abundance" sheetId="11" r:id="rId1"/>
    <sheet name="species" sheetId="12" r:id="rId2"/>
    <sheet name="zooplankton_count" sheetId="7" r:id="rId3"/>
    <sheet name="count with abundance" sheetId="17" r:id="rId4"/>
    <sheet name="parameters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7" l="1"/>
  <c r="X16" i="17"/>
  <c r="W16" i="17"/>
  <c r="V16" i="17"/>
  <c r="U16" i="17"/>
  <c r="T16" i="17"/>
  <c r="S16" i="17"/>
  <c r="R16" i="17"/>
  <c r="Q16" i="17"/>
  <c r="P16" i="17"/>
  <c r="O16" i="17"/>
  <c r="Y15" i="17"/>
  <c r="X15" i="17"/>
  <c r="W15" i="17"/>
  <c r="V15" i="17"/>
  <c r="U15" i="17"/>
  <c r="T15" i="17"/>
  <c r="S15" i="17"/>
  <c r="R15" i="17"/>
  <c r="Q15" i="17"/>
  <c r="P15" i="17"/>
  <c r="O15" i="17"/>
  <c r="Y14" i="17"/>
  <c r="X14" i="17"/>
  <c r="W14" i="17"/>
  <c r="V14" i="17"/>
  <c r="U14" i="17"/>
  <c r="T14" i="17"/>
  <c r="S14" i="17"/>
  <c r="R14" i="17"/>
  <c r="Q14" i="17"/>
  <c r="P14" i="17"/>
  <c r="O14" i="17"/>
  <c r="Y13" i="17"/>
  <c r="X13" i="17"/>
  <c r="W13" i="17"/>
  <c r="V13" i="17"/>
  <c r="U13" i="17"/>
  <c r="T13" i="17"/>
  <c r="S13" i="17"/>
  <c r="R13" i="17"/>
  <c r="Q13" i="17"/>
  <c r="P13" i="17"/>
  <c r="O13" i="17"/>
  <c r="Y12" i="17"/>
  <c r="X12" i="17"/>
  <c r="W12" i="17"/>
  <c r="V12" i="17"/>
  <c r="U12" i="17"/>
  <c r="T12" i="17"/>
  <c r="S12" i="17"/>
  <c r="R12" i="17"/>
  <c r="Q12" i="17"/>
  <c r="P12" i="17"/>
  <c r="O12" i="17"/>
  <c r="Y11" i="17"/>
  <c r="X11" i="17"/>
  <c r="W11" i="17"/>
  <c r="V11" i="17"/>
  <c r="U11" i="17"/>
  <c r="T11" i="17"/>
  <c r="S11" i="17"/>
  <c r="R11" i="17"/>
  <c r="Q11" i="17"/>
  <c r="P11" i="17"/>
  <c r="O11" i="17"/>
  <c r="Y10" i="17"/>
  <c r="X10" i="17"/>
  <c r="W10" i="17"/>
  <c r="V10" i="17"/>
  <c r="U10" i="17"/>
  <c r="T10" i="17"/>
  <c r="S10" i="17"/>
  <c r="R10" i="17"/>
  <c r="Q10" i="17"/>
  <c r="P10" i="17"/>
  <c r="O10" i="17"/>
  <c r="Y9" i="17"/>
  <c r="X9" i="17"/>
  <c r="W9" i="17"/>
  <c r="V9" i="17"/>
  <c r="U9" i="17"/>
  <c r="T9" i="17"/>
  <c r="S9" i="17"/>
  <c r="R9" i="17"/>
  <c r="Q9" i="17"/>
  <c r="P9" i="17"/>
  <c r="O9" i="17"/>
  <c r="Y8" i="17"/>
  <c r="X8" i="17"/>
  <c r="W8" i="17"/>
  <c r="V8" i="17"/>
  <c r="U8" i="17"/>
  <c r="T8" i="17"/>
  <c r="S8" i="17"/>
  <c r="R8" i="17"/>
  <c r="Q8" i="17"/>
  <c r="P8" i="17"/>
  <c r="O8" i="17"/>
  <c r="Y7" i="17"/>
  <c r="X7" i="17"/>
  <c r="W7" i="17"/>
  <c r="V7" i="17"/>
  <c r="U7" i="17"/>
  <c r="T7" i="17"/>
  <c r="S7" i="17"/>
  <c r="R7" i="17"/>
  <c r="Q7" i="17"/>
  <c r="P7" i="17"/>
  <c r="O7" i="17"/>
  <c r="Y6" i="17"/>
  <c r="X6" i="17"/>
  <c r="W6" i="17"/>
  <c r="V6" i="17"/>
  <c r="U6" i="17"/>
  <c r="T6" i="17"/>
  <c r="S6" i="17"/>
  <c r="R6" i="17"/>
  <c r="Q6" i="17"/>
  <c r="P6" i="17"/>
  <c r="O6" i="17"/>
  <c r="Y5" i="17"/>
  <c r="X5" i="17"/>
  <c r="W5" i="17"/>
  <c r="V5" i="17"/>
  <c r="U5" i="17"/>
  <c r="T5" i="17"/>
  <c r="S5" i="17"/>
  <c r="R5" i="17"/>
  <c r="Q5" i="17"/>
  <c r="P5" i="17"/>
  <c r="O5" i="17"/>
  <c r="Y4" i="17"/>
  <c r="X4" i="17"/>
  <c r="W4" i="17"/>
  <c r="V4" i="17"/>
  <c r="U4" i="17"/>
  <c r="T4" i="17"/>
  <c r="S4" i="17"/>
  <c r="R4" i="17"/>
  <c r="Q4" i="17"/>
  <c r="P4" i="17"/>
  <c r="O4" i="17"/>
  <c r="Y3" i="17"/>
  <c r="X3" i="17"/>
  <c r="W3" i="17"/>
  <c r="V3" i="17"/>
  <c r="U3" i="17"/>
  <c r="T3" i="17"/>
  <c r="S3" i="17"/>
  <c r="R3" i="17"/>
  <c r="Q3" i="17"/>
  <c r="P3" i="17"/>
  <c r="O3" i="17"/>
  <c r="Y2" i="17"/>
  <c r="X2" i="17"/>
  <c r="W2" i="17"/>
  <c r="V2" i="17"/>
  <c r="U2" i="17"/>
  <c r="T2" i="17"/>
  <c r="S2" i="17"/>
  <c r="R2" i="17"/>
  <c r="Q2" i="17"/>
  <c r="P2" i="17"/>
  <c r="O2" i="17"/>
</calcChain>
</file>

<file path=xl/sharedStrings.xml><?xml version="1.0" encoding="utf-8"?>
<sst xmlns="http://schemas.openxmlformats.org/spreadsheetml/2006/main" count="234" uniqueCount="72">
  <si>
    <t xml:space="preserve"> Station-1</t>
  </si>
  <si>
    <t xml:space="preserve"> Station-2</t>
  </si>
  <si>
    <t xml:space="preserve"> Station-3</t>
  </si>
  <si>
    <t xml:space="preserve"> Station-4</t>
  </si>
  <si>
    <t xml:space="preserve"> Station-5</t>
  </si>
  <si>
    <t>Amphipoda</t>
  </si>
  <si>
    <t>Copepoda</t>
  </si>
  <si>
    <t>Fish Larvae</t>
  </si>
  <si>
    <t>Gastropoda</t>
  </si>
  <si>
    <t>Jellyfish Larvae</t>
  </si>
  <si>
    <t>Mysida</t>
  </si>
  <si>
    <t>Monsoon</t>
  </si>
  <si>
    <t>Station</t>
  </si>
  <si>
    <t>Season</t>
  </si>
  <si>
    <t>Winter</t>
  </si>
  <si>
    <r>
      <t>Temperature (</t>
    </r>
    <r>
      <rPr>
        <sz val="11"/>
        <color theme="1"/>
        <rFont val="Aptos Narrow"/>
        <family val="2"/>
      </rPr>
      <t>°C</t>
    </r>
    <r>
      <rPr>
        <sz val="11"/>
        <color theme="1"/>
        <rFont val="Aptos Narrow"/>
        <family val="2"/>
        <scheme val="minor"/>
      </rPr>
      <t>)</t>
    </r>
  </si>
  <si>
    <t>pH</t>
  </si>
  <si>
    <t>DO (ppm)</t>
  </si>
  <si>
    <t>Turbidity (ntu)</t>
  </si>
  <si>
    <t>Silicate (ppb)</t>
  </si>
  <si>
    <t>Nitrite (ppb)</t>
  </si>
  <si>
    <t>Nitrate (ppb)</t>
  </si>
  <si>
    <t>Phosphate (ppb)</t>
  </si>
  <si>
    <t>Station-1</t>
  </si>
  <si>
    <t>Station-2</t>
  </si>
  <si>
    <t>Station-3</t>
  </si>
  <si>
    <t>Station-4</t>
  </si>
  <si>
    <t>Station-5</t>
  </si>
  <si>
    <t>Pre-monsoon</t>
  </si>
  <si>
    <t>Phylum</t>
  </si>
  <si>
    <t>Class</t>
  </si>
  <si>
    <t>Order</t>
  </si>
  <si>
    <t>Taxa identified</t>
  </si>
  <si>
    <t>Arthropoda</t>
  </si>
  <si>
    <t>Maxillopoda</t>
  </si>
  <si>
    <t>Calanoida</t>
  </si>
  <si>
    <t>Cyclopoida</t>
  </si>
  <si>
    <t>Thermocyclops crassus</t>
  </si>
  <si>
    <t>Thecostraca</t>
  </si>
  <si>
    <t>Sessilia</t>
  </si>
  <si>
    <r>
      <t>Balanus</t>
    </r>
    <r>
      <rPr>
        <sz val="11"/>
        <color theme="1"/>
        <rFont val="Aptos Narrow"/>
        <family val="2"/>
        <scheme val="minor"/>
      </rPr>
      <t xml:space="preserve"> cypris larvae</t>
    </r>
  </si>
  <si>
    <t>Malacostraca</t>
  </si>
  <si>
    <t>Mysidopsis bahia, Mysidopsis sp.</t>
  </si>
  <si>
    <t>Gammarus sp., Grandidierella megnae</t>
  </si>
  <si>
    <t>Decapoda</t>
  </si>
  <si>
    <t>Insecta</t>
  </si>
  <si>
    <t>Hemiptera</t>
  </si>
  <si>
    <t>Micronecta sp.</t>
  </si>
  <si>
    <t>Mollusca</t>
  </si>
  <si>
    <t>Littorinimorpha</t>
  </si>
  <si>
    <t>Annelida</t>
  </si>
  <si>
    <t>Polychaeta</t>
  </si>
  <si>
    <t>Phyllodocida</t>
  </si>
  <si>
    <t>Polychaete larvae</t>
  </si>
  <si>
    <t>Chordata</t>
  </si>
  <si>
    <t>Actinopterygii</t>
  </si>
  <si>
    <t>Various</t>
  </si>
  <si>
    <t>Fish larvae</t>
  </si>
  <si>
    <t>Cnidaria</t>
  </si>
  <si>
    <t>–</t>
  </si>
  <si>
    <t>Jellyfish larvae</t>
  </si>
  <si>
    <t>Chaetognatha</t>
  </si>
  <si>
    <t>Sagittoidea</t>
  </si>
  <si>
    <t>Aphragmophora</t>
  </si>
  <si>
    <t>Cypris larvae</t>
  </si>
  <si>
    <t>Salinity (ppt)</t>
  </si>
  <si>
    <r>
      <t>Water Volume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</si>
  <si>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t>Acartia erythraea, Acartia sp., Calanus finmarchicus, Calanus pacificus, Calanus spp.</t>
  </si>
  <si>
    <r>
      <t xml:space="preserve">Scylla serrata, Lucifer hanseni, </t>
    </r>
    <r>
      <rPr>
        <sz val="11"/>
        <color theme="1"/>
        <rFont val="Aptos Narrow"/>
        <family val="2"/>
        <scheme val="minor"/>
      </rPr>
      <t>Megalopa, Zoea larvae, Shrimp larvae</t>
    </r>
  </si>
  <si>
    <r>
      <t>Rissoa sitta</t>
    </r>
    <r>
      <rPr>
        <sz val="11"/>
        <color theme="1"/>
        <rFont val="Aptos Narrow"/>
        <family val="2"/>
        <scheme val="minor"/>
      </rPr>
      <t>, Veliger larvae</t>
    </r>
  </si>
  <si>
    <t>Hydrozoa</t>
  </si>
  <si>
    <t>Sagitta bedoti, Sagitta bipunctata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</si>
</sst>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888C9-7E74-4E6C-8AE3-E3490F6954BA}">
  <dimension ref="A1:AX16"/>
  <sheetViews>
    <sheetView workbookViewId="0">
      <selection activeCell="M1" sqref="M1"/>
    </sheetView>
  </sheetViews>
  <sheetFormatPr defaultRowHeight="14.4" x14ac:dyDescent="0.3"/>
  <cols>
    <col min="1" max="1" width="11.88671875" bestFit="1" customWidth="1"/>
    <col min="2" max="2" width="8.5546875" bestFit="1" customWidth="1"/>
    <col min="3" max="3" width="12" bestFit="1" customWidth="1"/>
    <col min="4" max="4" width="12.21875" bestFit="1" customWidth="1"/>
    <col min="5" max="10" width="12" bestFit="1" customWidth="1"/>
    <col min="11" max="11" width="12.88671875" bestFit="1" customWidth="1"/>
    <col min="12" max="12" width="12" bestFit="1" customWidth="1"/>
    <col min="13" max="13" width="20.109375" customWidth="1"/>
    <col min="14" max="14" width="10.33203125" bestFit="1" customWidth="1"/>
    <col min="15" max="15" width="10.5546875" bestFit="1" customWidth="1"/>
    <col min="16" max="16" width="13.109375" customWidth="1"/>
    <col min="17" max="17" width="13.5546875" bestFit="1" customWidth="1"/>
    <col min="18" max="18" width="10.33203125" bestFit="1" customWidth="1"/>
    <col min="19" max="19" width="11" customWidth="1"/>
  </cols>
  <sheetData>
    <row r="1" spans="1:50" x14ac:dyDescent="0.3">
      <c r="A1" t="s">
        <v>13</v>
      </c>
      <c r="B1" s="2" t="s">
        <v>12</v>
      </c>
      <c r="C1" s="2" t="s">
        <v>5</v>
      </c>
      <c r="D1" s="2" t="s">
        <v>61</v>
      </c>
      <c r="E1" s="2" t="s">
        <v>6</v>
      </c>
      <c r="F1" s="2" t="s">
        <v>64</v>
      </c>
      <c r="G1" s="2" t="s">
        <v>44</v>
      </c>
      <c r="H1" s="2" t="s">
        <v>7</v>
      </c>
      <c r="I1" s="2" t="s">
        <v>8</v>
      </c>
      <c r="J1" s="2" t="s">
        <v>45</v>
      </c>
      <c r="K1" s="2" t="s">
        <v>9</v>
      </c>
      <c r="L1" s="2" t="s">
        <v>10</v>
      </c>
      <c r="M1" s="2" t="s">
        <v>53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x14ac:dyDescent="0.3">
      <c r="A2" t="s">
        <v>11</v>
      </c>
      <c r="B2" s="1" t="s">
        <v>0</v>
      </c>
      <c r="C2" s="1">
        <v>1.1140110764529887</v>
      </c>
      <c r="D2" s="1">
        <v>7.7980775351709211</v>
      </c>
      <c r="E2" s="1">
        <v>207.20606022025592</v>
      </c>
      <c r="F2" s="1">
        <v>0.31828887898656821</v>
      </c>
      <c r="G2" s="1">
        <v>49.653065121904639</v>
      </c>
      <c r="H2" s="1">
        <v>1.7505888344261251</v>
      </c>
      <c r="I2" s="1">
        <v>5.2517665032783754</v>
      </c>
      <c r="J2" s="1">
        <v>0.47743331847985232</v>
      </c>
      <c r="K2" s="1">
        <v>0.15914443949328411</v>
      </c>
      <c r="L2" s="1">
        <v>85.619708447386856</v>
      </c>
      <c r="M2" s="1">
        <v>0.15914443949328411</v>
      </c>
      <c r="N2" s="1"/>
      <c r="O2" s="1"/>
      <c r="P2" s="1"/>
      <c r="Q2" s="1"/>
      <c r="R2" s="1"/>
    </row>
    <row r="3" spans="1:50" x14ac:dyDescent="0.3">
      <c r="A3" t="s">
        <v>11</v>
      </c>
      <c r="B3" s="1" t="s">
        <v>1</v>
      </c>
      <c r="C3" s="1">
        <v>4.2581606681441198</v>
      </c>
      <c r="D3" s="1">
        <v>18.581064733719792</v>
      </c>
      <c r="E3" s="1">
        <v>656.72450668240901</v>
      </c>
      <c r="F3" s="1">
        <v>1.7419748187862307</v>
      </c>
      <c r="G3" s="1">
        <v>264.78017245550706</v>
      </c>
      <c r="H3" s="1">
        <v>1.5484220611433162</v>
      </c>
      <c r="I3" s="1">
        <v>4.2581606681441198</v>
      </c>
      <c r="J3" s="1">
        <v>0.19355275764291452</v>
      </c>
      <c r="K3" s="1">
        <v>0</v>
      </c>
      <c r="L3" s="1">
        <v>22.065014371292254</v>
      </c>
      <c r="M3" s="1">
        <v>0.19355275764291452</v>
      </c>
      <c r="N3" s="1"/>
      <c r="O3" s="1"/>
      <c r="P3" s="1"/>
      <c r="Q3" s="1"/>
      <c r="R3" s="1"/>
    </row>
    <row r="4" spans="1:50" x14ac:dyDescent="0.3">
      <c r="A4" t="s">
        <v>11</v>
      </c>
      <c r="B4" t="s">
        <v>2</v>
      </c>
      <c r="C4" s="1">
        <v>3.1675641431738994</v>
      </c>
      <c r="D4" s="1">
        <v>56.32755367644021</v>
      </c>
      <c r="E4" s="1">
        <v>1213.4525071958794</v>
      </c>
      <c r="F4" s="1">
        <v>0.41316054041398687</v>
      </c>
      <c r="G4" s="1">
        <v>6.3351282863477989</v>
      </c>
      <c r="H4" s="1">
        <v>0.27544036027599123</v>
      </c>
      <c r="I4" s="1">
        <v>1.2394816212419606</v>
      </c>
      <c r="J4" s="1">
        <v>0</v>
      </c>
      <c r="K4" s="1">
        <v>0.27544036027599123</v>
      </c>
      <c r="L4" s="1">
        <v>13.083417113109585</v>
      </c>
      <c r="M4" s="1">
        <v>0.13772018013799561</v>
      </c>
      <c r="N4" s="1"/>
      <c r="O4" s="1"/>
      <c r="P4" s="1"/>
      <c r="Q4" s="1"/>
      <c r="R4" s="1"/>
    </row>
    <row r="5" spans="1:50" x14ac:dyDescent="0.3">
      <c r="A5" t="s">
        <v>11</v>
      </c>
      <c r="B5" t="s">
        <v>3</v>
      </c>
      <c r="C5" s="1">
        <v>3.6725549965110726</v>
      </c>
      <c r="D5" s="1">
        <v>3.1216717470344117</v>
      </c>
      <c r="E5" s="1">
        <v>283.33761798082924</v>
      </c>
      <c r="F5" s="1">
        <v>1.4690219986044291</v>
      </c>
      <c r="G5" s="1">
        <v>16.526497484299828</v>
      </c>
      <c r="H5" s="1">
        <v>1.8362774982555363</v>
      </c>
      <c r="I5" s="1">
        <v>1.4690219986044291</v>
      </c>
      <c r="J5" s="1">
        <v>0</v>
      </c>
      <c r="K5" s="1">
        <v>0.18362774982555363</v>
      </c>
      <c r="L5" s="1">
        <v>67.391384185978183</v>
      </c>
      <c r="M5" s="1">
        <v>0.73451099930221453</v>
      </c>
      <c r="N5" s="1"/>
      <c r="O5" s="1"/>
      <c r="P5" s="1"/>
      <c r="Q5" s="1"/>
      <c r="R5" s="1"/>
    </row>
    <row r="6" spans="1:50" x14ac:dyDescent="0.3">
      <c r="A6" t="s">
        <v>11</v>
      </c>
      <c r="B6" t="s">
        <v>4</v>
      </c>
      <c r="C6" s="1">
        <v>2.0825657209682329</v>
      </c>
      <c r="D6" s="1">
        <v>0.64078945260561004</v>
      </c>
      <c r="E6" s="1">
        <v>126.87631161591079</v>
      </c>
      <c r="F6" s="1">
        <v>0.80098681575701258</v>
      </c>
      <c r="G6" s="1">
        <v>31.078288451372089</v>
      </c>
      <c r="H6" s="1">
        <v>2.0825657209682329</v>
      </c>
      <c r="I6" s="1">
        <v>0.64078945260561004</v>
      </c>
      <c r="J6" s="1">
        <v>0.48059208945420756</v>
      </c>
      <c r="K6" s="1">
        <v>0</v>
      </c>
      <c r="L6" s="1">
        <v>105.08947022732005</v>
      </c>
      <c r="M6" s="1">
        <v>0</v>
      </c>
      <c r="N6" s="1"/>
      <c r="O6" s="1"/>
      <c r="P6" s="1"/>
      <c r="Q6" s="1"/>
      <c r="R6" s="1"/>
    </row>
    <row r="7" spans="1:50" x14ac:dyDescent="0.3">
      <c r="A7" t="s">
        <v>14</v>
      </c>
      <c r="B7" s="1" t="s">
        <v>0</v>
      </c>
      <c r="C7" s="1">
        <v>2.5157654635717162</v>
      </c>
      <c r="D7" s="1">
        <v>25.157654635717162</v>
      </c>
      <c r="E7" s="1">
        <v>3862.7062927680131</v>
      </c>
      <c r="F7" s="1">
        <v>1.0063061854286866</v>
      </c>
      <c r="G7" s="1">
        <v>18.784382128002147</v>
      </c>
      <c r="H7" s="1">
        <v>0</v>
      </c>
      <c r="I7" s="1">
        <v>167.04682678116197</v>
      </c>
      <c r="J7" s="1">
        <v>2.0126123708573731</v>
      </c>
      <c r="K7" s="1">
        <v>0.3354353951428955</v>
      </c>
      <c r="L7" s="1">
        <v>6.5409902052864624</v>
      </c>
      <c r="M7" s="1">
        <v>1.341741580571582</v>
      </c>
      <c r="N7" s="1"/>
      <c r="O7" s="1"/>
      <c r="P7" s="1"/>
      <c r="Q7" s="1"/>
      <c r="R7" s="1"/>
    </row>
    <row r="8" spans="1:50" x14ac:dyDescent="0.3">
      <c r="A8" t="s">
        <v>14</v>
      </c>
      <c r="B8" s="1" t="s">
        <v>1</v>
      </c>
      <c r="C8" s="1">
        <v>1.4676842610876875</v>
      </c>
      <c r="D8" s="1">
        <v>5.0701819928483749</v>
      </c>
      <c r="E8" s="1">
        <v>1807.6533062923627</v>
      </c>
      <c r="F8" s="1">
        <v>0.40027752575118752</v>
      </c>
      <c r="G8" s="1">
        <v>11.074344879116188</v>
      </c>
      <c r="H8" s="1">
        <v>0.66712920958531252</v>
      </c>
      <c r="I8" s="1">
        <v>9.4732347761114379</v>
      </c>
      <c r="J8" s="1">
        <v>1.334258419170625</v>
      </c>
      <c r="K8" s="1">
        <v>0</v>
      </c>
      <c r="L8" s="1">
        <v>6.93814377968725</v>
      </c>
      <c r="M8" s="1">
        <v>1.8679617868388749</v>
      </c>
      <c r="N8" s="1"/>
      <c r="O8" s="1"/>
      <c r="P8" s="1"/>
      <c r="Q8" s="1"/>
      <c r="R8" s="1"/>
    </row>
    <row r="9" spans="1:50" x14ac:dyDescent="0.3">
      <c r="A9" t="s">
        <v>14</v>
      </c>
      <c r="B9" t="s">
        <v>2</v>
      </c>
      <c r="C9" s="1">
        <v>2.4695016545661086</v>
      </c>
      <c r="D9" s="1">
        <v>1.6463344363774057</v>
      </c>
      <c r="E9" s="1">
        <v>1827.5958578225582</v>
      </c>
      <c r="F9" s="1">
        <v>1.3170675491019246</v>
      </c>
      <c r="G9" s="1">
        <v>25.188916876574307</v>
      </c>
      <c r="H9" s="1">
        <v>5.4329036400454394</v>
      </c>
      <c r="I9" s="1">
        <v>26.670617869313975</v>
      </c>
      <c r="J9" s="1">
        <v>0.65853377455096229</v>
      </c>
      <c r="K9" s="1">
        <v>0.16463344363774057</v>
      </c>
      <c r="L9" s="1">
        <v>5.2682701964076983</v>
      </c>
      <c r="M9" s="1">
        <v>0.82316721818870286</v>
      </c>
      <c r="N9" s="1"/>
      <c r="O9" s="1"/>
      <c r="P9" s="1"/>
      <c r="Q9" s="1"/>
      <c r="R9" s="1"/>
    </row>
    <row r="10" spans="1:50" x14ac:dyDescent="0.3">
      <c r="A10" t="s">
        <v>14</v>
      </c>
      <c r="B10" t="s">
        <v>3</v>
      </c>
      <c r="C10" s="1">
        <v>1.2637964445193359</v>
      </c>
      <c r="D10" s="1">
        <v>4.4232875558176756</v>
      </c>
      <c r="E10" s="1">
        <v>1067.065464655826</v>
      </c>
      <c r="F10" s="1">
        <v>0.42126548150644533</v>
      </c>
      <c r="G10" s="1">
        <v>17.061252001011034</v>
      </c>
      <c r="H10" s="1">
        <v>2.3169601482854492</v>
      </c>
      <c r="I10" s="1">
        <v>24.222765186620606</v>
      </c>
      <c r="J10" s="1">
        <v>1.6850619260257813</v>
      </c>
      <c r="K10" s="1">
        <v>0.42126548150644533</v>
      </c>
      <c r="L10" s="1">
        <v>33.279973039009185</v>
      </c>
      <c r="M10" s="1">
        <v>2.1063274075322269</v>
      </c>
      <c r="N10" s="1"/>
      <c r="O10" s="1"/>
      <c r="P10" s="1"/>
      <c r="Q10" s="1"/>
      <c r="R10" s="1"/>
    </row>
    <row r="11" spans="1:50" x14ac:dyDescent="0.3">
      <c r="A11" t="s">
        <v>14</v>
      </c>
      <c r="B11" t="s">
        <v>4</v>
      </c>
      <c r="C11" s="1">
        <v>0.27544036027599123</v>
      </c>
      <c r="D11" s="1">
        <v>1.2394816212419606</v>
      </c>
      <c r="E11" s="1">
        <v>25.478233325529189</v>
      </c>
      <c r="F11" s="1">
        <v>0.55088072055198245</v>
      </c>
      <c r="G11" s="1">
        <v>9.089531889107711</v>
      </c>
      <c r="H11" s="1">
        <v>0</v>
      </c>
      <c r="I11" s="1">
        <v>26.855435126909146</v>
      </c>
      <c r="J11" s="1">
        <v>0</v>
      </c>
      <c r="K11" s="1">
        <v>0.41316054041398687</v>
      </c>
      <c r="L11" s="1">
        <v>0</v>
      </c>
      <c r="M11" s="1">
        <v>0</v>
      </c>
      <c r="N11" s="1"/>
      <c r="O11" s="1"/>
      <c r="P11" s="1"/>
      <c r="Q11" s="1"/>
      <c r="R11" s="1"/>
    </row>
    <row r="12" spans="1:50" x14ac:dyDescent="0.3">
      <c r="A12" t="s">
        <v>28</v>
      </c>
      <c r="B12" s="1" t="s">
        <v>0</v>
      </c>
      <c r="C12" s="1">
        <v>2.8313042319670902</v>
      </c>
      <c r="D12" s="1">
        <v>0.33309461552554004</v>
      </c>
      <c r="E12" s="1">
        <v>1134.5202604799895</v>
      </c>
      <c r="F12" s="1">
        <v>0</v>
      </c>
      <c r="G12" s="1">
        <v>6.9949869260363409</v>
      </c>
      <c r="H12" s="1">
        <v>0.16654730776277002</v>
      </c>
      <c r="I12" s="1">
        <v>15.655446929700382</v>
      </c>
      <c r="J12" s="1">
        <v>0.83273653881385012</v>
      </c>
      <c r="K12" s="1">
        <v>0.33309461552554004</v>
      </c>
      <c r="L12" s="1">
        <v>0.16654730776277002</v>
      </c>
      <c r="M12" s="1">
        <v>0.66618923105108008</v>
      </c>
      <c r="N12" s="1"/>
      <c r="O12" s="1"/>
      <c r="P12" s="1"/>
      <c r="Q12" s="1"/>
      <c r="R12" s="1"/>
    </row>
    <row r="13" spans="1:50" x14ac:dyDescent="0.3">
      <c r="A13" t="s">
        <v>28</v>
      </c>
      <c r="B13" s="1" t="s">
        <v>1</v>
      </c>
      <c r="C13" s="1">
        <v>0.57637718122739523</v>
      </c>
      <c r="D13" s="1">
        <v>0.72047147653424404</v>
      </c>
      <c r="E13" s="1">
        <v>2099.0215997348664</v>
      </c>
      <c r="F13" s="1">
        <v>0.28818859061369761</v>
      </c>
      <c r="G13" s="1">
        <v>11.527543624547905</v>
      </c>
      <c r="H13" s="1">
        <v>0.43228288592054642</v>
      </c>
      <c r="I13" s="1">
        <v>22.334615772561566</v>
      </c>
      <c r="J13" s="1">
        <v>0.28818859061369761</v>
      </c>
      <c r="K13" s="1">
        <v>0.43228288592054642</v>
      </c>
      <c r="L13" s="1">
        <v>1.4409429530684881</v>
      </c>
      <c r="M13" s="1">
        <v>2.3055087249095809</v>
      </c>
      <c r="N13" s="1"/>
      <c r="O13" s="1"/>
      <c r="P13" s="1"/>
      <c r="Q13" s="1"/>
      <c r="R13" s="1"/>
    </row>
    <row r="14" spans="1:50" x14ac:dyDescent="0.3">
      <c r="A14" t="s">
        <v>28</v>
      </c>
      <c r="B14" t="s">
        <v>2</v>
      </c>
      <c r="C14" s="1">
        <v>1.5446400988569662</v>
      </c>
      <c r="D14" s="1">
        <v>0.84253096301289065</v>
      </c>
      <c r="E14" s="1">
        <v>2251.6639986519504</v>
      </c>
      <c r="F14" s="1">
        <v>0.42126548150644533</v>
      </c>
      <c r="G14" s="1">
        <v>7.1615131856095706</v>
      </c>
      <c r="H14" s="1">
        <v>0.2808436543376302</v>
      </c>
      <c r="I14" s="1">
        <v>102.92919931474148</v>
      </c>
      <c r="J14" s="1">
        <v>0.5616873086752604</v>
      </c>
      <c r="K14" s="1">
        <v>0.42126548150644533</v>
      </c>
      <c r="L14" s="1">
        <v>1.9659055803634116</v>
      </c>
      <c r="M14" s="1">
        <v>0.70210913584407553</v>
      </c>
      <c r="N14" s="1"/>
      <c r="O14" s="1"/>
      <c r="P14" s="1"/>
      <c r="Q14" s="1"/>
      <c r="R14" s="1"/>
    </row>
    <row r="15" spans="1:50" x14ac:dyDescent="0.3">
      <c r="A15" t="s">
        <v>28</v>
      </c>
      <c r="B15" t="s">
        <v>3</v>
      </c>
      <c r="C15" s="1">
        <v>1.8574701256888118</v>
      </c>
      <c r="D15" s="1">
        <v>0.61915670856293725</v>
      </c>
      <c r="E15" s="1">
        <v>697.99599611995131</v>
      </c>
      <c r="F15" s="1">
        <v>0.20638556952097908</v>
      </c>
      <c r="G15" s="1">
        <v>19.813014674013992</v>
      </c>
      <c r="H15" s="1">
        <v>0</v>
      </c>
      <c r="I15" s="1">
        <v>26.004581759643365</v>
      </c>
      <c r="J15" s="1">
        <v>0</v>
      </c>
      <c r="K15" s="1">
        <v>1.0319278476048954</v>
      </c>
      <c r="L15" s="1">
        <v>8.0490372113181845</v>
      </c>
      <c r="M15" s="1">
        <v>0.82554227808391634</v>
      </c>
      <c r="N15" s="1"/>
      <c r="O15" s="1"/>
      <c r="P15" s="1"/>
      <c r="Q15" s="1"/>
      <c r="R15" s="1"/>
    </row>
    <row r="16" spans="1:50" x14ac:dyDescent="0.3">
      <c r="A16" t="s">
        <v>28</v>
      </c>
      <c r="B16" t="s">
        <v>4</v>
      </c>
      <c r="C16" s="1">
        <v>0.87334719044208831</v>
      </c>
      <c r="D16" s="1">
        <v>0.69867775235367069</v>
      </c>
      <c r="E16" s="1">
        <v>480.515624181237</v>
      </c>
      <c r="F16" s="1">
        <v>0.87334719044208831</v>
      </c>
      <c r="G16" s="1">
        <v>30.916490541649924</v>
      </c>
      <c r="H16" s="1">
        <v>0</v>
      </c>
      <c r="I16" s="1">
        <v>0.17466943808841767</v>
      </c>
      <c r="J16" s="1">
        <v>0.34933887617683534</v>
      </c>
      <c r="K16" s="1">
        <v>0.52400831426525296</v>
      </c>
      <c r="L16" s="1">
        <v>13.624216170896577</v>
      </c>
      <c r="M16" s="1">
        <v>0.87334719044208831</v>
      </c>
      <c r="N16" s="1"/>
      <c r="O16" s="1"/>
      <c r="P16" s="1"/>
      <c r="Q16" s="1"/>
      <c r="R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AC7F-D260-4C6F-BB15-4D428963CF9B}">
  <dimension ref="A1:F16"/>
  <sheetViews>
    <sheetView topLeftCell="A6" workbookViewId="0">
      <selection activeCell="D13" sqref="D13"/>
    </sheetView>
  </sheetViews>
  <sheetFormatPr defaultRowHeight="14.4" x14ac:dyDescent="0.3"/>
  <cols>
    <col min="1" max="1" width="12.21875" bestFit="1" customWidth="1"/>
    <col min="2" max="2" width="18" bestFit="1" customWidth="1"/>
    <col min="3" max="3" width="14" bestFit="1" customWidth="1"/>
    <col min="4" max="4" width="76" customWidth="1"/>
    <col min="5" max="5" width="12.88671875" bestFit="1" customWidth="1"/>
    <col min="6" max="6" width="12.21875" bestFit="1" customWidth="1"/>
    <col min="7" max="7" width="12" bestFit="1" customWidth="1"/>
    <col min="8" max="8" width="27.33203125" bestFit="1" customWidth="1"/>
    <col min="9" max="9" width="19.33203125" bestFit="1" customWidth="1"/>
  </cols>
  <sheetData>
    <row r="1" spans="1:6" x14ac:dyDescent="0.3">
      <c r="A1" s="5" t="s">
        <v>29</v>
      </c>
      <c r="B1" s="5" t="s">
        <v>30</v>
      </c>
      <c r="C1" s="5" t="s">
        <v>31</v>
      </c>
      <c r="D1" s="5" t="s">
        <v>32</v>
      </c>
      <c r="F1" s="2"/>
    </row>
    <row r="2" spans="1:6" ht="28.8" x14ac:dyDescent="0.3">
      <c r="A2" s="6" t="s">
        <v>33</v>
      </c>
      <c r="B2" s="6" t="s">
        <v>34</v>
      </c>
      <c r="C2" s="6" t="s">
        <v>35</v>
      </c>
      <c r="D2" s="7" t="s">
        <v>67</v>
      </c>
      <c r="F2" s="3"/>
    </row>
    <row r="3" spans="1:6" x14ac:dyDescent="0.3">
      <c r="A3" s="6" t="s">
        <v>33</v>
      </c>
      <c r="B3" s="6" t="s">
        <v>34</v>
      </c>
      <c r="C3" s="6" t="s">
        <v>36</v>
      </c>
      <c r="D3" s="7" t="s">
        <v>37</v>
      </c>
      <c r="F3" s="2"/>
    </row>
    <row r="4" spans="1:6" x14ac:dyDescent="0.3">
      <c r="A4" s="6" t="s">
        <v>33</v>
      </c>
      <c r="B4" s="6" t="s">
        <v>38</v>
      </c>
      <c r="C4" s="6" t="s">
        <v>39</v>
      </c>
      <c r="D4" s="7" t="s">
        <v>40</v>
      </c>
      <c r="F4" s="2"/>
    </row>
    <row r="5" spans="1:6" x14ac:dyDescent="0.3">
      <c r="A5" s="6" t="s">
        <v>33</v>
      </c>
      <c r="B5" s="6" t="s">
        <v>41</v>
      </c>
      <c r="C5" s="6" t="s">
        <v>10</v>
      </c>
      <c r="D5" s="7" t="s">
        <v>42</v>
      </c>
      <c r="F5" s="2"/>
    </row>
    <row r="6" spans="1:6" x14ac:dyDescent="0.3">
      <c r="A6" s="6" t="s">
        <v>33</v>
      </c>
      <c r="B6" s="6" t="s">
        <v>41</v>
      </c>
      <c r="C6" s="6" t="s">
        <v>5</v>
      </c>
      <c r="D6" s="7" t="s">
        <v>43</v>
      </c>
      <c r="F6" s="2"/>
    </row>
    <row r="7" spans="1:6" x14ac:dyDescent="0.3">
      <c r="A7" s="6" t="s">
        <v>33</v>
      </c>
      <c r="B7" s="6" t="s">
        <v>41</v>
      </c>
      <c r="C7" s="6" t="s">
        <v>44</v>
      </c>
      <c r="D7" s="7" t="s">
        <v>68</v>
      </c>
      <c r="F7" s="8"/>
    </row>
    <row r="8" spans="1:6" x14ac:dyDescent="0.3">
      <c r="A8" s="6" t="s">
        <v>33</v>
      </c>
      <c r="B8" s="6" t="s">
        <v>45</v>
      </c>
      <c r="C8" s="6" t="s">
        <v>46</v>
      </c>
      <c r="D8" s="7" t="s">
        <v>47</v>
      </c>
      <c r="F8" s="2"/>
    </row>
    <row r="9" spans="1:6" x14ac:dyDescent="0.3">
      <c r="A9" s="6" t="s">
        <v>48</v>
      </c>
      <c r="B9" s="6" t="s">
        <v>8</v>
      </c>
      <c r="C9" s="6" t="s">
        <v>49</v>
      </c>
      <c r="D9" s="7" t="s">
        <v>69</v>
      </c>
      <c r="F9" s="2"/>
    </row>
    <row r="10" spans="1:6" ht="15.6" x14ac:dyDescent="0.3">
      <c r="A10" s="6" t="s">
        <v>50</v>
      </c>
      <c r="B10" s="6" t="s">
        <v>51</v>
      </c>
      <c r="C10" s="6" t="s">
        <v>52</v>
      </c>
      <c r="D10" s="6" t="s">
        <v>53</v>
      </c>
      <c r="F10" s="9"/>
    </row>
    <row r="11" spans="1:6" x14ac:dyDescent="0.3">
      <c r="A11" s="6" t="s">
        <v>54</v>
      </c>
      <c r="B11" s="6" t="s">
        <v>55</v>
      </c>
      <c r="C11" s="6" t="s">
        <v>56</v>
      </c>
      <c r="D11" s="6" t="s">
        <v>57</v>
      </c>
      <c r="F11" s="2"/>
    </row>
    <row r="12" spans="1:6" x14ac:dyDescent="0.3">
      <c r="A12" s="6" t="s">
        <v>58</v>
      </c>
      <c r="B12" s="6" t="s">
        <v>70</v>
      </c>
      <c r="C12" s="6" t="s">
        <v>59</v>
      </c>
      <c r="D12" s="6" t="s">
        <v>60</v>
      </c>
      <c r="F12" s="8"/>
    </row>
    <row r="13" spans="1:6" x14ac:dyDescent="0.3">
      <c r="A13" s="6" t="s">
        <v>61</v>
      </c>
      <c r="B13" s="6" t="s">
        <v>62</v>
      </c>
      <c r="C13" s="6" t="s">
        <v>63</v>
      </c>
      <c r="D13" s="7" t="s">
        <v>71</v>
      </c>
      <c r="F13" s="2"/>
    </row>
    <row r="14" spans="1:6" x14ac:dyDescent="0.3">
      <c r="F14" s="2"/>
    </row>
    <row r="15" spans="1:6" x14ac:dyDescent="0.3">
      <c r="F15" s="2"/>
    </row>
    <row r="16" spans="1:6" x14ac:dyDescent="0.3">
      <c r="F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6C327-4AD6-4E2C-9AD8-DB46A7834610}">
  <dimension ref="A1:AQ16"/>
  <sheetViews>
    <sheetView workbookViewId="0">
      <selection activeCell="E22" sqref="E22"/>
    </sheetView>
  </sheetViews>
  <sheetFormatPr defaultRowHeight="14.4" x14ac:dyDescent="0.3"/>
  <cols>
    <col min="1" max="1" width="14.5546875" style="11" customWidth="1"/>
    <col min="2" max="2" width="9.33203125" style="11" bestFit="1" customWidth="1"/>
    <col min="3" max="3" width="11.33203125" style="11" bestFit="1" customWidth="1"/>
    <col min="4" max="4" width="14.5546875" style="11" customWidth="1"/>
    <col min="5" max="5" width="10" style="10" bestFit="1" customWidth="1"/>
    <col min="6" max="6" width="13" style="11" customWidth="1"/>
    <col min="7" max="7" width="10" style="10" customWidth="1"/>
    <col min="8" max="8" width="10.88671875" style="11" bestFit="1" customWidth="1"/>
    <col min="9" max="9" width="11.44140625" style="11" bestFit="1" customWidth="1"/>
    <col min="10" max="10" width="8" style="11" customWidth="1"/>
    <col min="11" max="11" width="14.33203125" style="11" bestFit="1" customWidth="1"/>
    <col min="12" max="12" width="7.33203125" style="11" bestFit="1" customWidth="1"/>
    <col min="13" max="13" width="16" style="11" customWidth="1"/>
    <col min="14" max="14" width="16.44140625" style="11" customWidth="1"/>
    <col min="15" max="15" width="11.6640625" style="11" bestFit="1" customWidth="1"/>
    <col min="16" max="16384" width="8.88671875" style="11"/>
  </cols>
  <sheetData>
    <row r="1" spans="1:43" ht="15.6" x14ac:dyDescent="0.3">
      <c r="A1" s="11" t="s">
        <v>13</v>
      </c>
      <c r="B1" s="11" t="s">
        <v>12</v>
      </c>
      <c r="C1" s="3" t="s">
        <v>5</v>
      </c>
      <c r="D1" s="11" t="s">
        <v>61</v>
      </c>
      <c r="E1" s="10" t="s">
        <v>6</v>
      </c>
      <c r="F1" s="11" t="s">
        <v>64</v>
      </c>
      <c r="G1" s="11" t="s">
        <v>44</v>
      </c>
      <c r="H1" s="11" t="s">
        <v>7</v>
      </c>
      <c r="I1" s="3" t="s">
        <v>8</v>
      </c>
      <c r="J1" s="11" t="s">
        <v>45</v>
      </c>
      <c r="K1" s="12" t="s">
        <v>9</v>
      </c>
      <c r="L1" s="11" t="s">
        <v>10</v>
      </c>
      <c r="M1" s="2" t="s">
        <v>53</v>
      </c>
      <c r="N1" s="1"/>
      <c r="O1" s="3"/>
      <c r="Q1" s="10"/>
      <c r="U1" s="3"/>
      <c r="W1" s="12"/>
      <c r="Z1" s="12"/>
      <c r="AF1" s="3"/>
      <c r="AG1" s="3"/>
      <c r="AI1" s="3"/>
      <c r="AL1" s="12"/>
      <c r="AN1" s="3"/>
      <c r="AO1" s="13"/>
      <c r="AQ1" s="12"/>
    </row>
    <row r="2" spans="1:43" x14ac:dyDescent="0.3">
      <c r="A2" s="11" t="s">
        <v>11</v>
      </c>
      <c r="B2" s="11" t="s">
        <v>0</v>
      </c>
      <c r="C2" s="11">
        <v>7</v>
      </c>
      <c r="D2" s="11">
        <v>49</v>
      </c>
      <c r="E2" s="10">
        <v>1302</v>
      </c>
      <c r="F2" s="11">
        <v>2</v>
      </c>
      <c r="G2" s="10">
        <v>312</v>
      </c>
      <c r="H2" s="11">
        <v>11</v>
      </c>
      <c r="I2" s="11">
        <v>33</v>
      </c>
      <c r="J2" s="11">
        <v>3</v>
      </c>
      <c r="K2" s="11">
        <v>1</v>
      </c>
      <c r="L2" s="11">
        <v>538</v>
      </c>
      <c r="M2" s="11">
        <v>1</v>
      </c>
      <c r="N2" s="1"/>
    </row>
    <row r="3" spans="1:43" x14ac:dyDescent="0.3">
      <c r="A3" s="11" t="s">
        <v>11</v>
      </c>
      <c r="B3" s="11" t="s">
        <v>1</v>
      </c>
      <c r="C3" s="11">
        <v>22</v>
      </c>
      <c r="D3" s="11">
        <v>96</v>
      </c>
      <c r="E3" s="10">
        <v>3393</v>
      </c>
      <c r="F3" s="11">
        <v>9</v>
      </c>
      <c r="G3" s="10">
        <v>1368</v>
      </c>
      <c r="H3" s="11">
        <v>8</v>
      </c>
      <c r="I3" s="11">
        <v>22</v>
      </c>
      <c r="J3" s="11">
        <v>1</v>
      </c>
      <c r="K3" s="11">
        <v>0</v>
      </c>
      <c r="L3" s="11">
        <v>114</v>
      </c>
      <c r="M3" s="11">
        <v>1</v>
      </c>
      <c r="N3" s="1"/>
    </row>
    <row r="4" spans="1:43" x14ac:dyDescent="0.3">
      <c r="A4" s="11" t="s">
        <v>11</v>
      </c>
      <c r="B4" s="11" t="s">
        <v>2</v>
      </c>
      <c r="C4" s="11">
        <v>23</v>
      </c>
      <c r="D4" s="11">
        <v>409</v>
      </c>
      <c r="E4" s="10">
        <v>8811</v>
      </c>
      <c r="F4" s="11">
        <v>3</v>
      </c>
      <c r="G4" s="10">
        <v>46</v>
      </c>
      <c r="H4" s="11">
        <v>2</v>
      </c>
      <c r="I4" s="11">
        <v>9</v>
      </c>
      <c r="J4" s="11">
        <v>0</v>
      </c>
      <c r="K4" s="11">
        <v>2</v>
      </c>
      <c r="L4" s="11">
        <v>95</v>
      </c>
      <c r="M4" s="11">
        <v>1</v>
      </c>
      <c r="N4" s="1"/>
    </row>
    <row r="5" spans="1:43" x14ac:dyDescent="0.3">
      <c r="A5" s="11" t="s">
        <v>11</v>
      </c>
      <c r="B5" s="11" t="s">
        <v>3</v>
      </c>
      <c r="C5" s="11">
        <v>20</v>
      </c>
      <c r="D5" s="11">
        <v>17</v>
      </c>
      <c r="E5" s="10">
        <v>1543</v>
      </c>
      <c r="F5" s="11">
        <v>8</v>
      </c>
      <c r="G5" s="10">
        <v>90</v>
      </c>
      <c r="H5" s="11">
        <v>10</v>
      </c>
      <c r="I5" s="11">
        <v>8</v>
      </c>
      <c r="J5" s="11">
        <v>0</v>
      </c>
      <c r="K5" s="11">
        <v>1</v>
      </c>
      <c r="L5" s="11">
        <v>367</v>
      </c>
      <c r="M5" s="11">
        <v>4</v>
      </c>
      <c r="N5" s="1"/>
    </row>
    <row r="6" spans="1:43" x14ac:dyDescent="0.3">
      <c r="A6" s="11" t="s">
        <v>11</v>
      </c>
      <c r="B6" s="11" t="s">
        <v>4</v>
      </c>
      <c r="C6" s="11">
        <v>13</v>
      </c>
      <c r="D6" s="11">
        <v>4</v>
      </c>
      <c r="E6" s="10">
        <v>792</v>
      </c>
      <c r="F6" s="11">
        <v>5</v>
      </c>
      <c r="G6" s="10">
        <v>194</v>
      </c>
      <c r="H6" s="11">
        <v>13</v>
      </c>
      <c r="I6" s="11">
        <v>4</v>
      </c>
      <c r="J6" s="11">
        <v>3</v>
      </c>
      <c r="K6" s="12">
        <v>0</v>
      </c>
      <c r="L6" s="11">
        <v>656</v>
      </c>
      <c r="M6" s="11">
        <v>0</v>
      </c>
      <c r="N6" s="1"/>
    </row>
    <row r="7" spans="1:43" x14ac:dyDescent="0.3">
      <c r="A7" s="11" t="s">
        <v>14</v>
      </c>
      <c r="B7" s="11" t="s">
        <v>0</v>
      </c>
      <c r="C7" s="12">
        <v>15</v>
      </c>
      <c r="D7" s="12">
        <v>150</v>
      </c>
      <c r="E7" s="14">
        <v>23031</v>
      </c>
      <c r="F7" s="12">
        <v>6</v>
      </c>
      <c r="G7" s="14">
        <v>112</v>
      </c>
      <c r="H7" s="12">
        <v>0</v>
      </c>
      <c r="I7" s="12">
        <v>996</v>
      </c>
      <c r="J7" s="12">
        <v>12</v>
      </c>
      <c r="K7" s="12">
        <v>2</v>
      </c>
      <c r="L7" s="12">
        <v>39</v>
      </c>
      <c r="M7" s="12">
        <v>8</v>
      </c>
      <c r="N7" s="1"/>
    </row>
    <row r="8" spans="1:43" x14ac:dyDescent="0.3">
      <c r="A8" s="11" t="s">
        <v>14</v>
      </c>
      <c r="B8" s="11" t="s">
        <v>1</v>
      </c>
      <c r="C8" s="12">
        <v>11</v>
      </c>
      <c r="D8" s="12">
        <v>38</v>
      </c>
      <c r="E8" s="14">
        <v>13548</v>
      </c>
      <c r="F8" s="12">
        <v>3</v>
      </c>
      <c r="G8" s="14">
        <v>83</v>
      </c>
      <c r="H8" s="12">
        <v>5</v>
      </c>
      <c r="I8" s="12">
        <v>71</v>
      </c>
      <c r="J8" s="12">
        <v>10</v>
      </c>
      <c r="K8" s="12">
        <v>0</v>
      </c>
      <c r="L8" s="12">
        <v>52</v>
      </c>
      <c r="M8" s="12">
        <v>14</v>
      </c>
      <c r="N8" s="1"/>
    </row>
    <row r="9" spans="1:43" x14ac:dyDescent="0.3">
      <c r="A9" s="11" t="s">
        <v>14</v>
      </c>
      <c r="B9" s="11" t="s">
        <v>2</v>
      </c>
      <c r="C9" s="12">
        <v>15</v>
      </c>
      <c r="D9" s="12">
        <v>10</v>
      </c>
      <c r="E9" s="14">
        <v>11101</v>
      </c>
      <c r="F9" s="12">
        <v>8</v>
      </c>
      <c r="G9" s="14">
        <v>153</v>
      </c>
      <c r="H9" s="12">
        <v>33</v>
      </c>
      <c r="I9" s="12">
        <v>162</v>
      </c>
      <c r="J9" s="12">
        <v>4</v>
      </c>
      <c r="K9" s="12">
        <v>1</v>
      </c>
      <c r="L9" s="12">
        <v>32</v>
      </c>
      <c r="M9" s="12">
        <v>5</v>
      </c>
      <c r="N9" s="1"/>
    </row>
    <row r="10" spans="1:43" x14ac:dyDescent="0.3">
      <c r="A10" s="11" t="s">
        <v>14</v>
      </c>
      <c r="B10" s="11" t="s">
        <v>3</v>
      </c>
      <c r="C10" s="12">
        <v>6</v>
      </c>
      <c r="D10" s="12">
        <v>21</v>
      </c>
      <c r="E10" s="14">
        <v>5066</v>
      </c>
      <c r="F10" s="12">
        <v>2</v>
      </c>
      <c r="G10" s="14">
        <v>81</v>
      </c>
      <c r="H10" s="12">
        <v>11</v>
      </c>
      <c r="I10" s="12">
        <v>115</v>
      </c>
      <c r="J10" s="12">
        <v>8</v>
      </c>
      <c r="K10" s="12">
        <v>2</v>
      </c>
      <c r="L10" s="12">
        <v>158</v>
      </c>
      <c r="M10" s="12">
        <v>10</v>
      </c>
      <c r="N10" s="1"/>
    </row>
    <row r="11" spans="1:43" x14ac:dyDescent="0.3">
      <c r="A11" s="11" t="s">
        <v>14</v>
      </c>
      <c r="B11" s="11" t="s">
        <v>4</v>
      </c>
      <c r="C11" s="12">
        <v>2</v>
      </c>
      <c r="D11" s="12">
        <v>9</v>
      </c>
      <c r="E11" s="14">
        <v>185</v>
      </c>
      <c r="F11" s="12">
        <v>4</v>
      </c>
      <c r="G11" s="14">
        <v>66</v>
      </c>
      <c r="H11" s="12">
        <v>0</v>
      </c>
      <c r="I11" s="12">
        <v>195</v>
      </c>
      <c r="J11" s="12">
        <v>0</v>
      </c>
      <c r="K11" s="12">
        <v>3</v>
      </c>
      <c r="L11" s="12">
        <v>0</v>
      </c>
      <c r="M11" s="12">
        <v>0</v>
      </c>
      <c r="N11" s="1"/>
    </row>
    <row r="12" spans="1:43" x14ac:dyDescent="0.3">
      <c r="A12" s="11" t="s">
        <v>28</v>
      </c>
      <c r="B12" s="11" t="s">
        <v>0</v>
      </c>
      <c r="C12" s="11">
        <v>17</v>
      </c>
      <c r="D12" s="11">
        <v>2</v>
      </c>
      <c r="E12" s="10">
        <v>6812</v>
      </c>
      <c r="F12" s="12">
        <v>0</v>
      </c>
      <c r="G12" s="10">
        <v>42</v>
      </c>
      <c r="H12" s="11">
        <v>1</v>
      </c>
      <c r="I12" s="11">
        <v>94</v>
      </c>
      <c r="J12" s="12">
        <v>5</v>
      </c>
      <c r="K12" s="11">
        <v>2</v>
      </c>
      <c r="L12" s="11">
        <v>1</v>
      </c>
      <c r="M12" s="11">
        <v>4</v>
      </c>
      <c r="N12" s="1"/>
    </row>
    <row r="13" spans="1:43" x14ac:dyDescent="0.3">
      <c r="A13" s="11" t="s">
        <v>28</v>
      </c>
      <c r="B13" s="11" t="s">
        <v>1</v>
      </c>
      <c r="C13" s="11">
        <v>4</v>
      </c>
      <c r="D13" s="11">
        <v>5</v>
      </c>
      <c r="E13" s="10">
        <v>14567</v>
      </c>
      <c r="F13" s="12">
        <v>2</v>
      </c>
      <c r="G13" s="10">
        <v>80</v>
      </c>
      <c r="H13" s="11">
        <v>3</v>
      </c>
      <c r="I13" s="11">
        <v>155</v>
      </c>
      <c r="J13" s="12">
        <v>2</v>
      </c>
      <c r="K13" s="11">
        <v>3</v>
      </c>
      <c r="L13" s="11">
        <v>10</v>
      </c>
      <c r="M13" s="11">
        <v>16</v>
      </c>
      <c r="N13" s="1"/>
    </row>
    <row r="14" spans="1:43" x14ac:dyDescent="0.3">
      <c r="A14" s="11" t="s">
        <v>28</v>
      </c>
      <c r="B14" s="11" t="s">
        <v>2</v>
      </c>
      <c r="C14" s="11">
        <v>11</v>
      </c>
      <c r="D14" s="11">
        <v>6</v>
      </c>
      <c r="E14" s="10">
        <v>16035</v>
      </c>
      <c r="F14" s="12">
        <v>3</v>
      </c>
      <c r="G14" s="10">
        <v>51</v>
      </c>
      <c r="H14" s="11">
        <v>2</v>
      </c>
      <c r="I14" s="11">
        <v>733</v>
      </c>
      <c r="J14" s="12">
        <v>4</v>
      </c>
      <c r="K14" s="11">
        <v>3</v>
      </c>
      <c r="L14" s="11">
        <v>14</v>
      </c>
      <c r="M14" s="11">
        <v>5</v>
      </c>
      <c r="N14" s="1"/>
    </row>
    <row r="15" spans="1:43" x14ac:dyDescent="0.3">
      <c r="A15" s="11" t="s">
        <v>28</v>
      </c>
      <c r="B15" s="11" t="s">
        <v>3</v>
      </c>
      <c r="C15" s="15">
        <v>9</v>
      </c>
      <c r="D15" s="15">
        <v>3</v>
      </c>
      <c r="E15" s="16">
        <v>3382</v>
      </c>
      <c r="F15" s="15">
        <v>1</v>
      </c>
      <c r="G15" s="16">
        <v>96</v>
      </c>
      <c r="H15" s="12">
        <v>0</v>
      </c>
      <c r="I15" s="15">
        <v>126</v>
      </c>
      <c r="J15" s="15">
        <v>0</v>
      </c>
      <c r="K15" s="15">
        <v>5</v>
      </c>
      <c r="L15" s="15">
        <v>39</v>
      </c>
      <c r="M15" s="15">
        <v>4</v>
      </c>
      <c r="N15" s="1"/>
    </row>
    <row r="16" spans="1:43" x14ac:dyDescent="0.3">
      <c r="A16" s="11" t="s">
        <v>28</v>
      </c>
      <c r="B16" s="11" t="s">
        <v>4</v>
      </c>
      <c r="C16" s="11">
        <v>5</v>
      </c>
      <c r="D16" s="12">
        <v>4</v>
      </c>
      <c r="E16" s="10">
        <v>2751</v>
      </c>
      <c r="F16" s="12">
        <v>5</v>
      </c>
      <c r="G16" s="10">
        <v>177</v>
      </c>
      <c r="H16" s="12">
        <v>0</v>
      </c>
      <c r="I16" s="11">
        <v>1</v>
      </c>
      <c r="J16" s="12">
        <v>2</v>
      </c>
      <c r="K16" s="12">
        <v>3</v>
      </c>
      <c r="L16" s="11">
        <v>78</v>
      </c>
      <c r="M16" s="11">
        <v>5</v>
      </c>
      <c r="N1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01A6-0FFB-41C3-AEE3-B28351CF303E}">
  <dimension ref="A1:AQ16"/>
  <sheetViews>
    <sheetView topLeftCell="I1" workbookViewId="0">
      <selection activeCell="T20" sqref="T20"/>
    </sheetView>
  </sheetViews>
  <sheetFormatPr defaultRowHeight="14.4" x14ac:dyDescent="0.3"/>
  <cols>
    <col min="1" max="1" width="14.5546875" style="11" customWidth="1"/>
    <col min="2" max="2" width="9.33203125" style="11" bestFit="1" customWidth="1"/>
    <col min="3" max="3" width="11.33203125" style="11" bestFit="1" customWidth="1"/>
    <col min="4" max="4" width="14.5546875" style="11" customWidth="1"/>
    <col min="5" max="5" width="10" style="10" bestFit="1" customWidth="1"/>
    <col min="6" max="6" width="13" style="11" customWidth="1"/>
    <col min="7" max="7" width="10" style="10" customWidth="1"/>
    <col min="8" max="8" width="10.88671875" style="11" bestFit="1" customWidth="1"/>
    <col min="9" max="9" width="11.44140625" style="11" bestFit="1" customWidth="1"/>
    <col min="10" max="10" width="8" style="11" customWidth="1"/>
    <col min="11" max="11" width="14.33203125" style="11" bestFit="1" customWidth="1"/>
    <col min="12" max="12" width="7.33203125" style="11" bestFit="1" customWidth="1"/>
    <col min="13" max="13" width="14.88671875" style="11" customWidth="1"/>
    <col min="14" max="14" width="16.44140625" style="11" customWidth="1"/>
    <col min="15" max="15" width="11.6640625" style="11" bestFit="1" customWidth="1"/>
    <col min="16" max="24" width="8.88671875" style="11"/>
    <col min="25" max="25" width="15.44140625" style="11" customWidth="1"/>
    <col min="26" max="16384" width="8.88671875" style="11"/>
  </cols>
  <sheetData>
    <row r="1" spans="1:43" ht="16.2" x14ac:dyDescent="0.3">
      <c r="A1" s="11" t="s">
        <v>13</v>
      </c>
      <c r="B1" s="11" t="s">
        <v>12</v>
      </c>
      <c r="C1" s="3" t="s">
        <v>5</v>
      </c>
      <c r="D1" s="11" t="s">
        <v>61</v>
      </c>
      <c r="E1" s="10" t="s">
        <v>6</v>
      </c>
      <c r="F1" s="11" t="s">
        <v>64</v>
      </c>
      <c r="G1" s="11" t="s">
        <v>44</v>
      </c>
      <c r="H1" s="11" t="s">
        <v>7</v>
      </c>
      <c r="I1" s="3" t="s">
        <v>8</v>
      </c>
      <c r="J1" s="11" t="s">
        <v>45</v>
      </c>
      <c r="K1" s="12" t="s">
        <v>9</v>
      </c>
      <c r="L1" s="11" t="s">
        <v>10</v>
      </c>
      <c r="M1" s="11" t="s">
        <v>53</v>
      </c>
      <c r="N1" s="1" t="s">
        <v>66</v>
      </c>
      <c r="O1" s="3" t="s">
        <v>5</v>
      </c>
      <c r="P1" s="11" t="s">
        <v>61</v>
      </c>
      <c r="Q1" s="10" t="s">
        <v>6</v>
      </c>
      <c r="R1" s="11" t="s">
        <v>64</v>
      </c>
      <c r="S1" s="11" t="s">
        <v>44</v>
      </c>
      <c r="T1" s="11" t="s">
        <v>7</v>
      </c>
      <c r="U1" s="3" t="s">
        <v>8</v>
      </c>
      <c r="V1" s="11" t="s">
        <v>45</v>
      </c>
      <c r="W1" s="12" t="s">
        <v>9</v>
      </c>
      <c r="X1" s="11" t="s">
        <v>10</v>
      </c>
      <c r="Y1" s="11" t="s">
        <v>53</v>
      </c>
      <c r="Z1" s="12"/>
      <c r="AF1" s="3"/>
      <c r="AG1" s="3"/>
      <c r="AI1" s="3"/>
      <c r="AL1" s="12"/>
      <c r="AN1" s="3"/>
      <c r="AO1" s="13"/>
      <c r="AQ1" s="12"/>
    </row>
    <row r="2" spans="1:43" x14ac:dyDescent="0.3">
      <c r="A2" s="11" t="s">
        <v>11</v>
      </c>
      <c r="B2" s="11" t="s">
        <v>0</v>
      </c>
      <c r="C2" s="11">
        <v>7</v>
      </c>
      <c r="D2" s="11">
        <v>49</v>
      </c>
      <c r="E2" s="10">
        <v>1302</v>
      </c>
      <c r="F2" s="11">
        <v>2</v>
      </c>
      <c r="G2" s="10">
        <v>312</v>
      </c>
      <c r="H2" s="11">
        <v>11</v>
      </c>
      <c r="I2" s="11">
        <v>33</v>
      </c>
      <c r="J2" s="11">
        <v>3</v>
      </c>
      <c r="K2" s="11">
        <v>1</v>
      </c>
      <c r="L2" s="11">
        <v>538</v>
      </c>
      <c r="M2" s="11">
        <v>1</v>
      </c>
      <c r="N2" s="1">
        <v>6.283648369152</v>
      </c>
      <c r="O2" s="11">
        <f t="shared" ref="O2:Y2" si="0">C2/6.2836</f>
        <v>1.1140110764529887</v>
      </c>
      <c r="P2" s="11">
        <f t="shared" si="0"/>
        <v>7.7980775351709211</v>
      </c>
      <c r="Q2" s="11">
        <f t="shared" si="0"/>
        <v>207.20606022025592</v>
      </c>
      <c r="R2" s="11">
        <f t="shared" si="0"/>
        <v>0.31828887898656821</v>
      </c>
      <c r="S2" s="11">
        <f t="shared" si="0"/>
        <v>49.653065121904639</v>
      </c>
      <c r="T2" s="11">
        <f t="shared" si="0"/>
        <v>1.7505888344261251</v>
      </c>
      <c r="U2" s="11">
        <f t="shared" si="0"/>
        <v>5.2517665032783754</v>
      </c>
      <c r="V2" s="11">
        <f t="shared" si="0"/>
        <v>0.47743331847985232</v>
      </c>
      <c r="W2" s="11">
        <f t="shared" si="0"/>
        <v>0.15914443949328411</v>
      </c>
      <c r="X2" s="11">
        <f t="shared" si="0"/>
        <v>85.619708447386856</v>
      </c>
      <c r="Y2" s="11">
        <f t="shared" si="0"/>
        <v>0.15914443949328411</v>
      </c>
    </row>
    <row r="3" spans="1:43" x14ac:dyDescent="0.3">
      <c r="A3" s="11" t="s">
        <v>11</v>
      </c>
      <c r="B3" s="11" t="s">
        <v>1</v>
      </c>
      <c r="C3" s="11">
        <v>22</v>
      </c>
      <c r="D3" s="11">
        <v>96</v>
      </c>
      <c r="E3" s="10">
        <v>3393</v>
      </c>
      <c r="F3" s="11">
        <v>9</v>
      </c>
      <c r="G3" s="10">
        <v>1368</v>
      </c>
      <c r="H3" s="11">
        <v>8</v>
      </c>
      <c r="I3" s="11">
        <v>22</v>
      </c>
      <c r="J3" s="11">
        <v>1</v>
      </c>
      <c r="K3" s="11">
        <v>0</v>
      </c>
      <c r="L3" s="11">
        <v>114</v>
      </c>
      <c r="M3" s="11">
        <v>1</v>
      </c>
      <c r="N3" s="1">
        <v>5.1665553257471997</v>
      </c>
      <c r="O3" s="11">
        <f t="shared" ref="O3:X3" si="1">C3/5.16655</f>
        <v>4.2581606681441198</v>
      </c>
      <c r="P3" s="11">
        <f t="shared" si="1"/>
        <v>18.581064733719792</v>
      </c>
      <c r="Q3" s="11">
        <f t="shared" si="1"/>
        <v>656.72450668240901</v>
      </c>
      <c r="R3" s="11">
        <f t="shared" si="1"/>
        <v>1.7419748187862307</v>
      </c>
      <c r="S3" s="11">
        <f t="shared" si="1"/>
        <v>264.78017245550706</v>
      </c>
      <c r="T3" s="11">
        <f t="shared" si="1"/>
        <v>1.5484220611433162</v>
      </c>
      <c r="U3" s="11">
        <f t="shared" si="1"/>
        <v>4.2581606681441198</v>
      </c>
      <c r="V3" s="11">
        <f t="shared" si="1"/>
        <v>0.19355275764291452</v>
      </c>
      <c r="W3" s="11">
        <f t="shared" si="1"/>
        <v>0</v>
      </c>
      <c r="X3" s="11">
        <f t="shared" si="1"/>
        <v>22.065014371292254</v>
      </c>
      <c r="Y3" s="11">
        <f t="shared" ref="Y3" si="2">M3/5.16655</f>
        <v>0.19355275764291452</v>
      </c>
    </row>
    <row r="4" spans="1:43" x14ac:dyDescent="0.3">
      <c r="A4" s="11" t="s">
        <v>11</v>
      </c>
      <c r="B4" s="11" t="s">
        <v>2</v>
      </c>
      <c r="C4" s="11">
        <v>23</v>
      </c>
      <c r="D4" s="11">
        <v>409</v>
      </c>
      <c r="E4" s="10">
        <v>8811</v>
      </c>
      <c r="F4" s="11">
        <v>3</v>
      </c>
      <c r="G4" s="10">
        <v>46</v>
      </c>
      <c r="H4" s="11">
        <v>2</v>
      </c>
      <c r="I4" s="11">
        <v>9</v>
      </c>
      <c r="J4" s="11">
        <v>0</v>
      </c>
      <c r="K4" s="11">
        <v>2</v>
      </c>
      <c r="L4" s="11">
        <v>95</v>
      </c>
      <c r="M4" s="11">
        <v>1</v>
      </c>
      <c r="N4" s="1">
        <v>7.2611047821311994</v>
      </c>
      <c r="O4" s="11">
        <f t="shared" ref="O4:X4" si="3">C4/7.2611</f>
        <v>3.1675641431738994</v>
      </c>
      <c r="P4" s="11">
        <f t="shared" si="3"/>
        <v>56.32755367644021</v>
      </c>
      <c r="Q4" s="11">
        <f t="shared" si="3"/>
        <v>1213.4525071958794</v>
      </c>
      <c r="R4" s="11">
        <f t="shared" si="3"/>
        <v>0.41316054041398687</v>
      </c>
      <c r="S4" s="11">
        <f t="shared" si="3"/>
        <v>6.3351282863477989</v>
      </c>
      <c r="T4" s="11">
        <f t="shared" si="3"/>
        <v>0.27544036027599123</v>
      </c>
      <c r="U4" s="11">
        <f t="shared" si="3"/>
        <v>1.2394816212419606</v>
      </c>
      <c r="V4" s="11">
        <f t="shared" si="3"/>
        <v>0</v>
      </c>
      <c r="W4" s="11">
        <f t="shared" si="3"/>
        <v>0.27544036027599123</v>
      </c>
      <c r="X4" s="11">
        <f t="shared" si="3"/>
        <v>13.083417113109585</v>
      </c>
      <c r="Y4" s="11">
        <f t="shared" ref="Y4" si="4">M4/7.2611</f>
        <v>0.13772018013799561</v>
      </c>
    </row>
    <row r="5" spans="1:43" x14ac:dyDescent="0.3">
      <c r="A5" s="11" t="s">
        <v>11</v>
      </c>
      <c r="B5" s="11" t="s">
        <v>3</v>
      </c>
      <c r="C5" s="11">
        <v>20</v>
      </c>
      <c r="D5" s="11">
        <v>17</v>
      </c>
      <c r="E5" s="10">
        <v>1543</v>
      </c>
      <c r="F5" s="11">
        <v>8</v>
      </c>
      <c r="G5" s="10">
        <v>90</v>
      </c>
      <c r="H5" s="11">
        <v>10</v>
      </c>
      <c r="I5" s="11">
        <v>8</v>
      </c>
      <c r="J5" s="11">
        <v>0</v>
      </c>
      <c r="K5" s="11">
        <v>1</v>
      </c>
      <c r="L5" s="11">
        <v>367</v>
      </c>
      <c r="M5" s="11">
        <v>4</v>
      </c>
      <c r="N5" s="1">
        <v>5.4458285865983997</v>
      </c>
      <c r="O5" s="11">
        <f t="shared" ref="O5:X5" si="5">C5/5.4458</f>
        <v>3.6725549965110726</v>
      </c>
      <c r="P5" s="11">
        <f t="shared" si="5"/>
        <v>3.1216717470344117</v>
      </c>
      <c r="Q5" s="11">
        <f t="shared" si="5"/>
        <v>283.33761798082924</v>
      </c>
      <c r="R5" s="11">
        <f t="shared" si="5"/>
        <v>1.4690219986044291</v>
      </c>
      <c r="S5" s="11">
        <f t="shared" si="5"/>
        <v>16.526497484299828</v>
      </c>
      <c r="T5" s="11">
        <f t="shared" si="5"/>
        <v>1.8362774982555363</v>
      </c>
      <c r="U5" s="11">
        <f t="shared" si="5"/>
        <v>1.4690219986044291</v>
      </c>
      <c r="V5" s="11">
        <f t="shared" si="5"/>
        <v>0</v>
      </c>
      <c r="W5" s="11">
        <f t="shared" si="5"/>
        <v>0.18362774982555363</v>
      </c>
      <c r="X5" s="11">
        <f t="shared" si="5"/>
        <v>67.391384185978183</v>
      </c>
      <c r="Y5" s="11">
        <f t="shared" ref="Y5" si="6">M5/5.4458</f>
        <v>0.73451099930221453</v>
      </c>
    </row>
    <row r="6" spans="1:43" x14ac:dyDescent="0.3">
      <c r="A6" s="11" t="s">
        <v>11</v>
      </c>
      <c r="B6" s="11" t="s">
        <v>4</v>
      </c>
      <c r="C6" s="11">
        <v>13</v>
      </c>
      <c r="D6" s="11">
        <v>4</v>
      </c>
      <c r="E6" s="10">
        <v>792</v>
      </c>
      <c r="F6" s="11">
        <v>5</v>
      </c>
      <c r="G6" s="10">
        <v>194</v>
      </c>
      <c r="H6" s="11">
        <v>13</v>
      </c>
      <c r="I6" s="11">
        <v>4</v>
      </c>
      <c r="J6" s="11">
        <v>3</v>
      </c>
      <c r="K6" s="12">
        <v>0</v>
      </c>
      <c r="L6" s="11">
        <v>656</v>
      </c>
      <c r="M6" s="11">
        <v>0</v>
      </c>
      <c r="N6" s="1">
        <v>6.4232849995775982</v>
      </c>
      <c r="O6" s="11">
        <f t="shared" ref="O6:X6" si="7">C6/6.2423</f>
        <v>2.0825657209682329</v>
      </c>
      <c r="P6" s="11">
        <f t="shared" si="7"/>
        <v>0.64078945260561004</v>
      </c>
      <c r="Q6" s="11">
        <f t="shared" si="7"/>
        <v>126.87631161591079</v>
      </c>
      <c r="R6" s="11">
        <f t="shared" si="7"/>
        <v>0.80098681575701258</v>
      </c>
      <c r="S6" s="11">
        <f t="shared" si="7"/>
        <v>31.078288451372089</v>
      </c>
      <c r="T6" s="11">
        <f t="shared" si="7"/>
        <v>2.0825657209682329</v>
      </c>
      <c r="U6" s="11">
        <f t="shared" si="7"/>
        <v>0.64078945260561004</v>
      </c>
      <c r="V6" s="11">
        <f t="shared" si="7"/>
        <v>0.48059208945420756</v>
      </c>
      <c r="W6" s="11">
        <f t="shared" si="7"/>
        <v>0</v>
      </c>
      <c r="X6" s="11">
        <f t="shared" si="7"/>
        <v>105.08947022732005</v>
      </c>
      <c r="Y6" s="11">
        <f t="shared" ref="Y6" si="8">M6/6.2423</f>
        <v>0</v>
      </c>
    </row>
    <row r="7" spans="1:43" x14ac:dyDescent="0.3">
      <c r="A7" s="11" t="s">
        <v>14</v>
      </c>
      <c r="B7" s="11" t="s">
        <v>0</v>
      </c>
      <c r="C7" s="12">
        <v>15</v>
      </c>
      <c r="D7" s="12">
        <v>150</v>
      </c>
      <c r="E7" s="14">
        <v>23031</v>
      </c>
      <c r="F7" s="12">
        <v>6</v>
      </c>
      <c r="G7" s="14">
        <v>112</v>
      </c>
      <c r="H7" s="12">
        <v>0</v>
      </c>
      <c r="I7" s="12">
        <v>996</v>
      </c>
      <c r="J7" s="12">
        <v>12</v>
      </c>
      <c r="K7" s="12">
        <v>2</v>
      </c>
      <c r="L7" s="12">
        <v>39</v>
      </c>
      <c r="M7" s="12">
        <v>8</v>
      </c>
      <c r="N7" s="1">
        <v>5.9624841191731184</v>
      </c>
      <c r="O7" s="11">
        <f t="shared" ref="O7:X7" si="9">C7/5.9624</f>
        <v>2.5157654635717162</v>
      </c>
      <c r="P7" s="11">
        <f t="shared" si="9"/>
        <v>25.157654635717162</v>
      </c>
      <c r="Q7" s="11">
        <f t="shared" si="9"/>
        <v>3862.7062927680131</v>
      </c>
      <c r="R7" s="11">
        <f t="shared" si="9"/>
        <v>1.0063061854286866</v>
      </c>
      <c r="S7" s="11">
        <f t="shared" si="9"/>
        <v>18.784382128002147</v>
      </c>
      <c r="T7" s="11">
        <f t="shared" si="9"/>
        <v>0</v>
      </c>
      <c r="U7" s="11">
        <f t="shared" si="9"/>
        <v>167.04682678116197</v>
      </c>
      <c r="V7" s="11">
        <f t="shared" si="9"/>
        <v>2.0126123708573731</v>
      </c>
      <c r="W7" s="11">
        <f t="shared" si="9"/>
        <v>0.3354353951428955</v>
      </c>
      <c r="X7" s="11">
        <f t="shared" si="9"/>
        <v>6.5409902052864624</v>
      </c>
      <c r="Y7" s="11">
        <f t="shared" ref="Y7" si="10">M7/5.9624</f>
        <v>1.341741580571582</v>
      </c>
    </row>
    <row r="8" spans="1:43" x14ac:dyDescent="0.3">
      <c r="A8" s="11" t="s">
        <v>14</v>
      </c>
      <c r="B8" s="11" t="s">
        <v>1</v>
      </c>
      <c r="C8" s="12">
        <v>11</v>
      </c>
      <c r="D8" s="12">
        <v>38</v>
      </c>
      <c r="E8" s="14">
        <v>13548</v>
      </c>
      <c r="F8" s="12">
        <v>3</v>
      </c>
      <c r="G8" s="14">
        <v>83</v>
      </c>
      <c r="H8" s="12">
        <v>5</v>
      </c>
      <c r="I8" s="12">
        <v>71</v>
      </c>
      <c r="J8" s="12">
        <v>10</v>
      </c>
      <c r="K8" s="12">
        <v>0</v>
      </c>
      <c r="L8" s="12">
        <v>52</v>
      </c>
      <c r="M8" s="12">
        <v>14</v>
      </c>
      <c r="N8" s="1">
        <v>7.4984870538547206</v>
      </c>
      <c r="O8" s="11">
        <f t="shared" ref="O8:X8" si="11">C8/7.4948</f>
        <v>1.4676842610876875</v>
      </c>
      <c r="P8" s="11">
        <f t="shared" si="11"/>
        <v>5.0701819928483749</v>
      </c>
      <c r="Q8" s="11">
        <f t="shared" si="11"/>
        <v>1807.6533062923627</v>
      </c>
      <c r="R8" s="11">
        <f t="shared" si="11"/>
        <v>0.40027752575118752</v>
      </c>
      <c r="S8" s="11">
        <f t="shared" si="11"/>
        <v>11.074344879116188</v>
      </c>
      <c r="T8" s="11">
        <f t="shared" si="11"/>
        <v>0.66712920958531252</v>
      </c>
      <c r="U8" s="11">
        <f t="shared" si="11"/>
        <v>9.4732347761114379</v>
      </c>
      <c r="V8" s="11">
        <f t="shared" si="11"/>
        <v>1.334258419170625</v>
      </c>
      <c r="W8" s="11">
        <f t="shared" si="11"/>
        <v>0</v>
      </c>
      <c r="X8" s="11">
        <f t="shared" si="11"/>
        <v>6.93814377968725</v>
      </c>
      <c r="Y8" s="11">
        <f t="shared" ref="Y8" si="12">M8/7.4948</f>
        <v>1.8679617868388749</v>
      </c>
    </row>
    <row r="9" spans="1:43" x14ac:dyDescent="0.3">
      <c r="A9" s="11" t="s">
        <v>14</v>
      </c>
      <c r="B9" s="11" t="s">
        <v>2</v>
      </c>
      <c r="C9" s="12">
        <v>15</v>
      </c>
      <c r="D9" s="12">
        <v>10</v>
      </c>
      <c r="E9" s="14">
        <v>11101</v>
      </c>
      <c r="F9" s="12">
        <v>8</v>
      </c>
      <c r="G9" s="14">
        <v>153</v>
      </c>
      <c r="H9" s="12">
        <v>33</v>
      </c>
      <c r="I9" s="12">
        <v>162</v>
      </c>
      <c r="J9" s="12">
        <v>4</v>
      </c>
      <c r="K9" s="12">
        <v>1</v>
      </c>
      <c r="L9" s="12">
        <v>32</v>
      </c>
      <c r="M9" s="12">
        <v>5</v>
      </c>
      <c r="N9" s="1">
        <v>6.0741934235135986</v>
      </c>
      <c r="O9" s="11">
        <f t="shared" ref="O9:X9" si="13">C9/6.0741</f>
        <v>2.4695016545661086</v>
      </c>
      <c r="P9" s="11">
        <f t="shared" si="13"/>
        <v>1.6463344363774057</v>
      </c>
      <c r="Q9" s="11">
        <f t="shared" si="13"/>
        <v>1827.5958578225582</v>
      </c>
      <c r="R9" s="11">
        <f t="shared" si="13"/>
        <v>1.3170675491019246</v>
      </c>
      <c r="S9" s="11">
        <f t="shared" si="13"/>
        <v>25.188916876574307</v>
      </c>
      <c r="T9" s="11">
        <f t="shared" si="13"/>
        <v>5.4329036400454394</v>
      </c>
      <c r="U9" s="11">
        <f t="shared" si="13"/>
        <v>26.670617869313975</v>
      </c>
      <c r="V9" s="11">
        <f t="shared" si="13"/>
        <v>0.65853377455096229</v>
      </c>
      <c r="W9" s="11">
        <f t="shared" si="13"/>
        <v>0.16463344363774057</v>
      </c>
      <c r="X9" s="11">
        <f t="shared" si="13"/>
        <v>5.2682701964076983</v>
      </c>
      <c r="Y9" s="11">
        <f t="shared" ref="Y9" si="14">M9/6.0741</f>
        <v>0.82316721818870286</v>
      </c>
    </row>
    <row r="10" spans="1:43" x14ac:dyDescent="0.3">
      <c r="A10" s="11" t="s">
        <v>14</v>
      </c>
      <c r="B10" s="11" t="s">
        <v>3</v>
      </c>
      <c r="C10" s="12">
        <v>6</v>
      </c>
      <c r="D10" s="12">
        <v>21</v>
      </c>
      <c r="E10" s="14">
        <v>5066</v>
      </c>
      <c r="F10" s="12">
        <v>2</v>
      </c>
      <c r="G10" s="14">
        <v>81</v>
      </c>
      <c r="H10" s="12">
        <v>11</v>
      </c>
      <c r="I10" s="12">
        <v>115</v>
      </c>
      <c r="J10" s="12">
        <v>8</v>
      </c>
      <c r="K10" s="12">
        <v>2</v>
      </c>
      <c r="L10" s="12">
        <v>158</v>
      </c>
      <c r="M10" s="12">
        <v>10</v>
      </c>
      <c r="N10" s="1">
        <v>4.7476454344703987</v>
      </c>
      <c r="O10" s="11">
        <f t="shared" ref="O10:Y10" si="15">C10/4.7476</f>
        <v>1.2637964445193359</v>
      </c>
      <c r="P10" s="11">
        <f t="shared" si="15"/>
        <v>4.4232875558176756</v>
      </c>
      <c r="Q10" s="11">
        <f t="shared" si="15"/>
        <v>1067.065464655826</v>
      </c>
      <c r="R10" s="11">
        <f t="shared" si="15"/>
        <v>0.42126548150644533</v>
      </c>
      <c r="S10" s="11">
        <f t="shared" si="15"/>
        <v>17.061252001011034</v>
      </c>
      <c r="T10" s="11">
        <f t="shared" si="15"/>
        <v>2.3169601482854492</v>
      </c>
      <c r="U10" s="11">
        <f t="shared" si="15"/>
        <v>24.222765186620606</v>
      </c>
      <c r="V10" s="11">
        <f t="shared" si="15"/>
        <v>1.6850619260257813</v>
      </c>
      <c r="W10" s="11">
        <f t="shared" si="15"/>
        <v>0.42126548150644533</v>
      </c>
      <c r="X10" s="11">
        <f t="shared" si="15"/>
        <v>33.279973039009185</v>
      </c>
      <c r="Y10" s="11">
        <f t="shared" si="15"/>
        <v>2.1063274075322269</v>
      </c>
    </row>
    <row r="11" spans="1:43" x14ac:dyDescent="0.3">
      <c r="A11" s="11" t="s">
        <v>14</v>
      </c>
      <c r="B11" s="11" t="s">
        <v>4</v>
      </c>
      <c r="C11" s="12">
        <v>2</v>
      </c>
      <c r="D11" s="12">
        <v>9</v>
      </c>
      <c r="E11" s="14">
        <v>185</v>
      </c>
      <c r="F11" s="12">
        <v>4</v>
      </c>
      <c r="G11" s="14">
        <v>66</v>
      </c>
      <c r="H11" s="12">
        <v>0</v>
      </c>
      <c r="I11" s="12">
        <v>195</v>
      </c>
      <c r="J11" s="12">
        <v>0</v>
      </c>
      <c r="K11" s="12">
        <v>3</v>
      </c>
      <c r="L11" s="12">
        <v>0</v>
      </c>
      <c r="M11" s="12">
        <v>0</v>
      </c>
      <c r="N11" s="1">
        <v>7.2611047821311994</v>
      </c>
      <c r="O11" s="11">
        <f t="shared" ref="O11:X11" si="16">C11/7.2611</f>
        <v>0.27544036027599123</v>
      </c>
      <c r="P11" s="11">
        <f t="shared" si="16"/>
        <v>1.2394816212419606</v>
      </c>
      <c r="Q11" s="11">
        <f t="shared" si="16"/>
        <v>25.478233325529189</v>
      </c>
      <c r="R11" s="11">
        <f t="shared" si="16"/>
        <v>0.55088072055198245</v>
      </c>
      <c r="S11" s="11">
        <f t="shared" si="16"/>
        <v>9.089531889107711</v>
      </c>
      <c r="T11" s="11">
        <f t="shared" si="16"/>
        <v>0</v>
      </c>
      <c r="U11" s="11">
        <f t="shared" si="16"/>
        <v>26.855435126909146</v>
      </c>
      <c r="V11" s="11">
        <f t="shared" si="16"/>
        <v>0</v>
      </c>
      <c r="W11" s="11">
        <f t="shared" si="16"/>
        <v>0.41316054041398687</v>
      </c>
      <c r="X11" s="11">
        <f t="shared" si="16"/>
        <v>0</v>
      </c>
      <c r="Y11" s="11">
        <f t="shared" ref="Y11" si="17">M11/7.2611</f>
        <v>0</v>
      </c>
    </row>
    <row r="12" spans="1:43" x14ac:dyDescent="0.3">
      <c r="A12" s="11" t="s">
        <v>28</v>
      </c>
      <c r="B12" s="11" t="s">
        <v>0</v>
      </c>
      <c r="C12" s="11">
        <v>17</v>
      </c>
      <c r="D12" s="11">
        <v>2</v>
      </c>
      <c r="E12" s="10">
        <v>6812</v>
      </c>
      <c r="F12" s="12">
        <v>0</v>
      </c>
      <c r="G12" s="10">
        <v>42</v>
      </c>
      <c r="H12" s="11">
        <v>1</v>
      </c>
      <c r="I12" s="11">
        <v>94</v>
      </c>
      <c r="J12" s="12">
        <v>5</v>
      </c>
      <c r="K12" s="11">
        <v>2</v>
      </c>
      <c r="L12" s="11">
        <v>1</v>
      </c>
      <c r="M12" s="11">
        <v>4</v>
      </c>
      <c r="N12" s="1">
        <v>6.004375108300799</v>
      </c>
      <c r="O12" s="11">
        <f t="shared" ref="O12:X12" si="18">C12/6.0043</f>
        <v>2.8313042319670902</v>
      </c>
      <c r="P12" s="11">
        <f t="shared" si="18"/>
        <v>0.33309461552554004</v>
      </c>
      <c r="Q12" s="11">
        <f t="shared" si="18"/>
        <v>1134.5202604799895</v>
      </c>
      <c r="R12" s="11">
        <f t="shared" si="18"/>
        <v>0</v>
      </c>
      <c r="S12" s="11">
        <f t="shared" si="18"/>
        <v>6.9949869260363409</v>
      </c>
      <c r="T12" s="11">
        <f t="shared" si="18"/>
        <v>0.16654730776277002</v>
      </c>
      <c r="U12" s="11">
        <f t="shared" si="18"/>
        <v>15.655446929700382</v>
      </c>
      <c r="V12" s="11">
        <f t="shared" si="18"/>
        <v>0.83273653881385012</v>
      </c>
      <c r="W12" s="11">
        <f t="shared" si="18"/>
        <v>0.33309461552554004</v>
      </c>
      <c r="X12" s="11">
        <f t="shared" si="18"/>
        <v>0.16654730776277002</v>
      </c>
      <c r="Y12" s="11">
        <f t="shared" ref="Y12" si="19">M12/6.0043</f>
        <v>0.66618923105108008</v>
      </c>
    </row>
    <row r="13" spans="1:43" x14ac:dyDescent="0.3">
      <c r="A13" s="11" t="s">
        <v>28</v>
      </c>
      <c r="B13" s="11" t="s">
        <v>1</v>
      </c>
      <c r="C13" s="11">
        <v>4</v>
      </c>
      <c r="D13" s="11">
        <v>5</v>
      </c>
      <c r="E13" s="10">
        <v>14567</v>
      </c>
      <c r="F13" s="12">
        <v>2</v>
      </c>
      <c r="G13" s="10">
        <v>80</v>
      </c>
      <c r="H13" s="11">
        <v>3</v>
      </c>
      <c r="I13" s="11">
        <v>155</v>
      </c>
      <c r="J13" s="12">
        <v>2</v>
      </c>
      <c r="K13" s="11">
        <v>3</v>
      </c>
      <c r="L13" s="11">
        <v>10</v>
      </c>
      <c r="M13" s="11">
        <v>16</v>
      </c>
      <c r="N13" s="1">
        <v>6.9399405321523195</v>
      </c>
      <c r="O13" s="11">
        <f t="shared" ref="O13:X13" si="20">C13/6.9399</f>
        <v>0.57637718122739523</v>
      </c>
      <c r="P13" s="11">
        <f t="shared" si="20"/>
        <v>0.72047147653424404</v>
      </c>
      <c r="Q13" s="11">
        <f t="shared" si="20"/>
        <v>2099.0215997348664</v>
      </c>
      <c r="R13" s="11">
        <f t="shared" si="20"/>
        <v>0.28818859061369761</v>
      </c>
      <c r="S13" s="11">
        <f t="shared" si="20"/>
        <v>11.527543624547905</v>
      </c>
      <c r="T13" s="11">
        <f t="shared" si="20"/>
        <v>0.43228288592054642</v>
      </c>
      <c r="U13" s="11">
        <f t="shared" si="20"/>
        <v>22.334615772561566</v>
      </c>
      <c r="V13" s="11">
        <f t="shared" si="20"/>
        <v>0.28818859061369761</v>
      </c>
      <c r="W13" s="11">
        <f t="shared" si="20"/>
        <v>0.43228288592054642</v>
      </c>
      <c r="X13" s="11">
        <f t="shared" si="20"/>
        <v>1.4409429530684881</v>
      </c>
      <c r="Y13" s="11">
        <f t="shared" ref="Y13" si="21">M13/6.9399</f>
        <v>2.3055087249095809</v>
      </c>
    </row>
    <row r="14" spans="1:43" x14ac:dyDescent="0.3">
      <c r="A14" s="11" t="s">
        <v>28</v>
      </c>
      <c r="B14" s="11" t="s">
        <v>2</v>
      </c>
      <c r="C14" s="11">
        <v>11</v>
      </c>
      <c r="D14" s="11">
        <v>6</v>
      </c>
      <c r="E14" s="10">
        <v>16035</v>
      </c>
      <c r="F14" s="12">
        <v>3</v>
      </c>
      <c r="G14" s="10">
        <v>51</v>
      </c>
      <c r="H14" s="11">
        <v>2</v>
      </c>
      <c r="I14" s="11">
        <v>733</v>
      </c>
      <c r="J14" s="12">
        <v>4</v>
      </c>
      <c r="K14" s="11">
        <v>3</v>
      </c>
      <c r="L14" s="11">
        <v>14</v>
      </c>
      <c r="M14" s="11">
        <v>5</v>
      </c>
      <c r="N14" s="1">
        <v>7.1214681517055984</v>
      </c>
      <c r="O14" s="11">
        <f t="shared" ref="O14:X14" si="22">C14/7.1214</f>
        <v>1.5446400988569662</v>
      </c>
      <c r="P14" s="11">
        <f t="shared" si="22"/>
        <v>0.84253096301289065</v>
      </c>
      <c r="Q14" s="11">
        <f t="shared" si="22"/>
        <v>2251.6639986519504</v>
      </c>
      <c r="R14" s="11">
        <f t="shared" si="22"/>
        <v>0.42126548150644533</v>
      </c>
      <c r="S14" s="11">
        <f t="shared" si="22"/>
        <v>7.1615131856095706</v>
      </c>
      <c r="T14" s="11">
        <f t="shared" si="22"/>
        <v>0.2808436543376302</v>
      </c>
      <c r="U14" s="11">
        <f t="shared" si="22"/>
        <v>102.92919931474148</v>
      </c>
      <c r="V14" s="11">
        <f t="shared" si="22"/>
        <v>0.5616873086752604</v>
      </c>
      <c r="W14" s="11">
        <f t="shared" si="22"/>
        <v>0.42126548150644533</v>
      </c>
      <c r="X14" s="11">
        <f t="shared" si="22"/>
        <v>1.9659055803634116</v>
      </c>
      <c r="Y14" s="11">
        <f t="shared" ref="Y14" si="23">M14/7.1214</f>
        <v>0.70210913584407553</v>
      </c>
    </row>
    <row r="15" spans="1:43" x14ac:dyDescent="0.3">
      <c r="A15" s="11" t="s">
        <v>28</v>
      </c>
      <c r="B15" s="11" t="s">
        <v>3</v>
      </c>
      <c r="C15" s="15">
        <v>9</v>
      </c>
      <c r="D15" s="15">
        <v>3</v>
      </c>
      <c r="E15" s="16">
        <v>3382</v>
      </c>
      <c r="F15" s="15">
        <v>1</v>
      </c>
      <c r="G15" s="16">
        <v>96</v>
      </c>
      <c r="H15" s="12">
        <v>0</v>
      </c>
      <c r="I15" s="15">
        <v>126</v>
      </c>
      <c r="J15" s="15">
        <v>0</v>
      </c>
      <c r="K15" s="15">
        <v>5</v>
      </c>
      <c r="L15" s="15">
        <v>39</v>
      </c>
      <c r="M15" s="15">
        <v>4</v>
      </c>
      <c r="N15" s="1">
        <v>4.8453910757683198</v>
      </c>
      <c r="O15" s="11">
        <f t="shared" ref="O15:X15" si="24">C15/4.8453</f>
        <v>1.8574701256888118</v>
      </c>
      <c r="P15" s="11">
        <f t="shared" si="24"/>
        <v>0.61915670856293725</v>
      </c>
      <c r="Q15" s="11">
        <f t="shared" si="24"/>
        <v>697.99599611995131</v>
      </c>
      <c r="R15" s="11">
        <f t="shared" si="24"/>
        <v>0.20638556952097908</v>
      </c>
      <c r="S15" s="11">
        <f t="shared" si="24"/>
        <v>19.813014674013992</v>
      </c>
      <c r="T15" s="11">
        <f t="shared" si="24"/>
        <v>0</v>
      </c>
      <c r="U15" s="11">
        <f t="shared" si="24"/>
        <v>26.004581759643365</v>
      </c>
      <c r="V15" s="11">
        <f t="shared" si="24"/>
        <v>0</v>
      </c>
      <c r="W15" s="11">
        <f t="shared" si="24"/>
        <v>1.0319278476048954</v>
      </c>
      <c r="X15" s="11">
        <f t="shared" si="24"/>
        <v>8.0490372113181845</v>
      </c>
      <c r="Y15" s="11">
        <f t="shared" ref="Y15" si="25">M15/4.8453</f>
        <v>0.82554227808391634</v>
      </c>
    </row>
    <row r="16" spans="1:43" x14ac:dyDescent="0.3">
      <c r="A16" s="11" t="s">
        <v>28</v>
      </c>
      <c r="B16" s="11" t="s">
        <v>4</v>
      </c>
      <c r="C16" s="11">
        <v>5</v>
      </c>
      <c r="D16" s="12">
        <v>4</v>
      </c>
      <c r="E16" s="10">
        <v>2751</v>
      </c>
      <c r="F16" s="12">
        <v>5</v>
      </c>
      <c r="G16" s="10">
        <v>177</v>
      </c>
      <c r="H16" s="12">
        <v>0</v>
      </c>
      <c r="I16" s="11">
        <v>1</v>
      </c>
      <c r="J16" s="12">
        <v>2</v>
      </c>
      <c r="K16" s="12">
        <v>3</v>
      </c>
      <c r="L16" s="11">
        <v>78</v>
      </c>
      <c r="M16" s="11">
        <v>5</v>
      </c>
      <c r="N16" s="1">
        <v>5.7251018474495989</v>
      </c>
      <c r="O16" s="11">
        <f t="shared" ref="O16:X16" si="26">C16/5.7251</f>
        <v>0.87334719044208831</v>
      </c>
      <c r="P16" s="11">
        <f t="shared" si="26"/>
        <v>0.69867775235367069</v>
      </c>
      <c r="Q16" s="11">
        <f t="shared" si="26"/>
        <v>480.515624181237</v>
      </c>
      <c r="R16" s="11">
        <f t="shared" si="26"/>
        <v>0.87334719044208831</v>
      </c>
      <c r="S16" s="11">
        <f t="shared" si="26"/>
        <v>30.916490541649924</v>
      </c>
      <c r="T16" s="11">
        <f t="shared" si="26"/>
        <v>0</v>
      </c>
      <c r="U16" s="11">
        <f t="shared" si="26"/>
        <v>0.17466943808841767</v>
      </c>
      <c r="V16" s="11">
        <f t="shared" si="26"/>
        <v>0.34933887617683534</v>
      </c>
      <c r="W16" s="11">
        <f t="shared" si="26"/>
        <v>0.52400831426525296</v>
      </c>
      <c r="X16" s="11">
        <f t="shared" si="26"/>
        <v>13.624216170896577</v>
      </c>
      <c r="Y16" s="11">
        <f t="shared" ref="Y16" si="27">M16/5.7251</f>
        <v>0.87334719044208831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8149-643A-45A9-BC26-A0D65E773CD0}">
  <dimension ref="A1:P16"/>
  <sheetViews>
    <sheetView tabSelected="1" workbookViewId="0">
      <selection activeCell="C1" sqref="C1"/>
    </sheetView>
  </sheetViews>
  <sheetFormatPr defaultRowHeight="14.4" x14ac:dyDescent="0.3"/>
  <cols>
    <col min="1" max="1" width="13.77734375" customWidth="1"/>
    <col min="2" max="2" width="8.88671875" bestFit="1" customWidth="1"/>
    <col min="3" max="3" width="12" customWidth="1"/>
    <col min="4" max="4" width="16" bestFit="1" customWidth="1"/>
    <col min="5" max="5" width="5" bestFit="1" customWidth="1"/>
    <col min="6" max="6" width="9.5546875" bestFit="1" customWidth="1"/>
    <col min="7" max="7" width="13.5546875" bestFit="1" customWidth="1"/>
    <col min="8" max="8" width="12.6640625" bestFit="1" customWidth="1"/>
    <col min="9" max="9" width="11.6640625" bestFit="1" customWidth="1"/>
    <col min="10" max="10" width="12.33203125" bestFit="1" customWidth="1"/>
    <col min="11" max="11" width="15.88671875" bestFit="1" customWidth="1"/>
  </cols>
  <sheetData>
    <row r="1" spans="1:16" x14ac:dyDescent="0.3">
      <c r="A1" s="1" t="s">
        <v>13</v>
      </c>
      <c r="B1" s="1" t="s">
        <v>12</v>
      </c>
      <c r="C1" s="1" t="s">
        <v>65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P1" s="1"/>
    </row>
    <row r="2" spans="1:16" x14ac:dyDescent="0.3">
      <c r="A2" s="1" t="s">
        <v>11</v>
      </c>
      <c r="B2" s="1" t="s">
        <v>23</v>
      </c>
      <c r="C2" s="4">
        <v>14.8</v>
      </c>
      <c r="D2" s="4">
        <v>30.36</v>
      </c>
      <c r="E2" s="1">
        <v>7.6</v>
      </c>
      <c r="F2" s="1">
        <v>4.12</v>
      </c>
      <c r="G2" s="1">
        <v>165</v>
      </c>
      <c r="H2" s="1">
        <v>709.05550000000005</v>
      </c>
      <c r="I2" s="1">
        <v>6.3780000000000001</v>
      </c>
      <c r="J2" s="4">
        <v>8.7149999999999999</v>
      </c>
      <c r="K2" s="1">
        <v>130.27699999999999</v>
      </c>
      <c r="P2" s="1"/>
    </row>
    <row r="3" spans="1:16" x14ac:dyDescent="0.3">
      <c r="A3" s="1" t="s">
        <v>11</v>
      </c>
      <c r="B3" s="1" t="s">
        <v>24</v>
      </c>
      <c r="C3" s="4">
        <v>17.8</v>
      </c>
      <c r="D3" s="4">
        <v>30.03</v>
      </c>
      <c r="E3" s="1">
        <v>8.1999999999999993</v>
      </c>
      <c r="F3" s="1">
        <v>4.5</v>
      </c>
      <c r="G3" s="1">
        <v>168</v>
      </c>
      <c r="H3" s="1">
        <v>181.58189999999999</v>
      </c>
      <c r="I3" s="1">
        <v>344.80700000000002</v>
      </c>
      <c r="J3" s="4">
        <v>120.137</v>
      </c>
      <c r="K3" s="1">
        <v>100.07</v>
      </c>
      <c r="P3" s="1"/>
    </row>
    <row r="4" spans="1:16" x14ac:dyDescent="0.3">
      <c r="A4" s="1" t="s">
        <v>11</v>
      </c>
      <c r="B4" s="1" t="s">
        <v>25</v>
      </c>
      <c r="C4" s="4">
        <v>9.4</v>
      </c>
      <c r="D4" s="4">
        <v>29.51</v>
      </c>
      <c r="E4" s="1">
        <v>8.1</v>
      </c>
      <c r="F4" s="1">
        <v>4.59</v>
      </c>
      <c r="G4" s="1">
        <v>92</v>
      </c>
      <c r="H4" s="1">
        <v>226.5428</v>
      </c>
      <c r="I4" s="1">
        <v>46.317</v>
      </c>
      <c r="J4" s="4">
        <v>56.347999999999999</v>
      </c>
      <c r="K4" s="1">
        <v>98.078000000000003</v>
      </c>
      <c r="P4" s="1"/>
    </row>
    <row r="5" spans="1:16" x14ac:dyDescent="0.3">
      <c r="A5" s="1" t="s">
        <v>11</v>
      </c>
      <c r="B5" s="1" t="s">
        <v>26</v>
      </c>
      <c r="C5" s="4">
        <v>10.7</v>
      </c>
      <c r="D5" s="4">
        <v>30.21</v>
      </c>
      <c r="E5" s="1">
        <v>8</v>
      </c>
      <c r="F5" s="1">
        <v>4.55</v>
      </c>
      <c r="G5" s="1">
        <v>45.51</v>
      </c>
      <c r="H5" s="1">
        <v>383.46870000000001</v>
      </c>
      <c r="I5" s="1">
        <v>25.934000000000001</v>
      </c>
      <c r="J5" s="4">
        <v>19.57</v>
      </c>
      <c r="K5" s="1">
        <v>112.684</v>
      </c>
      <c r="P5" s="1"/>
    </row>
    <row r="6" spans="1:16" x14ac:dyDescent="0.3">
      <c r="A6" s="1" t="s">
        <v>11</v>
      </c>
      <c r="B6" s="1" t="s">
        <v>27</v>
      </c>
      <c r="C6" s="4">
        <v>7.5</v>
      </c>
      <c r="D6" s="4">
        <v>30.5</v>
      </c>
      <c r="E6" s="1">
        <v>7.8</v>
      </c>
      <c r="F6" s="1">
        <v>3.75</v>
      </c>
      <c r="G6" s="1">
        <v>60</v>
      </c>
      <c r="H6" s="1">
        <v>599.29939999999999</v>
      </c>
      <c r="I6" s="1">
        <v>156.084</v>
      </c>
      <c r="J6" s="4">
        <v>109.05800000000001</v>
      </c>
      <c r="K6" s="1">
        <v>124.96599999999999</v>
      </c>
      <c r="P6" s="1"/>
    </row>
    <row r="7" spans="1:16" x14ac:dyDescent="0.3">
      <c r="A7" s="1" t="s">
        <v>14</v>
      </c>
      <c r="B7" s="1" t="s">
        <v>23</v>
      </c>
      <c r="C7" s="1">
        <v>34.6</v>
      </c>
      <c r="D7" s="1">
        <v>22.7</v>
      </c>
      <c r="E7" s="1">
        <v>7.51</v>
      </c>
      <c r="F7" s="1">
        <v>5.32</v>
      </c>
      <c r="G7" s="1">
        <v>2.35</v>
      </c>
      <c r="H7" s="1">
        <v>874.37</v>
      </c>
      <c r="I7" s="1">
        <v>47.5</v>
      </c>
      <c r="J7" s="1">
        <v>245.77</v>
      </c>
      <c r="K7" s="1">
        <v>433.33</v>
      </c>
      <c r="P7" s="1"/>
    </row>
    <row r="8" spans="1:16" x14ac:dyDescent="0.3">
      <c r="A8" s="1" t="s">
        <v>14</v>
      </c>
      <c r="B8" s="1" t="s">
        <v>24</v>
      </c>
      <c r="C8" s="1">
        <v>34.299999999999997</v>
      </c>
      <c r="D8" s="1">
        <v>23</v>
      </c>
      <c r="E8" s="1">
        <v>7.49</v>
      </c>
      <c r="F8" s="1">
        <v>5.61</v>
      </c>
      <c r="G8" s="1">
        <v>4.0999999999999996</v>
      </c>
      <c r="H8" s="1">
        <v>834.37</v>
      </c>
      <c r="I8" s="1">
        <v>29.53</v>
      </c>
      <c r="J8" s="1">
        <v>93.28</v>
      </c>
      <c r="K8" s="1">
        <v>133.33000000000001</v>
      </c>
      <c r="P8" s="1"/>
    </row>
    <row r="9" spans="1:16" x14ac:dyDescent="0.3">
      <c r="A9" s="1" t="s">
        <v>14</v>
      </c>
      <c r="B9" s="1" t="s">
        <v>25</v>
      </c>
      <c r="C9" s="1">
        <v>32.6</v>
      </c>
      <c r="D9" s="1">
        <v>24.8</v>
      </c>
      <c r="E9" s="1">
        <v>7.59</v>
      </c>
      <c r="F9" s="1">
        <v>5.94</v>
      </c>
      <c r="G9" s="1">
        <v>4.01</v>
      </c>
      <c r="H9" s="1">
        <v>919.86</v>
      </c>
      <c r="I9" s="1">
        <v>10.51</v>
      </c>
      <c r="J9" s="1">
        <v>81.680000000000007</v>
      </c>
      <c r="K9" s="1">
        <v>100</v>
      </c>
      <c r="P9" s="1"/>
    </row>
    <row r="10" spans="1:16" x14ac:dyDescent="0.3">
      <c r="A10" s="1" t="s">
        <v>14</v>
      </c>
      <c r="B10" s="1" t="s">
        <v>26</v>
      </c>
      <c r="C10" s="1">
        <v>34</v>
      </c>
      <c r="D10" s="1">
        <v>24</v>
      </c>
      <c r="E10" s="1">
        <v>7.69</v>
      </c>
      <c r="F10" s="1">
        <v>5.42</v>
      </c>
      <c r="G10" s="1">
        <v>3.2</v>
      </c>
      <c r="H10" s="1">
        <v>410.13</v>
      </c>
      <c r="I10" s="1">
        <v>7.0570000000000004</v>
      </c>
      <c r="J10" s="1">
        <v>484.81</v>
      </c>
      <c r="K10" s="1">
        <v>33.33</v>
      </c>
      <c r="P10" s="1"/>
    </row>
    <row r="11" spans="1:16" x14ac:dyDescent="0.3">
      <c r="A11" s="1" t="s">
        <v>14</v>
      </c>
      <c r="B11" s="1" t="s">
        <v>27</v>
      </c>
      <c r="C11" s="1">
        <v>32.799999999999997</v>
      </c>
      <c r="D11" s="1">
        <v>22.8</v>
      </c>
      <c r="E11" s="1">
        <v>8.09</v>
      </c>
      <c r="F11" s="1">
        <v>4.6500000000000004</v>
      </c>
      <c r="G11" s="1">
        <v>4.74</v>
      </c>
      <c r="H11" s="1">
        <v>677.16</v>
      </c>
      <c r="I11" s="1">
        <v>26.3</v>
      </c>
      <c r="J11" s="1">
        <v>203.86</v>
      </c>
      <c r="K11" s="1">
        <v>166.67</v>
      </c>
      <c r="P11" s="1"/>
    </row>
    <row r="12" spans="1:16" x14ac:dyDescent="0.3">
      <c r="A12" t="s">
        <v>28</v>
      </c>
      <c r="B12" s="1" t="s">
        <v>23</v>
      </c>
      <c r="C12" s="1">
        <v>27.4</v>
      </c>
      <c r="D12" s="1">
        <v>32.200000000000003</v>
      </c>
      <c r="E12" s="1">
        <v>8.89</v>
      </c>
      <c r="F12" s="1">
        <v>4.29</v>
      </c>
      <c r="G12" s="1">
        <v>16.079999999999998</v>
      </c>
      <c r="H12" s="1">
        <v>340.4</v>
      </c>
      <c r="I12" s="1">
        <v>15.5</v>
      </c>
      <c r="J12" s="1">
        <v>108.86</v>
      </c>
      <c r="K12" s="1">
        <v>100</v>
      </c>
      <c r="P12" s="1"/>
    </row>
    <row r="13" spans="1:16" x14ac:dyDescent="0.3">
      <c r="A13" t="s">
        <v>28</v>
      </c>
      <c r="B13" s="1" t="s">
        <v>24</v>
      </c>
      <c r="C13" s="1">
        <v>29.7</v>
      </c>
      <c r="D13" s="1">
        <v>30.5</v>
      </c>
      <c r="E13" s="1">
        <v>8.0500000000000007</v>
      </c>
      <c r="F13" s="1">
        <v>4.03</v>
      </c>
      <c r="G13" s="1">
        <v>26.78</v>
      </c>
      <c r="H13" s="1">
        <v>334.32</v>
      </c>
      <c r="I13" s="1">
        <v>20.399999999999999</v>
      </c>
      <c r="J13" s="1">
        <v>238.52</v>
      </c>
      <c r="K13" s="1">
        <v>420</v>
      </c>
      <c r="P13" s="1"/>
    </row>
    <row r="14" spans="1:16" x14ac:dyDescent="0.3">
      <c r="A14" t="s">
        <v>28</v>
      </c>
      <c r="B14" s="1" t="s">
        <v>25</v>
      </c>
      <c r="C14" s="1">
        <v>27.8</v>
      </c>
      <c r="D14" s="1">
        <v>32.299999999999997</v>
      </c>
      <c r="E14" s="1">
        <v>8.7100000000000009</v>
      </c>
      <c r="F14" s="1">
        <v>4.1100000000000003</v>
      </c>
      <c r="G14" s="1">
        <v>16.920000000000002</v>
      </c>
      <c r="H14" s="1">
        <v>657.53</v>
      </c>
      <c r="I14" s="1">
        <v>3.2</v>
      </c>
      <c r="J14" s="1">
        <v>42.27</v>
      </c>
      <c r="K14" s="1">
        <v>66.67</v>
      </c>
      <c r="P14" s="1"/>
    </row>
    <row r="15" spans="1:16" x14ac:dyDescent="0.3">
      <c r="A15" t="s">
        <v>28</v>
      </c>
      <c r="B15" s="1" t="s">
        <v>26</v>
      </c>
      <c r="C15" s="1">
        <v>28.5</v>
      </c>
      <c r="D15" s="1">
        <v>32.700000000000003</v>
      </c>
      <c r="E15" s="1">
        <v>8.7200000000000006</v>
      </c>
      <c r="F15" s="1">
        <v>4.05</v>
      </c>
      <c r="G15" s="1">
        <v>18.71</v>
      </c>
      <c r="H15" s="1">
        <v>540.82000000000005</v>
      </c>
      <c r="I15" s="1">
        <v>1.38</v>
      </c>
      <c r="J15" s="1">
        <v>55.85</v>
      </c>
      <c r="K15" s="1">
        <v>100</v>
      </c>
      <c r="P15" s="1"/>
    </row>
    <row r="16" spans="1:16" x14ac:dyDescent="0.3">
      <c r="A16" t="s">
        <v>28</v>
      </c>
      <c r="B16" s="1" t="s">
        <v>27</v>
      </c>
      <c r="C16" s="1">
        <v>27.7</v>
      </c>
      <c r="D16" s="1">
        <v>33.299999999999997</v>
      </c>
      <c r="E16" s="1">
        <v>8.67</v>
      </c>
      <c r="F16" s="1">
        <v>4.12</v>
      </c>
      <c r="G16" s="1">
        <v>11.67</v>
      </c>
      <c r="H16" s="1">
        <v>979.03</v>
      </c>
      <c r="I16" s="1">
        <v>5.65</v>
      </c>
      <c r="J16" s="1">
        <v>73.239999999999995</v>
      </c>
      <c r="K16" s="1">
        <v>133.33000000000001</v>
      </c>
      <c r="P16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c660d9-a0fa-40fb-9008-ee02607828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CCF547D9DC488E6228D22A4A74B8" ma:contentTypeVersion="14" ma:contentTypeDescription="Create a new document." ma:contentTypeScope="" ma:versionID="e117330521a172088ecf5c39c33013c2">
  <xsd:schema xmlns:xsd="http://www.w3.org/2001/XMLSchema" xmlns:xs="http://www.w3.org/2001/XMLSchema" xmlns:p="http://schemas.microsoft.com/office/2006/metadata/properties" xmlns:ns3="a8c660d9-a0fa-40fb-9008-ee0260782823" targetNamespace="http://schemas.microsoft.com/office/2006/metadata/properties" ma:root="true" ma:fieldsID="03edda241c990e4ec44d6998342c2063" ns3:_="">
    <xsd:import namespace="a8c660d9-a0fa-40fb-9008-ee02607828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0d9-a0fa-40fb-9008-ee0260782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F06EAA-D518-4862-BB6F-AEE6A27D4A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41D9F8-2CAC-42C2-9AFA-55B892158F75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8c660d9-a0fa-40fb-9008-ee026078282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A5DBC9-D4E1-4ADB-BF77-5E3C3947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660d9-a0fa-40fb-9008-ee02607828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species_abundance</vt:lpstr>
      <vt:lpstr>species</vt:lpstr>
      <vt:lpstr>zooplankton_count</vt:lpstr>
      <vt:lpstr>count with abundance</vt:lpstr>
      <vt:lpstr>parameters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Md. Sharif Hossain</dc:creator>
  <cp:keywords/>
  <dc:description/>
  <cp:lastModifiedBy>Md. Sharif Hossain</cp:lastModifiedBy>
  <cp:revision/>
  <dcterms:created xsi:type="dcterms:W3CDTF">2024-06-24T06:21:49Z</dcterms:created>
  <dcterms:modified xsi:type="dcterms:W3CDTF">2026-03-03T17:36:44Z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0x01010056E8CCF547D9DC488E6228D22A4A74B8</vt:lpwstr>
  </property>
</Properties>
</file>