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바탕화면\"/>
    </mc:Choice>
  </mc:AlternateContent>
  <xr:revisionPtr revIDLastSave="0" documentId="13_ncr:1_{C522919A-72AA-4972-90F4-B1982B7A33C7}" xr6:coauthVersionLast="47" xr6:coauthVersionMax="47" xr10:uidLastSave="{00000000-0000-0000-0000-000000000000}"/>
  <bookViews>
    <workbookView xWindow="28680" yWindow="-120" windowWidth="29040" windowHeight="15720" activeTab="1" xr2:uid="{79BAD62B-BD30-4F8B-A45B-E3C3FC6EA500}"/>
  </bookViews>
  <sheets>
    <sheet name="Fig. 1." sheetId="1" r:id="rId1"/>
    <sheet name="Fig. 2." sheetId="2" r:id="rId2"/>
    <sheet name="Fig. 3A-B." sheetId="5" r:id="rId3"/>
    <sheet name="Fig. 3D-E." sheetId="12" r:id="rId4"/>
    <sheet name="Fig. 3F-K." sheetId="15" r:id="rId5"/>
    <sheet name="Fig. 4D-F." sheetId="16" r:id="rId6"/>
    <sheet name="Fig. 4H-J." sheetId="3" r:id="rId7"/>
    <sheet name="Fig.5B-C" sheetId="13" r:id="rId8"/>
    <sheet name="Fig.5D-E." sheetId="17" r:id="rId9"/>
    <sheet name="Fig.5G-I." sheetId="18" r:id="rId10"/>
    <sheet name="Fig.5J-M." sheetId="19" r:id="rId11"/>
    <sheet name="Fig. 7." sheetId="7" r:id="rId12"/>
    <sheet name="Fig. S1." sheetId="4" r:id="rId13"/>
    <sheet name="Fig. S2." sheetId="8" r:id="rId14"/>
    <sheet name="Fig. S4." sheetId="9" r:id="rId15"/>
    <sheet name="Fig.S5A-B" sheetId="14" r:id="rId16"/>
    <sheet name="Fig. S7B-C." sheetId="11" r:id="rId17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5" l="1"/>
  <c r="BE36" i="2"/>
  <c r="BD36" i="2"/>
  <c r="BC36" i="2"/>
  <c r="BB36" i="2"/>
  <c r="BA36" i="2"/>
  <c r="AZ36" i="2"/>
  <c r="BC39" i="2"/>
  <c r="BC38" i="2"/>
  <c r="BB39" i="2"/>
  <c r="BB38" i="2"/>
  <c r="L13" i="1"/>
  <c r="L14" i="1"/>
  <c r="L15" i="1"/>
  <c r="L12" i="1"/>
  <c r="L9" i="1"/>
  <c r="L10" i="1"/>
  <c r="L11" i="1"/>
  <c r="L8" i="1"/>
  <c r="L5" i="1"/>
  <c r="L6" i="1"/>
  <c r="L7" i="1"/>
  <c r="L4" i="1"/>
  <c r="I8" i="11"/>
  <c r="H8" i="11"/>
  <c r="I7" i="11"/>
  <c r="H7" i="11"/>
  <c r="I6" i="11"/>
  <c r="H6" i="11"/>
  <c r="I5" i="11"/>
  <c r="H5" i="11"/>
  <c r="I4" i="11"/>
  <c r="H4" i="11"/>
  <c r="N30" i="9"/>
  <c r="O30" i="9"/>
  <c r="O27" i="9"/>
  <c r="N28" i="9"/>
  <c r="O28" i="9"/>
  <c r="O29" i="9"/>
  <c r="O23" i="9"/>
  <c r="N29" i="9"/>
  <c r="N23" i="9"/>
  <c r="M31" i="9"/>
  <c r="O31" i="9" s="1"/>
  <c r="L31" i="9"/>
  <c r="N31" i="9" s="1"/>
  <c r="M30" i="9"/>
  <c r="L30" i="9"/>
  <c r="M29" i="9"/>
  <c r="L29" i="9"/>
  <c r="M28" i="9"/>
  <c r="L28" i="9"/>
  <c r="M27" i="9"/>
  <c r="L27" i="9"/>
  <c r="M26" i="9"/>
  <c r="O26" i="9" s="1"/>
  <c r="O32" i="9" s="1"/>
  <c r="U23" i="9" s="1"/>
  <c r="L26" i="9"/>
  <c r="N27" i="9" s="1"/>
  <c r="M25" i="9"/>
  <c r="O25" i="9" s="1"/>
  <c r="L25" i="9"/>
  <c r="N25" i="9" s="1"/>
  <c r="M24" i="9"/>
  <c r="O24" i="9" s="1"/>
  <c r="L24" i="9"/>
  <c r="N24" i="9" s="1"/>
  <c r="M23" i="9"/>
  <c r="L23" i="9"/>
  <c r="O33" i="9" l="1"/>
  <c r="U24" i="9" s="1"/>
  <c r="O36" i="9"/>
  <c r="U27" i="9" s="1"/>
  <c r="O34" i="9"/>
  <c r="U25" i="9" s="1"/>
  <c r="O37" i="9"/>
  <c r="U28" i="9" s="1"/>
  <c r="U31" i="9"/>
  <c r="N26" i="9"/>
  <c r="T31" i="9" s="1"/>
  <c r="T30" i="9"/>
  <c r="O35" i="9"/>
  <c r="U26" i="9" s="1"/>
  <c r="U30" i="9"/>
  <c r="O8" i="9"/>
  <c r="O9" i="9"/>
  <c r="O11" i="9"/>
  <c r="O12" i="9"/>
  <c r="O10" i="9"/>
  <c r="O7" i="9"/>
  <c r="N8" i="9"/>
  <c r="N9" i="9"/>
  <c r="N7" i="9"/>
  <c r="N6" i="9"/>
  <c r="N4" i="9"/>
  <c r="M5" i="9"/>
  <c r="O5" i="9" s="1"/>
  <c r="M6" i="9"/>
  <c r="O6" i="9" s="1"/>
  <c r="M7" i="9"/>
  <c r="M8" i="9"/>
  <c r="M9" i="9"/>
  <c r="M10" i="9"/>
  <c r="M11" i="9"/>
  <c r="M12" i="9"/>
  <c r="M4" i="9"/>
  <c r="O4" i="9" s="1"/>
  <c r="L4" i="9"/>
  <c r="N5" i="9" s="1"/>
  <c r="N37" i="9"/>
  <c r="T28" i="9" s="1"/>
  <c r="L12" i="9"/>
  <c r="N12" i="9" s="1"/>
  <c r="L11" i="9"/>
  <c r="N11" i="9" s="1"/>
  <c r="L10" i="9"/>
  <c r="N10" i="9" s="1"/>
  <c r="L9" i="9"/>
  <c r="L8" i="9"/>
  <c r="L7" i="9"/>
  <c r="L6" i="9"/>
  <c r="L5" i="9"/>
  <c r="F6" i="8"/>
  <c r="F7" i="8"/>
  <c r="F8" i="8"/>
  <c r="F9" i="8"/>
  <c r="F10" i="8"/>
  <c r="F11" i="8"/>
  <c r="F12" i="8"/>
  <c r="G12" i="8" s="1"/>
  <c r="H12" i="8" s="1"/>
  <c r="I12" i="8" s="1"/>
  <c r="F13" i="8"/>
  <c r="F14" i="8"/>
  <c r="F15" i="8"/>
  <c r="F16" i="8"/>
  <c r="F5" i="8"/>
  <c r="O15" i="9" l="1"/>
  <c r="U6" i="9" s="1"/>
  <c r="O18" i="9"/>
  <c r="U9" i="9" s="1"/>
  <c r="O17" i="9"/>
  <c r="U8" i="9" s="1"/>
  <c r="O14" i="9"/>
  <c r="U5" i="9" s="1"/>
  <c r="U12" i="9"/>
  <c r="U11" i="9"/>
  <c r="O16" i="9"/>
  <c r="U7" i="9" s="1"/>
  <c r="O13" i="9"/>
  <c r="U4" i="9" s="1"/>
  <c r="T12" i="9"/>
  <c r="T11" i="9"/>
  <c r="G11" i="8"/>
  <c r="H11" i="8" s="1"/>
  <c r="I11" i="8" s="1"/>
  <c r="G13" i="8"/>
  <c r="H13" i="8" s="1"/>
  <c r="I13" i="8" s="1"/>
  <c r="N17" i="9"/>
  <c r="T8" i="9" s="1"/>
  <c r="N16" i="9"/>
  <c r="T7" i="9" s="1"/>
  <c r="N36" i="9"/>
  <c r="T27" i="9" s="1"/>
  <c r="N33" i="9"/>
  <c r="T24" i="9" s="1"/>
  <c r="N13" i="9"/>
  <c r="T4" i="9" s="1"/>
  <c r="N18" i="9"/>
  <c r="T9" i="9" s="1"/>
  <c r="N15" i="9"/>
  <c r="T6" i="9" s="1"/>
  <c r="N32" i="9"/>
  <c r="T23" i="9" s="1"/>
  <c r="N35" i="9"/>
  <c r="T26" i="9" s="1"/>
  <c r="N34" i="9"/>
  <c r="T25" i="9" s="1"/>
  <c r="G16" i="8"/>
  <c r="H16" i="8" s="1"/>
  <c r="G15" i="8"/>
  <c r="H15" i="8" s="1"/>
  <c r="I15" i="8" s="1"/>
  <c r="G14" i="8"/>
  <c r="H14" i="8" s="1"/>
  <c r="I14" i="8" s="1"/>
  <c r="I16" i="8" l="1"/>
  <c r="M5" i="8" s="1"/>
  <c r="M4" i="8"/>
  <c r="L4" i="8"/>
  <c r="N14" i="9"/>
  <c r="T5" i="9" s="1"/>
  <c r="L5" i="8" l="1"/>
  <c r="N5" i="8"/>
  <c r="K65" i="7"/>
  <c r="L65" i="7"/>
  <c r="M65" i="7"/>
  <c r="K66" i="7"/>
  <c r="L66" i="7"/>
  <c r="M66" i="7"/>
  <c r="K67" i="7"/>
  <c r="L67" i="7"/>
  <c r="M67" i="7"/>
  <c r="K68" i="7"/>
  <c r="L68" i="7"/>
  <c r="M68" i="7"/>
  <c r="K69" i="7"/>
  <c r="L69" i="7"/>
  <c r="M69" i="7"/>
  <c r="J69" i="7"/>
  <c r="J68" i="7"/>
  <c r="J67" i="7"/>
  <c r="J66" i="7"/>
  <c r="J65" i="7"/>
  <c r="G58" i="7"/>
  <c r="G57" i="7"/>
  <c r="G56" i="7"/>
  <c r="G55" i="7"/>
  <c r="G54" i="7"/>
  <c r="M49" i="7"/>
  <c r="L49" i="7"/>
  <c r="M40" i="7"/>
  <c r="L40" i="7"/>
  <c r="M48" i="7"/>
  <c r="L48" i="7"/>
  <c r="M47" i="7"/>
  <c r="L47" i="7"/>
  <c r="M46" i="7"/>
  <c r="L46" i="7"/>
  <c r="M45" i="7"/>
  <c r="L45" i="7"/>
  <c r="M36" i="7"/>
  <c r="M37" i="7"/>
  <c r="M38" i="7"/>
  <c r="M39" i="7"/>
  <c r="L39" i="7"/>
  <c r="L38" i="7"/>
  <c r="L37" i="7"/>
  <c r="L36" i="7"/>
  <c r="H50" i="7"/>
  <c r="G50" i="7"/>
  <c r="H49" i="7"/>
  <c r="G49" i="7"/>
  <c r="H48" i="7"/>
  <c r="G48" i="7"/>
  <c r="H47" i="7"/>
  <c r="H46" i="7"/>
  <c r="H45" i="7"/>
  <c r="G47" i="7"/>
  <c r="G46" i="7"/>
  <c r="G45" i="7"/>
  <c r="H41" i="7"/>
  <c r="H40" i="7"/>
  <c r="H39" i="7"/>
  <c r="H38" i="7"/>
  <c r="H37" i="7"/>
  <c r="H36" i="7"/>
  <c r="G41" i="7"/>
  <c r="G40" i="7"/>
  <c r="G39" i="7"/>
  <c r="G38" i="7"/>
  <c r="G37" i="7"/>
  <c r="G36" i="7"/>
  <c r="F31" i="7"/>
  <c r="F30" i="7"/>
  <c r="G31" i="7"/>
  <c r="G30" i="7"/>
  <c r="G26" i="7"/>
  <c r="G25" i="7"/>
  <c r="G24" i="7"/>
  <c r="G23" i="7"/>
  <c r="O13" i="7"/>
  <c r="N13" i="7"/>
  <c r="M13" i="7"/>
  <c r="L13" i="7"/>
  <c r="O12" i="7"/>
  <c r="S12" i="7" s="1"/>
  <c r="N12" i="7"/>
  <c r="R12" i="7" s="1"/>
  <c r="M12" i="7"/>
  <c r="L12" i="7"/>
  <c r="P12" i="7" s="1"/>
  <c r="O11" i="7"/>
  <c r="N11" i="7"/>
  <c r="M11" i="7"/>
  <c r="L11" i="7"/>
  <c r="O10" i="7"/>
  <c r="S10" i="7" s="1"/>
  <c r="N10" i="7"/>
  <c r="R10" i="7" s="1"/>
  <c r="M10" i="7"/>
  <c r="Q10" i="7" s="1"/>
  <c r="L10" i="7"/>
  <c r="P10" i="7" s="1"/>
  <c r="O9" i="7"/>
  <c r="N9" i="7"/>
  <c r="M9" i="7"/>
  <c r="L9" i="7"/>
  <c r="O8" i="7"/>
  <c r="S8" i="7" s="1"/>
  <c r="N8" i="7"/>
  <c r="R8" i="7" s="1"/>
  <c r="M8" i="7"/>
  <c r="L8" i="7"/>
  <c r="P8" i="7" s="1"/>
  <c r="O7" i="7"/>
  <c r="N7" i="7"/>
  <c r="M7" i="7"/>
  <c r="L7" i="7"/>
  <c r="O6" i="7"/>
  <c r="S6" i="7" s="1"/>
  <c r="N6" i="7"/>
  <c r="R6" i="7" s="1"/>
  <c r="M6" i="7"/>
  <c r="Q6" i="7" s="1"/>
  <c r="L6" i="7"/>
  <c r="P6" i="7" s="1"/>
  <c r="O5" i="7"/>
  <c r="N5" i="7"/>
  <c r="M5" i="7"/>
  <c r="L5" i="7"/>
  <c r="O4" i="7"/>
  <c r="S4" i="7" s="1"/>
  <c r="N4" i="7"/>
  <c r="R4" i="7" s="1"/>
  <c r="M4" i="7"/>
  <c r="Q4" i="7" s="1"/>
  <c r="L4" i="7"/>
  <c r="P4" i="7" s="1"/>
  <c r="P18" i="7" l="1"/>
  <c r="W5" i="7" s="1"/>
  <c r="R18" i="7"/>
  <c r="Y5" i="7" s="1"/>
  <c r="S18" i="7"/>
  <c r="Z5" i="7" s="1"/>
  <c r="P16" i="7"/>
  <c r="W3" i="7" s="1"/>
  <c r="S16" i="7"/>
  <c r="Z3" i="7" s="1"/>
  <c r="R16" i="7"/>
  <c r="Y3" i="7" s="1"/>
  <c r="R5" i="7"/>
  <c r="Q13" i="7"/>
  <c r="S9" i="7"/>
  <c r="Q7" i="7"/>
  <c r="R7" i="7"/>
  <c r="R9" i="7"/>
  <c r="S7" i="7"/>
  <c r="Q9" i="7"/>
  <c r="P13" i="7"/>
  <c r="Q11" i="7"/>
  <c r="Q8" i="7"/>
  <c r="P11" i="7"/>
  <c r="R11" i="7"/>
  <c r="R13" i="7"/>
  <c r="Q12" i="7"/>
  <c r="Q16" i="7" s="1"/>
  <c r="X3" i="7" s="1"/>
  <c r="P7" i="7"/>
  <c r="P9" i="7"/>
  <c r="S11" i="7"/>
  <c r="S13" i="7"/>
  <c r="P5" i="7"/>
  <c r="S5" i="7"/>
  <c r="Q5" i="7"/>
  <c r="L13" i="19"/>
  <c r="Z7" i="7" l="1"/>
  <c r="Y7" i="7"/>
  <c r="W7" i="7"/>
  <c r="X7" i="7"/>
  <c r="Q17" i="7"/>
  <c r="X4" i="7" s="1"/>
  <c r="Q19" i="7"/>
  <c r="X6" i="7" s="1"/>
  <c r="P17" i="7"/>
  <c r="W4" i="7" s="1"/>
  <c r="P19" i="7"/>
  <c r="W6" i="7" s="1"/>
  <c r="Q18" i="7"/>
  <c r="X5" i="7" s="1"/>
  <c r="R19" i="7"/>
  <c r="Y6" i="7" s="1"/>
  <c r="R17" i="7"/>
  <c r="Y4" i="7" s="1"/>
  <c r="S19" i="7"/>
  <c r="Z6" i="7" s="1"/>
  <c r="S17" i="7"/>
  <c r="Z4" i="7" s="1"/>
  <c r="I52" i="18"/>
  <c r="K5" i="19" l="1"/>
  <c r="L5" i="19"/>
  <c r="M5" i="19"/>
  <c r="K6" i="19"/>
  <c r="L6" i="19"/>
  <c r="M6" i="19"/>
  <c r="K7" i="19"/>
  <c r="L7" i="19"/>
  <c r="M7" i="19"/>
  <c r="K8" i="19"/>
  <c r="L8" i="19"/>
  <c r="M8" i="19"/>
  <c r="K9" i="19"/>
  <c r="L9" i="19"/>
  <c r="M9" i="19"/>
  <c r="K10" i="19"/>
  <c r="L10" i="19"/>
  <c r="M10" i="19"/>
  <c r="K11" i="19"/>
  <c r="L11" i="19"/>
  <c r="M11" i="19"/>
  <c r="K12" i="19"/>
  <c r="L12" i="19"/>
  <c r="M12" i="19"/>
  <c r="K13" i="19"/>
  <c r="M13" i="19"/>
  <c r="K14" i="19"/>
  <c r="L14" i="19"/>
  <c r="M14" i="19"/>
  <c r="K15" i="19"/>
  <c r="L15" i="19"/>
  <c r="M15" i="19"/>
  <c r="M4" i="19"/>
  <c r="L4" i="19"/>
  <c r="Q5" i="19"/>
  <c r="I30" i="19"/>
  <c r="I29" i="19"/>
  <c r="I27" i="19"/>
  <c r="I26" i="19"/>
  <c r="I25" i="19"/>
  <c r="I24" i="19"/>
  <c r="I23" i="19"/>
  <c r="I22" i="19"/>
  <c r="I21" i="19"/>
  <c r="I20" i="19"/>
  <c r="I19" i="19"/>
  <c r="K4" i="19"/>
  <c r="I54" i="18"/>
  <c r="I55" i="18"/>
  <c r="I51" i="18"/>
  <c r="I50" i="18"/>
  <c r="I49" i="18"/>
  <c r="I48" i="18"/>
  <c r="I47" i="18"/>
  <c r="I46" i="18"/>
  <c r="I45" i="18"/>
  <c r="I44" i="18"/>
  <c r="M35" i="18"/>
  <c r="I30" i="18"/>
  <c r="M30" i="18" s="1"/>
  <c r="Q30" i="18" s="1"/>
  <c r="I31" i="18"/>
  <c r="M31" i="18" s="1"/>
  <c r="Q31" i="18" s="1"/>
  <c r="I32" i="18"/>
  <c r="M32" i="18" s="1"/>
  <c r="I33" i="18"/>
  <c r="M33" i="18" s="1"/>
  <c r="I34" i="18"/>
  <c r="M34" i="18" s="1"/>
  <c r="I35" i="18"/>
  <c r="I36" i="18"/>
  <c r="M36" i="18" s="1"/>
  <c r="I37" i="18"/>
  <c r="M37" i="18" s="1"/>
  <c r="I38" i="18"/>
  <c r="M38" i="18" s="1"/>
  <c r="I39" i="18"/>
  <c r="M39" i="18" s="1"/>
  <c r="I40" i="18"/>
  <c r="M40" i="18" s="1"/>
  <c r="I29" i="18"/>
  <c r="M29" i="18" s="1"/>
  <c r="Q29" i="18" s="1"/>
  <c r="Q38" i="18" l="1"/>
  <c r="Q40" i="18"/>
  <c r="Q39" i="18"/>
  <c r="V36" i="18" s="1"/>
  <c r="Q37" i="18"/>
  <c r="Q36" i="18"/>
  <c r="Q34" i="18"/>
  <c r="Q33" i="18"/>
  <c r="Q32" i="18"/>
  <c r="V34" i="18" s="1"/>
  <c r="S8" i="19"/>
  <c r="R12" i="19"/>
  <c r="X12" i="19" s="1"/>
  <c r="S4" i="19"/>
  <c r="Y5" i="19" s="1"/>
  <c r="Q8" i="19"/>
  <c r="S7" i="19"/>
  <c r="R11" i="19"/>
  <c r="Q15" i="19"/>
  <c r="Q11" i="19"/>
  <c r="W11" i="19" s="1"/>
  <c r="S14" i="19"/>
  <c r="S6" i="19"/>
  <c r="Q10" i="19"/>
  <c r="W10" i="19" s="1"/>
  <c r="S13" i="19"/>
  <c r="S5" i="19"/>
  <c r="R13" i="19"/>
  <c r="X13" i="19" s="1"/>
  <c r="R9" i="19"/>
  <c r="X9" i="19" s="1"/>
  <c r="R5" i="19"/>
  <c r="X5" i="19" s="1"/>
  <c r="Q4" i="19"/>
  <c r="S12" i="19"/>
  <c r="R4" i="19"/>
  <c r="R8" i="19"/>
  <c r="X8" i="19" s="1"/>
  <c r="Q12" i="19"/>
  <c r="W12" i="19" s="1"/>
  <c r="S15" i="19"/>
  <c r="S11" i="19"/>
  <c r="R15" i="19"/>
  <c r="X15" i="19" s="1"/>
  <c r="R7" i="19"/>
  <c r="X7" i="19" s="1"/>
  <c r="Q7" i="19"/>
  <c r="S10" i="19"/>
  <c r="Y10" i="19" s="1"/>
  <c r="R14" i="19"/>
  <c r="X14" i="19" s="1"/>
  <c r="R10" i="19"/>
  <c r="R6" i="19"/>
  <c r="Q14" i="19"/>
  <c r="Q6" i="19"/>
  <c r="S9" i="19"/>
  <c r="Q13" i="19"/>
  <c r="W13" i="19" s="1"/>
  <c r="Q9" i="19"/>
  <c r="W9" i="19" s="1"/>
  <c r="W5" i="19"/>
  <c r="V40" i="18"/>
  <c r="V32" i="18"/>
  <c r="V33" i="18"/>
  <c r="V29" i="18"/>
  <c r="Q35" i="18"/>
  <c r="O5" i="18"/>
  <c r="P5" i="18"/>
  <c r="Q5" i="18"/>
  <c r="V5" i="18" s="1"/>
  <c r="R5" i="18"/>
  <c r="S5" i="18"/>
  <c r="O6" i="18"/>
  <c r="P6" i="18"/>
  <c r="Q6" i="18"/>
  <c r="R6" i="18"/>
  <c r="S6" i="18"/>
  <c r="O7" i="18"/>
  <c r="P7" i="18"/>
  <c r="Q7" i="18"/>
  <c r="R7" i="18"/>
  <c r="S7" i="18"/>
  <c r="O8" i="18"/>
  <c r="T8" i="18" s="1"/>
  <c r="P8" i="18"/>
  <c r="Q8" i="18"/>
  <c r="R8" i="18"/>
  <c r="W8" i="18" s="1"/>
  <c r="S8" i="18"/>
  <c r="O9" i="18"/>
  <c r="P9" i="18"/>
  <c r="Q9" i="18"/>
  <c r="R9" i="18"/>
  <c r="S9" i="18"/>
  <c r="O10" i="18"/>
  <c r="P10" i="18"/>
  <c r="Q10" i="18"/>
  <c r="R10" i="18"/>
  <c r="S10" i="18"/>
  <c r="O11" i="18"/>
  <c r="P11" i="18"/>
  <c r="Q11" i="18"/>
  <c r="R11" i="18"/>
  <c r="S11" i="18"/>
  <c r="O12" i="18"/>
  <c r="P12" i="18"/>
  <c r="Q12" i="18"/>
  <c r="R12" i="18"/>
  <c r="W12" i="18" s="1"/>
  <c r="S12" i="18"/>
  <c r="O13" i="18"/>
  <c r="P13" i="18"/>
  <c r="Q13" i="18"/>
  <c r="V13" i="18" s="1"/>
  <c r="R13" i="18"/>
  <c r="S13" i="18"/>
  <c r="O14" i="18"/>
  <c r="P14" i="18"/>
  <c r="Q14" i="18"/>
  <c r="R14" i="18"/>
  <c r="S14" i="18"/>
  <c r="O15" i="18"/>
  <c r="P15" i="18"/>
  <c r="Q15" i="18"/>
  <c r="R15" i="18"/>
  <c r="S15" i="18"/>
  <c r="S4" i="18"/>
  <c r="X4" i="18" s="1"/>
  <c r="R4" i="18"/>
  <c r="W4" i="18" s="1"/>
  <c r="Q4" i="18"/>
  <c r="P4" i="18"/>
  <c r="U4" i="18" s="1"/>
  <c r="O4" i="18"/>
  <c r="T4" i="18" s="1"/>
  <c r="U12" i="18"/>
  <c r="Y14" i="19" l="1"/>
  <c r="AE15" i="19"/>
  <c r="Y13" i="19"/>
  <c r="Y15" i="19"/>
  <c r="Y9" i="19"/>
  <c r="AF5" i="19" s="1"/>
  <c r="X11" i="19"/>
  <c r="AE14" i="19" s="1"/>
  <c r="Y4" i="19"/>
  <c r="Y11" i="19"/>
  <c r="AF6" i="19" s="1"/>
  <c r="X6" i="19"/>
  <c r="Y12" i="19"/>
  <c r="X10" i="19"/>
  <c r="W7" i="19"/>
  <c r="Y7" i="19"/>
  <c r="V30" i="18"/>
  <c r="V37" i="18"/>
  <c r="X4" i="19"/>
  <c r="AE12" i="19" s="1"/>
  <c r="AD6" i="19"/>
  <c r="AE7" i="19"/>
  <c r="W8" i="19"/>
  <c r="AD5" i="19" s="1"/>
  <c r="W4" i="19"/>
  <c r="AD4" i="19" s="1"/>
  <c r="Y6" i="19"/>
  <c r="W6" i="19"/>
  <c r="W14" i="19"/>
  <c r="AD15" i="19" s="1"/>
  <c r="Y8" i="19"/>
  <c r="W15" i="19"/>
  <c r="AF7" i="19"/>
  <c r="AF9" i="19"/>
  <c r="AF11" i="19"/>
  <c r="AD10" i="19"/>
  <c r="U15" i="18"/>
  <c r="V35" i="18"/>
  <c r="V31" i="18"/>
  <c r="V39" i="18"/>
  <c r="U7" i="18"/>
  <c r="U14" i="18"/>
  <c r="V4" i="18"/>
  <c r="X9" i="18"/>
  <c r="U13" i="18"/>
  <c r="U10" i="18"/>
  <c r="X13" i="18"/>
  <c r="U11" i="18"/>
  <c r="U25" i="18" s="1"/>
  <c r="AD10" i="18" s="1"/>
  <c r="V6" i="18"/>
  <c r="X15" i="18"/>
  <c r="T11" i="18"/>
  <c r="X14" i="18"/>
  <c r="W7" i="18"/>
  <c r="X12" i="18"/>
  <c r="X7" i="18"/>
  <c r="V14" i="18"/>
  <c r="W9" i="18"/>
  <c r="X11" i="18"/>
  <c r="V10" i="18"/>
  <c r="U8" i="18"/>
  <c r="W11" i="18"/>
  <c r="U9" i="18"/>
  <c r="X6" i="18"/>
  <c r="T9" i="18"/>
  <c r="V7" i="18"/>
  <c r="W14" i="18"/>
  <c r="W13" i="18"/>
  <c r="W15" i="18"/>
  <c r="T7" i="18"/>
  <c r="T5" i="18"/>
  <c r="W6" i="18"/>
  <c r="X8" i="18"/>
  <c r="T6" i="18"/>
  <c r="V15" i="18"/>
  <c r="W10" i="18"/>
  <c r="X5" i="18"/>
  <c r="T15" i="18"/>
  <c r="U5" i="18"/>
  <c r="V11" i="18"/>
  <c r="U6" i="18"/>
  <c r="X10" i="18"/>
  <c r="T14" i="18"/>
  <c r="T12" i="18"/>
  <c r="V12" i="18"/>
  <c r="V8" i="18"/>
  <c r="T13" i="18"/>
  <c r="V9" i="18"/>
  <c r="T10" i="18"/>
  <c r="W5" i="18"/>
  <c r="W22" i="18"/>
  <c r="AF7" i="18" s="1"/>
  <c r="W18" i="18"/>
  <c r="AF3" i="18" s="1"/>
  <c r="L5" i="17"/>
  <c r="S5" i="17" s="1"/>
  <c r="M5" i="17"/>
  <c r="T5" i="17" s="1"/>
  <c r="L6" i="17"/>
  <c r="S6" i="17" s="1"/>
  <c r="M6" i="17"/>
  <c r="T6" i="17" s="1"/>
  <c r="L7" i="17"/>
  <c r="S7" i="17" s="1"/>
  <c r="M7" i="17"/>
  <c r="T7" i="17" s="1"/>
  <c r="L8" i="17"/>
  <c r="S8" i="17" s="1"/>
  <c r="M8" i="17"/>
  <c r="T8" i="17" s="1"/>
  <c r="L9" i="17"/>
  <c r="S9" i="17" s="1"/>
  <c r="M9" i="17"/>
  <c r="T9" i="17" s="1"/>
  <c r="L10" i="17"/>
  <c r="S10" i="17" s="1"/>
  <c r="M10" i="17"/>
  <c r="T10" i="17" s="1"/>
  <c r="L11" i="17"/>
  <c r="S11" i="17" s="1"/>
  <c r="M11" i="17"/>
  <c r="T11" i="17" s="1"/>
  <c r="L12" i="17"/>
  <c r="S12" i="17" s="1"/>
  <c r="M12" i="17"/>
  <c r="T12" i="17" s="1"/>
  <c r="L13" i="17"/>
  <c r="S13" i="17" s="1"/>
  <c r="M13" i="17"/>
  <c r="T13" i="17" s="1"/>
  <c r="L14" i="17"/>
  <c r="S14" i="17" s="1"/>
  <c r="M14" i="17"/>
  <c r="T14" i="17" s="1"/>
  <c r="L15" i="17"/>
  <c r="S15" i="17" s="1"/>
  <c r="M15" i="17"/>
  <c r="T15" i="17" s="1"/>
  <c r="M4" i="17"/>
  <c r="T4" i="17" s="1"/>
  <c r="AA4" i="17" s="1"/>
  <c r="L4" i="17"/>
  <c r="S4" i="17" s="1"/>
  <c r="Z4" i="17" s="1"/>
  <c r="AF10" i="19" l="1"/>
  <c r="AF12" i="19"/>
  <c r="AF15" i="19"/>
  <c r="AD12" i="19"/>
  <c r="AD14" i="19"/>
  <c r="AF14" i="19"/>
  <c r="AD9" i="19"/>
  <c r="AF4" i="19"/>
  <c r="AE10" i="19"/>
  <c r="AE4" i="19"/>
  <c r="AE6" i="19"/>
  <c r="AE5" i="19"/>
  <c r="AE11" i="19"/>
  <c r="AF8" i="19"/>
  <c r="AE8" i="19"/>
  <c r="AD11" i="19"/>
  <c r="AD8" i="19"/>
  <c r="AD7" i="19"/>
  <c r="AE9" i="19"/>
  <c r="AE11" i="18"/>
  <c r="U21" i="18"/>
  <c r="AD6" i="18" s="1"/>
  <c r="AC13" i="18"/>
  <c r="AC14" i="18"/>
  <c r="AC11" i="18"/>
  <c r="AE14" i="18"/>
  <c r="AF14" i="18"/>
  <c r="AF11" i="18"/>
  <c r="AF13" i="18"/>
  <c r="AD11" i="18"/>
  <c r="AD13" i="18"/>
  <c r="AD14" i="18"/>
  <c r="AG14" i="18"/>
  <c r="AG11" i="18"/>
  <c r="AG13" i="18"/>
  <c r="AE13" i="18"/>
  <c r="X24" i="18"/>
  <c r="AG9" i="18" s="1"/>
  <c r="W25" i="18"/>
  <c r="AF10" i="18" s="1"/>
  <c r="T20" i="18"/>
  <c r="AC5" i="18" s="1"/>
  <c r="T23" i="18"/>
  <c r="AC8" i="18" s="1"/>
  <c r="V23" i="18"/>
  <c r="AE8" i="18" s="1"/>
  <c r="X25" i="18"/>
  <c r="AG10" i="18" s="1"/>
  <c r="V21" i="18"/>
  <c r="AE6" i="18" s="1"/>
  <c r="V19" i="18"/>
  <c r="AE4" i="18" s="1"/>
  <c r="X18" i="18"/>
  <c r="AG3" i="18" s="1"/>
  <c r="X21" i="18"/>
  <c r="AG6" i="18" s="1"/>
  <c r="V20" i="18"/>
  <c r="AE5" i="18" s="1"/>
  <c r="V25" i="18"/>
  <c r="AE10" i="18" s="1"/>
  <c r="T25" i="18"/>
  <c r="AC10" i="18" s="1"/>
  <c r="T24" i="18"/>
  <c r="AC9" i="18" s="1"/>
  <c r="V22" i="18"/>
  <c r="AE7" i="18" s="1"/>
  <c r="X20" i="18"/>
  <c r="AG5" i="18" s="1"/>
  <c r="V18" i="18"/>
  <c r="AE3" i="18" s="1"/>
  <c r="X22" i="18"/>
  <c r="AG7" i="18" s="1"/>
  <c r="U22" i="18"/>
  <c r="AD7" i="18" s="1"/>
  <c r="U18" i="18"/>
  <c r="AD3" i="18" s="1"/>
  <c r="T19" i="18"/>
  <c r="AC4" i="18" s="1"/>
  <c r="V24" i="18"/>
  <c r="AE9" i="18" s="1"/>
  <c r="X19" i="18"/>
  <c r="AG4" i="18" s="1"/>
  <c r="W21" i="18"/>
  <c r="AF6" i="18" s="1"/>
  <c r="W24" i="18"/>
  <c r="AF9" i="18" s="1"/>
  <c r="U24" i="18"/>
  <c r="AD9" i="18" s="1"/>
  <c r="T18" i="18"/>
  <c r="AC3" i="18" s="1"/>
  <c r="T21" i="18"/>
  <c r="AC6" i="18" s="1"/>
  <c r="U20" i="18"/>
  <c r="AD5" i="18" s="1"/>
  <c r="U19" i="18"/>
  <c r="AD4" i="18" s="1"/>
  <c r="U23" i="18"/>
  <c r="AD8" i="18" s="1"/>
  <c r="X23" i="18"/>
  <c r="AG8" i="18" s="1"/>
  <c r="T22" i="18"/>
  <c r="AC7" i="18" s="1"/>
  <c r="W20" i="18"/>
  <c r="AF5" i="18" s="1"/>
  <c r="W23" i="18"/>
  <c r="AF8" i="18" s="1"/>
  <c r="W19" i="18"/>
  <c r="AF4" i="18" s="1"/>
  <c r="AA10" i="17"/>
  <c r="AA15" i="17"/>
  <c r="AA9" i="17"/>
  <c r="Z9" i="17"/>
  <c r="AA14" i="17"/>
  <c r="Z8" i="17"/>
  <c r="AA7" i="17"/>
  <c r="Z7" i="17"/>
  <c r="AA12" i="17"/>
  <c r="Z6" i="17"/>
  <c r="AA11" i="17"/>
  <c r="AA5" i="17"/>
  <c r="Z10" i="17"/>
  <c r="Z15" i="17"/>
  <c r="AA8" i="17"/>
  <c r="Z14" i="17"/>
  <c r="AA13" i="17"/>
  <c r="Z13" i="17"/>
  <c r="AA6" i="17"/>
  <c r="Z12" i="17"/>
  <c r="Z11" i="17"/>
  <c r="Z5" i="17"/>
  <c r="AH8" i="17" s="1"/>
  <c r="AI4" i="17" l="1"/>
  <c r="AI15" i="17"/>
  <c r="AI7" i="17"/>
  <c r="AI11" i="17"/>
  <c r="AI12" i="17"/>
  <c r="AI8" i="17"/>
  <c r="AH4" i="17"/>
  <c r="AH11" i="17"/>
  <c r="AH15" i="17"/>
  <c r="AH7" i="17"/>
  <c r="AH10" i="17"/>
  <c r="AH6" i="17"/>
  <c r="AI6" i="17"/>
  <c r="AI10" i="17"/>
  <c r="AH9" i="17"/>
  <c r="AH5" i="17"/>
  <c r="AH13" i="17"/>
  <c r="AH12" i="17"/>
  <c r="AI5" i="17"/>
  <c r="AI9" i="17"/>
  <c r="AI13" i="17"/>
  <c r="N9" i="17"/>
  <c r="U9" i="17" s="1"/>
  <c r="O15" i="17"/>
  <c r="V15" i="17" s="1"/>
  <c r="O13" i="17"/>
  <c r="V13" i="17" s="1"/>
  <c r="O5" i="17"/>
  <c r="V5" i="17" s="1"/>
  <c r="N12" i="17"/>
  <c r="U12" i="17" s="1"/>
  <c r="N7" i="17"/>
  <c r="U7" i="17" s="1"/>
  <c r="O4" i="17"/>
  <c r="V4" i="17" s="1"/>
  <c r="AC4" i="17" s="1"/>
  <c r="O8" i="17"/>
  <c r="V8" i="17" s="1"/>
  <c r="AC8" i="17" s="1"/>
  <c r="N15" i="17"/>
  <c r="U15" i="17" s="1"/>
  <c r="N10" i="17"/>
  <c r="U10" i="17" s="1"/>
  <c r="N4" i="17"/>
  <c r="U4" i="17" s="1"/>
  <c r="AB4" i="17" s="1"/>
  <c r="O11" i="17"/>
  <c r="V11" i="17" s="1"/>
  <c r="AC11" i="17" s="1"/>
  <c r="N13" i="17"/>
  <c r="U13" i="17" s="1"/>
  <c r="N8" i="17"/>
  <c r="U8" i="17" s="1"/>
  <c r="O6" i="17"/>
  <c r="V6" i="17" s="1"/>
  <c r="O14" i="17"/>
  <c r="V14" i="17" s="1"/>
  <c r="N11" i="17"/>
  <c r="U11" i="17" s="1"/>
  <c r="O9" i="17"/>
  <c r="V9" i="17" s="1"/>
  <c r="O7" i="17"/>
  <c r="V7" i="17" s="1"/>
  <c r="N14" i="17"/>
  <c r="U14" i="17" s="1"/>
  <c r="N6" i="17"/>
  <c r="U6" i="17" s="1"/>
  <c r="O12" i="17"/>
  <c r="V12" i="17" s="1"/>
  <c r="AC12" i="17" s="1"/>
  <c r="O10" i="17"/>
  <c r="V10" i="17" s="1"/>
  <c r="AC10" i="17" s="1"/>
  <c r="N5" i="17"/>
  <c r="U5" i="17" s="1"/>
  <c r="AB5" i="17" s="1"/>
  <c r="AC7" i="17" l="1"/>
  <c r="AK6" i="17"/>
  <c r="AK10" i="17"/>
  <c r="AB10" i="17"/>
  <c r="AB11" i="17"/>
  <c r="AC13" i="17"/>
  <c r="AB15" i="17"/>
  <c r="AB14" i="17"/>
  <c r="AC9" i="17"/>
  <c r="AK5" i="17" s="1"/>
  <c r="AB12" i="17"/>
  <c r="AC14" i="17"/>
  <c r="AC6" i="17"/>
  <c r="AK4" i="17" s="1"/>
  <c r="AB8" i="17"/>
  <c r="AC15" i="17"/>
  <c r="AB6" i="17"/>
  <c r="AJ8" i="17" s="1"/>
  <c r="AB7" i="17"/>
  <c r="AC5" i="17"/>
  <c r="AB13" i="17"/>
  <c r="AB9" i="17"/>
  <c r="AJ12" i="17" l="1"/>
  <c r="AJ5" i="17"/>
  <c r="AJ9" i="17"/>
  <c r="AJ13" i="17"/>
  <c r="AJ10" i="17"/>
  <c r="AJ6" i="17"/>
  <c r="AJ4" i="17"/>
  <c r="AK13" i="17"/>
  <c r="AK8" i="17"/>
  <c r="AJ7" i="17"/>
  <c r="AJ15" i="17"/>
  <c r="AJ11" i="17"/>
  <c r="AK15" i="17"/>
  <c r="AK7" i="17"/>
  <c r="AK11" i="17"/>
  <c r="AK9" i="17"/>
  <c r="AK12" i="17"/>
  <c r="I21" i="17"/>
  <c r="I22" i="17"/>
  <c r="I23" i="17"/>
  <c r="I24" i="17"/>
  <c r="I25" i="17"/>
  <c r="I26" i="17"/>
  <c r="I27" i="17"/>
  <c r="I28" i="17"/>
  <c r="I29" i="17"/>
  <c r="I30" i="17"/>
  <c r="I31" i="17"/>
  <c r="J31" i="17" l="1"/>
  <c r="J25" i="17"/>
  <c r="J22" i="17"/>
  <c r="J24" i="17"/>
  <c r="J28" i="17"/>
  <c r="J27" i="17"/>
  <c r="J30" i="17"/>
  <c r="J21" i="17"/>
  <c r="I20" i="17"/>
  <c r="J20" i="17" s="1"/>
  <c r="S9" i="3"/>
  <c r="R9" i="3"/>
  <c r="Q9" i="3"/>
  <c r="L6" i="3"/>
  <c r="M6" i="3"/>
  <c r="N6" i="3"/>
  <c r="O6" i="3"/>
  <c r="L7" i="3"/>
  <c r="P7" i="3" s="1"/>
  <c r="M7" i="3"/>
  <c r="Q7" i="3" s="1"/>
  <c r="N7" i="3"/>
  <c r="R7" i="3" s="1"/>
  <c r="O7" i="3"/>
  <c r="S7" i="3" s="1"/>
  <c r="L8" i="3"/>
  <c r="P8" i="3" s="1"/>
  <c r="M8" i="3"/>
  <c r="Q8" i="3" s="1"/>
  <c r="N8" i="3"/>
  <c r="R8" i="3" s="1"/>
  <c r="O8" i="3"/>
  <c r="L9" i="3"/>
  <c r="P9" i="3" s="1"/>
  <c r="M9" i="3"/>
  <c r="N9" i="3"/>
  <c r="O9" i="3"/>
  <c r="L10" i="3"/>
  <c r="P10" i="3" s="1"/>
  <c r="M10" i="3"/>
  <c r="Q10" i="3" s="1"/>
  <c r="N10" i="3"/>
  <c r="R10" i="3" s="1"/>
  <c r="O10" i="3"/>
  <c r="S10" i="3" s="1"/>
  <c r="O5" i="3"/>
  <c r="S6" i="3" s="1"/>
  <c r="N5" i="3"/>
  <c r="R6" i="3" s="1"/>
  <c r="M5" i="3"/>
  <c r="Q6" i="3" s="1"/>
  <c r="L5" i="3"/>
  <c r="H17" i="16"/>
  <c r="J17" i="16" s="1"/>
  <c r="I17" i="16"/>
  <c r="K17" i="16" s="1"/>
  <c r="H18" i="16"/>
  <c r="J18" i="16" s="1"/>
  <c r="I18" i="16"/>
  <c r="H19" i="16"/>
  <c r="I19" i="16"/>
  <c r="K19" i="16" s="1"/>
  <c r="H20" i="16"/>
  <c r="J20" i="16" s="1"/>
  <c r="I20" i="16"/>
  <c r="H21" i="16"/>
  <c r="I21" i="16"/>
  <c r="H22" i="16"/>
  <c r="I22" i="16"/>
  <c r="H23" i="16"/>
  <c r="J23" i="16" s="1"/>
  <c r="I23" i="16"/>
  <c r="K23" i="16" s="1"/>
  <c r="H24" i="16"/>
  <c r="I24" i="16"/>
  <c r="K24" i="16" s="1"/>
  <c r="I16" i="16"/>
  <c r="K16" i="16" s="1"/>
  <c r="H16" i="16"/>
  <c r="J16" i="16" s="1"/>
  <c r="M4" i="16"/>
  <c r="Q4" i="16" s="1"/>
  <c r="M5" i="16"/>
  <c r="Q5" i="16" s="1"/>
  <c r="M10" i="16"/>
  <c r="H5" i="16"/>
  <c r="L5" i="16" s="1"/>
  <c r="I5" i="16"/>
  <c r="H6" i="16"/>
  <c r="L6" i="16" s="1"/>
  <c r="I6" i="16"/>
  <c r="M6" i="16" s="1"/>
  <c r="H7" i="16"/>
  <c r="L7" i="16" s="1"/>
  <c r="I7" i="16"/>
  <c r="M7" i="16" s="1"/>
  <c r="H8" i="16"/>
  <c r="L8" i="16" s="1"/>
  <c r="P8" i="16" s="1"/>
  <c r="I8" i="16"/>
  <c r="M8" i="16" s="1"/>
  <c r="Q8" i="16" s="1"/>
  <c r="H9" i="16"/>
  <c r="L9" i="16" s="1"/>
  <c r="I9" i="16"/>
  <c r="M9" i="16" s="1"/>
  <c r="Q9" i="16" s="1"/>
  <c r="H10" i="16"/>
  <c r="L10" i="16" s="1"/>
  <c r="I10" i="16"/>
  <c r="H11" i="16"/>
  <c r="L11" i="16" s="1"/>
  <c r="I11" i="16"/>
  <c r="M11" i="16" s="1"/>
  <c r="H12" i="16"/>
  <c r="L12" i="16" s="1"/>
  <c r="I12" i="16"/>
  <c r="M12" i="16" s="1"/>
  <c r="I4" i="16"/>
  <c r="H4" i="16"/>
  <c r="L4" i="16" s="1"/>
  <c r="P4" i="16" s="1"/>
  <c r="P6" i="3" l="1"/>
  <c r="S8" i="3"/>
  <c r="Q7" i="16"/>
  <c r="J24" i="16"/>
  <c r="J22" i="16"/>
  <c r="J30" i="16"/>
  <c r="O19" i="16" s="1"/>
  <c r="J27" i="16"/>
  <c r="O16" i="16" s="1"/>
  <c r="Q11" i="16"/>
  <c r="Q12" i="16"/>
  <c r="J19" i="16"/>
  <c r="J28" i="16" s="1"/>
  <c r="O17" i="16" s="1"/>
  <c r="Q6" i="16"/>
  <c r="V4" i="16" s="1"/>
  <c r="K21" i="16"/>
  <c r="K22" i="16"/>
  <c r="K32" i="16" s="1"/>
  <c r="P21" i="16" s="1"/>
  <c r="J26" i="17"/>
  <c r="O28" i="17" s="1"/>
  <c r="J29" i="17"/>
  <c r="O23" i="17" s="1"/>
  <c r="J23" i="17"/>
  <c r="O29" i="17" s="1"/>
  <c r="O24" i="17"/>
  <c r="O20" i="17"/>
  <c r="O26" i="17"/>
  <c r="O22" i="17"/>
  <c r="O21" i="17"/>
  <c r="O25" i="17"/>
  <c r="P16" i="3"/>
  <c r="W8" i="3" s="1"/>
  <c r="P14" i="3"/>
  <c r="W6" i="3" s="1"/>
  <c r="Q14" i="3"/>
  <c r="X6" i="3" s="1"/>
  <c r="Q16" i="3"/>
  <c r="X8" i="3" s="1"/>
  <c r="R16" i="3"/>
  <c r="Y8" i="3" s="1"/>
  <c r="R14" i="3"/>
  <c r="Y6" i="3" s="1"/>
  <c r="S16" i="3"/>
  <c r="Z8" i="3" s="1"/>
  <c r="S14" i="3"/>
  <c r="Z6" i="3" s="1"/>
  <c r="P5" i="3"/>
  <c r="R5" i="3"/>
  <c r="Q5" i="3"/>
  <c r="S5" i="3"/>
  <c r="K20" i="16"/>
  <c r="O24" i="16"/>
  <c r="J29" i="16"/>
  <c r="O18" i="16" s="1"/>
  <c r="J32" i="16"/>
  <c r="O21" i="16" s="1"/>
  <c r="J21" i="16"/>
  <c r="P10" i="16"/>
  <c r="V8" i="16"/>
  <c r="V5" i="16"/>
  <c r="P12" i="16"/>
  <c r="P11" i="16"/>
  <c r="P9" i="16"/>
  <c r="P7" i="16"/>
  <c r="P6" i="16"/>
  <c r="P5" i="16"/>
  <c r="U11" i="16" s="1"/>
  <c r="K18" i="16"/>
  <c r="K30" i="16" s="1"/>
  <c r="P19" i="16" s="1"/>
  <c r="Q10" i="16"/>
  <c r="V7" i="16" l="1"/>
  <c r="V11" i="16"/>
  <c r="K29" i="16"/>
  <c r="P18" i="16" s="1"/>
  <c r="P24" i="16"/>
  <c r="O23" i="16"/>
  <c r="K27" i="16"/>
  <c r="P16" i="16" s="1"/>
  <c r="J31" i="16"/>
  <c r="O20" i="16" s="1"/>
  <c r="O31" i="17"/>
  <c r="O27" i="17"/>
  <c r="X10" i="3"/>
  <c r="P13" i="3"/>
  <c r="W5" i="3" s="1"/>
  <c r="Y10" i="3"/>
  <c r="Z10" i="3"/>
  <c r="W10" i="3"/>
  <c r="P15" i="3"/>
  <c r="W7" i="3" s="1"/>
  <c r="R15" i="3"/>
  <c r="Y7" i="3" s="1"/>
  <c r="R13" i="3"/>
  <c r="Y5" i="3" s="1"/>
  <c r="S13" i="3"/>
  <c r="Z5" i="3" s="1"/>
  <c r="S15" i="3"/>
  <c r="Z7" i="3" s="1"/>
  <c r="Q13" i="3"/>
  <c r="X5" i="3" s="1"/>
  <c r="Q15" i="3"/>
  <c r="X7" i="3" s="1"/>
  <c r="P23" i="16"/>
  <c r="K28" i="16"/>
  <c r="P17" i="16" s="1"/>
  <c r="K31" i="16"/>
  <c r="P20" i="16" s="1"/>
  <c r="U9" i="16"/>
  <c r="U6" i="16"/>
  <c r="V6" i="16"/>
  <c r="V9" i="16"/>
  <c r="U4" i="16"/>
  <c r="U5" i="16"/>
  <c r="U8" i="16"/>
  <c r="U7" i="16"/>
  <c r="U12" i="16"/>
  <c r="V12" i="16"/>
  <c r="Q30" i="14" l="1"/>
  <c r="M50" i="15" l="1"/>
  <c r="S50" i="15" s="1"/>
  <c r="Y50" i="15" s="1"/>
  <c r="L61" i="15" l="1"/>
  <c r="R61" i="15" s="1"/>
  <c r="X61" i="15" s="1"/>
  <c r="K61" i="15"/>
  <c r="Q61" i="15" s="1"/>
  <c r="L60" i="15"/>
  <c r="R60" i="15" s="1"/>
  <c r="K60" i="15"/>
  <c r="Q60" i="15" s="1"/>
  <c r="L59" i="15"/>
  <c r="R59" i="15" s="1"/>
  <c r="K59" i="15"/>
  <c r="Q59" i="15" s="1"/>
  <c r="L58" i="15"/>
  <c r="R58" i="15" s="1"/>
  <c r="K58" i="15"/>
  <c r="Q58" i="15" s="1"/>
  <c r="L57" i="15"/>
  <c r="R57" i="15" s="1"/>
  <c r="K57" i="15"/>
  <c r="Q57" i="15" s="1"/>
  <c r="L56" i="15"/>
  <c r="R56" i="15" s="1"/>
  <c r="K56" i="15"/>
  <c r="Q56" i="15" s="1"/>
  <c r="L55" i="15"/>
  <c r="R55" i="15" s="1"/>
  <c r="X55" i="15" s="1"/>
  <c r="K55" i="15"/>
  <c r="Q55" i="15" s="1"/>
  <c r="L54" i="15"/>
  <c r="R54" i="15" s="1"/>
  <c r="K54" i="15"/>
  <c r="Q54" i="15" s="1"/>
  <c r="L53" i="15"/>
  <c r="R53" i="15" s="1"/>
  <c r="K53" i="15"/>
  <c r="Q53" i="15" s="1"/>
  <c r="L52" i="15"/>
  <c r="R52" i="15" s="1"/>
  <c r="K52" i="15"/>
  <c r="Q52" i="15" s="1"/>
  <c r="L51" i="15"/>
  <c r="R51" i="15" s="1"/>
  <c r="K51" i="15"/>
  <c r="Q51" i="15" s="1"/>
  <c r="L50" i="15"/>
  <c r="R50" i="15" s="1"/>
  <c r="X50" i="15" s="1"/>
  <c r="K50" i="15"/>
  <c r="Q50" i="15" s="1"/>
  <c r="W50" i="15" s="1"/>
  <c r="K36" i="15"/>
  <c r="K37" i="15"/>
  <c r="P37" i="15" s="1"/>
  <c r="K38" i="15"/>
  <c r="P38" i="15" s="1"/>
  <c r="K39" i="15"/>
  <c r="P39" i="15" s="1"/>
  <c r="K40" i="15"/>
  <c r="P40" i="15" s="1"/>
  <c r="K41" i="15"/>
  <c r="P41" i="15" s="1"/>
  <c r="K42" i="15"/>
  <c r="P42" i="15" s="1"/>
  <c r="K43" i="15"/>
  <c r="P43" i="15" s="1"/>
  <c r="K44" i="15"/>
  <c r="P44" i="15" s="1"/>
  <c r="K45" i="15"/>
  <c r="P45" i="15" s="1"/>
  <c r="K46" i="15"/>
  <c r="P46" i="15" s="1"/>
  <c r="K35" i="15"/>
  <c r="P35" i="15" s="1"/>
  <c r="J36" i="15"/>
  <c r="O36" i="15" s="1"/>
  <c r="J37" i="15"/>
  <c r="O37" i="15" s="1"/>
  <c r="J38" i="15"/>
  <c r="O38" i="15" s="1"/>
  <c r="J39" i="15"/>
  <c r="O39" i="15" s="1"/>
  <c r="J40" i="15"/>
  <c r="O40" i="15" s="1"/>
  <c r="J41" i="15"/>
  <c r="O41" i="15" s="1"/>
  <c r="J42" i="15"/>
  <c r="O42" i="15" s="1"/>
  <c r="J43" i="15"/>
  <c r="O43" i="15" s="1"/>
  <c r="J44" i="15"/>
  <c r="O44" i="15" s="1"/>
  <c r="J45" i="15"/>
  <c r="O45" i="15" s="1"/>
  <c r="J46" i="15"/>
  <c r="O46" i="15" s="1"/>
  <c r="J35" i="15"/>
  <c r="O35" i="15" s="1"/>
  <c r="P36" i="15"/>
  <c r="W56" i="15" l="1"/>
  <c r="X56" i="15"/>
  <c r="W57" i="15"/>
  <c r="W52" i="15"/>
  <c r="W58" i="15"/>
  <c r="X57" i="15"/>
  <c r="X52" i="15"/>
  <c r="X53" i="15"/>
  <c r="X59" i="15"/>
  <c r="X58" i="15"/>
  <c r="W59" i="15"/>
  <c r="AD61" i="15" s="1"/>
  <c r="W54" i="15"/>
  <c r="X54" i="15"/>
  <c r="W51" i="15"/>
  <c r="X51" i="15"/>
  <c r="W53" i="15"/>
  <c r="W60" i="15"/>
  <c r="X60" i="15"/>
  <c r="W55" i="15"/>
  <c r="W61" i="15"/>
  <c r="M51" i="15"/>
  <c r="S51" i="15" s="1"/>
  <c r="Y51" i="15" s="1"/>
  <c r="AD56" i="15"/>
  <c r="T37" i="15"/>
  <c r="T45" i="15"/>
  <c r="T41" i="15"/>
  <c r="T39" i="15"/>
  <c r="U41" i="15"/>
  <c r="U40" i="15"/>
  <c r="T46" i="15"/>
  <c r="U45" i="15"/>
  <c r="U44" i="15"/>
  <c r="U43" i="15"/>
  <c r="U42" i="15"/>
  <c r="T42" i="15"/>
  <c r="T44" i="15"/>
  <c r="T43" i="15"/>
  <c r="T40" i="15"/>
  <c r="U39" i="15"/>
  <c r="U37" i="15"/>
  <c r="U38" i="15"/>
  <c r="U46" i="15"/>
  <c r="T35" i="15"/>
  <c r="T38" i="15"/>
  <c r="U35" i="15"/>
  <c r="U36" i="15"/>
  <c r="T36" i="15"/>
  <c r="AE56" i="15" l="1"/>
  <c r="AE54" i="15"/>
  <c r="AD59" i="15"/>
  <c r="AE61" i="15"/>
  <c r="AD58" i="15"/>
  <c r="AE58" i="15"/>
  <c r="AE59" i="15"/>
  <c r="AD51" i="15"/>
  <c r="AE51" i="15"/>
  <c r="AD50" i="15"/>
  <c r="AD53" i="15"/>
  <c r="AE52" i="15"/>
  <c r="AD52" i="15"/>
  <c r="AD55" i="15"/>
  <c r="AE53" i="15"/>
  <c r="AE50" i="15"/>
  <c r="AD57" i="15"/>
  <c r="AD54" i="15"/>
  <c r="AA37" i="15"/>
  <c r="AA41" i="15"/>
  <c r="AE57" i="15"/>
  <c r="AA40" i="15"/>
  <c r="AA44" i="15"/>
  <c r="AA36" i="15"/>
  <c r="AA35" i="15"/>
  <c r="AA39" i="15"/>
  <c r="AA43" i="15"/>
  <c r="AA42" i="15"/>
  <c r="AA46" i="15"/>
  <c r="AA38" i="15"/>
  <c r="Z35" i="15"/>
  <c r="Z39" i="15"/>
  <c r="Z43" i="15"/>
  <c r="AE55" i="15"/>
  <c r="Z41" i="15"/>
  <c r="Z37" i="15"/>
  <c r="Z42" i="15"/>
  <c r="Z46" i="15"/>
  <c r="Z38" i="15"/>
  <c r="Z44" i="15"/>
  <c r="Z36" i="15"/>
  <c r="Z40" i="15"/>
  <c r="M52" i="15" l="1"/>
  <c r="S52" i="15" s="1"/>
  <c r="Y52" i="15" s="1"/>
  <c r="K27" i="15"/>
  <c r="K28" i="15"/>
  <c r="K30" i="15"/>
  <c r="K29" i="15"/>
  <c r="K21" i="15"/>
  <c r="M21" i="15" s="1"/>
  <c r="K22" i="15"/>
  <c r="M22" i="15" s="1"/>
  <c r="K23" i="15"/>
  <c r="K24" i="15"/>
  <c r="K25" i="15"/>
  <c r="K26" i="15"/>
  <c r="K31" i="15"/>
  <c r="K20" i="15"/>
  <c r="J21" i="15"/>
  <c r="L21" i="15" s="1"/>
  <c r="J22" i="15"/>
  <c r="L22" i="15" s="1"/>
  <c r="J23" i="15"/>
  <c r="J24" i="15"/>
  <c r="J25" i="15"/>
  <c r="J26" i="15"/>
  <c r="J27" i="15"/>
  <c r="L27" i="15" s="1"/>
  <c r="J28" i="15"/>
  <c r="J29" i="15"/>
  <c r="J30" i="15"/>
  <c r="J31" i="15"/>
  <c r="J20" i="15"/>
  <c r="L20" i="15" s="1"/>
  <c r="AF50" i="15" l="1"/>
  <c r="AF54" i="15"/>
  <c r="M28" i="15"/>
  <c r="M27" i="15"/>
  <c r="L30" i="15"/>
  <c r="L24" i="15"/>
  <c r="M29" i="15"/>
  <c r="L23" i="15"/>
  <c r="R28" i="15" s="1"/>
  <c r="L29" i="15"/>
  <c r="R22" i="15" s="1"/>
  <c r="L28" i="15"/>
  <c r="R20" i="15"/>
  <c r="R24" i="15"/>
  <c r="R23" i="15"/>
  <c r="R19" i="15"/>
  <c r="L26" i="15"/>
  <c r="M26" i="15"/>
  <c r="M31" i="15"/>
  <c r="M25" i="15"/>
  <c r="L31" i="15"/>
  <c r="L25" i="15"/>
  <c r="M30" i="15"/>
  <c r="M24" i="15"/>
  <c r="M20" i="15"/>
  <c r="M23" i="15"/>
  <c r="K13" i="15"/>
  <c r="K15" i="15"/>
  <c r="K12" i="15"/>
  <c r="J15" i="15"/>
  <c r="J12" i="15"/>
  <c r="K8" i="15"/>
  <c r="K9" i="15"/>
  <c r="K10" i="15"/>
  <c r="K11" i="15"/>
  <c r="J11" i="15"/>
  <c r="J10" i="15"/>
  <c r="J9" i="15"/>
  <c r="J8" i="15"/>
  <c r="K4" i="15"/>
  <c r="K5" i="15"/>
  <c r="K6" i="15"/>
  <c r="K7" i="15"/>
  <c r="J7" i="15"/>
  <c r="J6" i="15"/>
  <c r="J5" i="15"/>
  <c r="J4" i="15"/>
  <c r="G30" i="14"/>
  <c r="J30" i="14" s="1"/>
  <c r="G29" i="14"/>
  <c r="J29" i="14" s="1"/>
  <c r="G28" i="14"/>
  <c r="J28" i="14" s="1"/>
  <c r="G27" i="14"/>
  <c r="J27" i="14" s="1"/>
  <c r="G26" i="14"/>
  <c r="J26" i="14" s="1"/>
  <c r="G25" i="14"/>
  <c r="J25" i="14" s="1"/>
  <c r="M25" i="14" s="1"/>
  <c r="K12" i="14"/>
  <c r="M12" i="14" s="1"/>
  <c r="J12" i="14"/>
  <c r="K11" i="14"/>
  <c r="M11" i="14" s="1"/>
  <c r="J11" i="14"/>
  <c r="L11" i="14" s="1"/>
  <c r="K10" i="14"/>
  <c r="J10" i="14"/>
  <c r="K9" i="14"/>
  <c r="M9" i="14" s="1"/>
  <c r="J9" i="14"/>
  <c r="K8" i="14"/>
  <c r="M8" i="14" s="1"/>
  <c r="J8" i="14"/>
  <c r="L8" i="14" s="1"/>
  <c r="K7" i="14"/>
  <c r="J7" i="14"/>
  <c r="K6" i="14"/>
  <c r="J6" i="14"/>
  <c r="L6" i="14" s="1"/>
  <c r="L5" i="14"/>
  <c r="L20" i="14" s="1"/>
  <c r="Q8" i="14" s="1"/>
  <c r="K5" i="14"/>
  <c r="M5" i="14" s="1"/>
  <c r="J5" i="14"/>
  <c r="K4" i="14"/>
  <c r="J4" i="14"/>
  <c r="G35" i="13"/>
  <c r="J35" i="13" s="1"/>
  <c r="G34" i="13"/>
  <c r="J34" i="13" s="1"/>
  <c r="G33" i="13"/>
  <c r="J33" i="13" s="1"/>
  <c r="G32" i="13"/>
  <c r="J32" i="13" s="1"/>
  <c r="G31" i="13"/>
  <c r="J31" i="13" s="1"/>
  <c r="G30" i="13"/>
  <c r="J30" i="13" s="1"/>
  <c r="M30" i="13" s="1"/>
  <c r="J15" i="13"/>
  <c r="K15" i="13" s="1"/>
  <c r="J14" i="13"/>
  <c r="K14" i="13" s="1"/>
  <c r="L14" i="13" s="1"/>
  <c r="J13" i="13"/>
  <c r="K13" i="13" s="1"/>
  <c r="K12" i="13"/>
  <c r="J12" i="13"/>
  <c r="J11" i="13"/>
  <c r="K11" i="13" s="1"/>
  <c r="L11" i="13" s="1"/>
  <c r="J10" i="13"/>
  <c r="K10" i="13" s="1"/>
  <c r="L10" i="13" s="1"/>
  <c r="J9" i="13"/>
  <c r="K9" i="13" s="1"/>
  <c r="K8" i="13"/>
  <c r="J8" i="13"/>
  <c r="J7" i="13"/>
  <c r="K7" i="13" s="1"/>
  <c r="J6" i="13"/>
  <c r="K6" i="13" s="1"/>
  <c r="L6" i="13" s="1"/>
  <c r="J5" i="13"/>
  <c r="K5" i="13" s="1"/>
  <c r="K4" i="13"/>
  <c r="J4" i="13"/>
  <c r="M53" i="15" l="1"/>
  <c r="S53" i="15" s="1"/>
  <c r="Y53" i="15" s="1"/>
  <c r="R26" i="15"/>
  <c r="R27" i="15"/>
  <c r="S26" i="15"/>
  <c r="S27" i="15"/>
  <c r="S19" i="15"/>
  <c r="S23" i="15"/>
  <c r="S24" i="15"/>
  <c r="S28" i="15"/>
  <c r="S20" i="15"/>
  <c r="R30" i="15"/>
  <c r="S22" i="15"/>
  <c r="S25" i="15"/>
  <c r="S21" i="15"/>
  <c r="S30" i="15"/>
  <c r="R25" i="15"/>
  <c r="R21" i="15"/>
  <c r="M20" i="14"/>
  <c r="R8" i="14" s="1"/>
  <c r="M17" i="14"/>
  <c r="R5" i="14" s="1"/>
  <c r="R12" i="14"/>
  <c r="M28" i="14"/>
  <c r="M29" i="14"/>
  <c r="L21" i="14"/>
  <c r="Q9" i="14" s="1"/>
  <c r="L18" i="14"/>
  <c r="Q6" i="14" s="1"/>
  <c r="M26" i="14"/>
  <c r="Q27" i="14" s="1"/>
  <c r="M27" i="14"/>
  <c r="M30" i="14"/>
  <c r="M6" i="14"/>
  <c r="L9" i="14"/>
  <c r="L12" i="14"/>
  <c r="Q12" i="14"/>
  <c r="L17" i="14"/>
  <c r="Q5" i="14" s="1"/>
  <c r="L15" i="13"/>
  <c r="L7" i="13"/>
  <c r="M32" i="13"/>
  <c r="M33" i="13"/>
  <c r="L24" i="13"/>
  <c r="P10" i="13" s="1"/>
  <c r="P15" i="13"/>
  <c r="L20" i="13"/>
  <c r="P6" i="13" s="1"/>
  <c r="M31" i="13"/>
  <c r="M34" i="13"/>
  <c r="Q35" i="13"/>
  <c r="Q30" i="13"/>
  <c r="Q32" i="13"/>
  <c r="M35" i="13"/>
  <c r="Q25" i="14" l="1"/>
  <c r="M18" i="14"/>
  <c r="R6" i="14" s="1"/>
  <c r="M21" i="14"/>
  <c r="R9" i="14" s="1"/>
  <c r="Q26" i="14"/>
  <c r="Q28" i="14"/>
  <c r="L21" i="13"/>
  <c r="P7" i="13" s="1"/>
  <c r="L25" i="13"/>
  <c r="P11" i="13" s="1"/>
  <c r="Q31" i="13"/>
  <c r="Q33" i="13"/>
  <c r="M54" i="15" l="1"/>
  <c r="S54" i="15" s="1"/>
  <c r="Y54" i="15" s="1"/>
  <c r="J41" i="12"/>
  <c r="J40" i="12"/>
  <c r="J38" i="12"/>
  <c r="J35" i="12"/>
  <c r="J36" i="12"/>
  <c r="J37" i="12"/>
  <c r="J34" i="12"/>
  <c r="J31" i="12"/>
  <c r="J32" i="12"/>
  <c r="J33" i="12"/>
  <c r="J30" i="12"/>
  <c r="G8" i="5"/>
  <c r="BE38" i="2"/>
  <c r="BE39" i="2"/>
  <c r="BD39" i="2"/>
  <c r="BD38" i="2"/>
  <c r="BA39" i="2"/>
  <c r="BA38" i="2"/>
  <c r="AZ39" i="2"/>
  <c r="AZ38" i="2"/>
  <c r="AY39" i="2"/>
  <c r="AY38" i="2"/>
  <c r="AY36" i="2"/>
  <c r="AX39" i="2"/>
  <c r="AX38" i="2"/>
  <c r="AX36" i="2"/>
  <c r="J52" i="2"/>
  <c r="J55" i="2"/>
  <c r="J54" i="2"/>
  <c r="AB15" i="2"/>
  <c r="AB14" i="2"/>
  <c r="J15" i="2"/>
  <c r="J14" i="2"/>
  <c r="AD55" i="1"/>
  <c r="AD54" i="1"/>
  <c r="AC55" i="1"/>
  <c r="AC54" i="1"/>
  <c r="Q55" i="1"/>
  <c r="Q54" i="1"/>
  <c r="AB36" i="1"/>
  <c r="AB35" i="1"/>
  <c r="Q36" i="1"/>
  <c r="Q35" i="1"/>
  <c r="AD15" i="1"/>
  <c r="AD14" i="1"/>
  <c r="AD12" i="1"/>
  <c r="AC12" i="1"/>
  <c r="AC14" i="1"/>
  <c r="AC15" i="1"/>
  <c r="Q14" i="1"/>
  <c r="Q15" i="1"/>
  <c r="M7" i="12"/>
  <c r="R6" i="12"/>
  <c r="R7" i="12"/>
  <c r="R5" i="12"/>
  <c r="Q4" i="12"/>
  <c r="M5" i="12"/>
  <c r="N5" i="12"/>
  <c r="O5" i="12"/>
  <c r="M6" i="12"/>
  <c r="N6" i="12"/>
  <c r="O6" i="12"/>
  <c r="N7" i="12"/>
  <c r="O7" i="12"/>
  <c r="M8" i="12"/>
  <c r="N8" i="12"/>
  <c r="O8" i="12"/>
  <c r="M9" i="12"/>
  <c r="N9" i="12"/>
  <c r="O9" i="12"/>
  <c r="R9" i="12" s="1"/>
  <c r="R19" i="12" s="1"/>
  <c r="Y4" i="12" s="1"/>
  <c r="M10" i="12"/>
  <c r="N10" i="12"/>
  <c r="O10" i="12"/>
  <c r="M11" i="12"/>
  <c r="N11" i="12"/>
  <c r="O11" i="12"/>
  <c r="M12" i="12"/>
  <c r="P12" i="12" s="1"/>
  <c r="N12" i="12"/>
  <c r="Q12" i="12" s="1"/>
  <c r="O12" i="12"/>
  <c r="M13" i="12"/>
  <c r="N13" i="12"/>
  <c r="Q13" i="12" s="1"/>
  <c r="O13" i="12"/>
  <c r="R13" i="12" s="1"/>
  <c r="M14" i="12"/>
  <c r="N14" i="12"/>
  <c r="O14" i="12"/>
  <c r="M15" i="12"/>
  <c r="N15" i="12"/>
  <c r="O15" i="12"/>
  <c r="O4" i="12"/>
  <c r="R4" i="12" s="1"/>
  <c r="N4" i="12"/>
  <c r="Q7" i="12" s="1"/>
  <c r="R23" i="12" l="1"/>
  <c r="Y8" i="12" s="1"/>
  <c r="R12" i="12"/>
  <c r="R8" i="12"/>
  <c r="R22" i="12" s="1"/>
  <c r="Y7" i="12" s="1"/>
  <c r="Q9" i="12"/>
  <c r="Q22" i="12"/>
  <c r="X7" i="12" s="1"/>
  <c r="R15" i="12"/>
  <c r="R21" i="12" s="1"/>
  <c r="Y6" i="12" s="1"/>
  <c r="R11" i="12"/>
  <c r="Y14" i="12"/>
  <c r="Q15" i="12"/>
  <c r="Q11" i="12"/>
  <c r="Q25" i="12" s="1"/>
  <c r="X10" i="12" s="1"/>
  <c r="R14" i="12"/>
  <c r="R10" i="12"/>
  <c r="R20" i="12" s="1"/>
  <c r="Y5" i="12" s="1"/>
  <c r="Q14" i="12"/>
  <c r="P9" i="12"/>
  <c r="P11" i="12"/>
  <c r="P15" i="12"/>
  <c r="P14" i="12"/>
  <c r="P13" i="12"/>
  <c r="Q8" i="12"/>
  <c r="Q18" i="12" s="1"/>
  <c r="X3" i="12" s="1"/>
  <c r="P10" i="12"/>
  <c r="Q6" i="12"/>
  <c r="Q5" i="12"/>
  <c r="P8" i="12"/>
  <c r="Q10" i="12"/>
  <c r="R25" i="12" l="1"/>
  <c r="Y10" i="12" s="1"/>
  <c r="R24" i="12"/>
  <c r="Y9" i="12" s="1"/>
  <c r="Q24" i="12"/>
  <c r="X9" i="12" s="1"/>
  <c r="Q20" i="12"/>
  <c r="X5" i="12" s="1"/>
  <c r="R18" i="12"/>
  <c r="Y3" i="12" s="1"/>
  <c r="Q23" i="12"/>
  <c r="X8" i="12" s="1"/>
  <c r="X14" i="12"/>
  <c r="X13" i="12"/>
  <c r="X11" i="12"/>
  <c r="Q19" i="12"/>
  <c r="X4" i="12" s="1"/>
  <c r="Q21" i="12"/>
  <c r="X6" i="12" s="1"/>
  <c r="M55" i="15"/>
  <c r="S55" i="15" s="1"/>
  <c r="Y55" i="15" s="1"/>
  <c r="M4" i="12"/>
  <c r="P7" i="12" s="1"/>
  <c r="J18" i="5"/>
  <c r="J17" i="5"/>
  <c r="I18" i="5"/>
  <c r="K14" i="5"/>
  <c r="K15" i="5"/>
  <c r="K16" i="5"/>
  <c r="K17" i="5"/>
  <c r="K18" i="5"/>
  <c r="K13" i="5"/>
  <c r="AF51" i="15" l="1"/>
  <c r="AF55" i="15"/>
  <c r="P21" i="12"/>
  <c r="W6" i="12" s="1"/>
  <c r="P25" i="12"/>
  <c r="W10" i="12" s="1"/>
  <c r="P6" i="12"/>
  <c r="P5" i="12"/>
  <c r="P4" i="12"/>
  <c r="J16" i="5"/>
  <c r="I17" i="5"/>
  <c r="M56" i="15" l="1"/>
  <c r="S56" i="15" s="1"/>
  <c r="Y56" i="15" s="1"/>
  <c r="W14" i="12"/>
  <c r="Y11" i="12"/>
  <c r="Y13" i="12"/>
  <c r="P22" i="12"/>
  <c r="W7" i="12" s="1"/>
  <c r="P18" i="12"/>
  <c r="W3" i="12" s="1"/>
  <c r="W11" i="12"/>
  <c r="P19" i="12"/>
  <c r="W4" i="12" s="1"/>
  <c r="W13" i="12"/>
  <c r="P23" i="12"/>
  <c r="W8" i="12" s="1"/>
  <c r="P20" i="12"/>
  <c r="W5" i="12" s="1"/>
  <c r="P24" i="12"/>
  <c r="W9" i="12" s="1"/>
  <c r="J15" i="5"/>
  <c r="I16" i="5"/>
  <c r="J14" i="5" l="1"/>
  <c r="I15" i="5"/>
  <c r="M57" i="15" l="1"/>
  <c r="S57" i="15" s="1"/>
  <c r="Y57" i="15" s="1"/>
  <c r="I14" i="5"/>
  <c r="J13" i="5"/>
  <c r="I13" i="5" l="1"/>
  <c r="P18" i="5"/>
  <c r="O18" i="5"/>
  <c r="N18" i="5"/>
  <c r="P17" i="5"/>
  <c r="O17" i="5"/>
  <c r="N17" i="5"/>
  <c r="P16" i="5"/>
  <c r="U16" i="5" s="1"/>
  <c r="O16" i="5"/>
  <c r="T16" i="5" s="1"/>
  <c r="N16" i="5"/>
  <c r="S16" i="5" s="1"/>
  <c r="P15" i="5"/>
  <c r="U15" i="5" s="1"/>
  <c r="O15" i="5"/>
  <c r="T15" i="5" s="1"/>
  <c r="N15" i="5"/>
  <c r="P14" i="5"/>
  <c r="O14" i="5"/>
  <c r="N14" i="5"/>
  <c r="P13" i="5"/>
  <c r="U13" i="5" s="1"/>
  <c r="O13" i="5"/>
  <c r="T13" i="5" s="1"/>
  <c r="N13" i="5"/>
  <c r="S13" i="5" s="1"/>
  <c r="G7" i="5"/>
  <c r="G6" i="5"/>
  <c r="G5" i="5"/>
  <c r="G4" i="5"/>
  <c r="K5" i="1"/>
  <c r="K6" i="1"/>
  <c r="M22" i="3"/>
  <c r="O22" i="3" s="1"/>
  <c r="M23" i="3"/>
  <c r="O23" i="3" s="1"/>
  <c r="M24" i="3"/>
  <c r="O24" i="3" s="1"/>
  <c r="M25" i="3"/>
  <c r="M26" i="3"/>
  <c r="O26" i="3" s="1"/>
  <c r="M27" i="3"/>
  <c r="O27" i="3" s="1"/>
  <c r="M28" i="3"/>
  <c r="O28" i="3" s="1"/>
  <c r="M29" i="3"/>
  <c r="M30" i="3"/>
  <c r="O30" i="3" s="1"/>
  <c r="M31" i="3"/>
  <c r="O31" i="3" s="1"/>
  <c r="M32" i="3"/>
  <c r="O32" i="3" s="1"/>
  <c r="M21" i="3"/>
  <c r="O29" i="3" l="1"/>
  <c r="O25" i="3"/>
  <c r="O21" i="3"/>
  <c r="U17" i="5"/>
  <c r="M58" i="15"/>
  <c r="S58" i="15" s="1"/>
  <c r="Y58" i="15" s="1"/>
  <c r="S17" i="5"/>
  <c r="S18" i="5"/>
  <c r="Y14" i="5" s="1"/>
  <c r="T18" i="5"/>
  <c r="Z14" i="5" s="1"/>
  <c r="U14" i="5"/>
  <c r="AA13" i="5" s="1"/>
  <c r="U18" i="5"/>
  <c r="AA14" i="5" s="1"/>
  <c r="Y16" i="5"/>
  <c r="AA16" i="5"/>
  <c r="T17" i="5"/>
  <c r="S14" i="5"/>
  <c r="T14" i="5"/>
  <c r="Z15" i="5" s="1"/>
  <c r="S15" i="5"/>
  <c r="Y15" i="5" s="1"/>
  <c r="Y13" i="5"/>
  <c r="Z13" i="5"/>
  <c r="K48" i="1"/>
  <c r="K49" i="1"/>
  <c r="K50" i="1"/>
  <c r="K51" i="1"/>
  <c r="K52" i="1"/>
  <c r="K53" i="1"/>
  <c r="K54" i="1"/>
  <c r="K55" i="1"/>
  <c r="K47" i="1"/>
  <c r="Y17" i="5" l="1"/>
  <c r="Z17" i="5"/>
  <c r="Z16" i="5"/>
  <c r="AA17" i="5"/>
  <c r="AF58" i="15"/>
  <c r="AF52" i="15"/>
  <c r="AF56" i="15"/>
  <c r="AF59" i="15"/>
  <c r="AA15" i="5"/>
  <c r="L22" i="3"/>
  <c r="N22" i="3" s="1"/>
  <c r="L23" i="3"/>
  <c r="N23" i="3" s="1"/>
  <c r="L24" i="3"/>
  <c r="N24" i="3" s="1"/>
  <c r="L25" i="3"/>
  <c r="L26" i="3"/>
  <c r="N26" i="3" s="1"/>
  <c r="L27" i="3"/>
  <c r="N27" i="3" s="1"/>
  <c r="L28" i="3"/>
  <c r="N28" i="3" s="1"/>
  <c r="L29" i="3"/>
  <c r="L30" i="3"/>
  <c r="N30" i="3" s="1"/>
  <c r="L31" i="3"/>
  <c r="N31" i="3" s="1"/>
  <c r="L32" i="3"/>
  <c r="N32" i="3" s="1"/>
  <c r="L21" i="3"/>
  <c r="V5" i="2"/>
  <c r="V6" i="2"/>
  <c r="W6" i="2" s="1"/>
  <c r="V7" i="2"/>
  <c r="W7" i="2" s="1"/>
  <c r="V8" i="2"/>
  <c r="V9" i="2"/>
  <c r="V10" i="2"/>
  <c r="V11" i="2"/>
  <c r="V12" i="2"/>
  <c r="W12" i="2" s="1"/>
  <c r="V13" i="2"/>
  <c r="W13" i="2" s="1"/>
  <c r="V14" i="2"/>
  <c r="V15" i="2"/>
  <c r="W15" i="2" s="1"/>
  <c r="V4" i="2"/>
  <c r="W4" i="2" s="1"/>
  <c r="L28" i="1"/>
  <c r="L40" i="1" s="1"/>
  <c r="Q31" i="1" s="1"/>
  <c r="L53" i="1"/>
  <c r="L52" i="1"/>
  <c r="K29" i="1"/>
  <c r="K30" i="1"/>
  <c r="K31" i="1"/>
  <c r="L31" i="1" s="1"/>
  <c r="K32" i="1"/>
  <c r="K33" i="1"/>
  <c r="K34" i="1"/>
  <c r="L34" i="1" s="1"/>
  <c r="K35" i="1"/>
  <c r="K36" i="1"/>
  <c r="K28" i="1"/>
  <c r="L29" i="1" s="1"/>
  <c r="K7" i="1"/>
  <c r="K8" i="1"/>
  <c r="K9" i="1"/>
  <c r="K10" i="1"/>
  <c r="K11" i="1"/>
  <c r="K12" i="1"/>
  <c r="K13" i="1"/>
  <c r="K14" i="1"/>
  <c r="K15" i="1"/>
  <c r="K4" i="1"/>
  <c r="J44" i="2"/>
  <c r="J46" i="2"/>
  <c r="E63" i="2"/>
  <c r="J51" i="2" s="1"/>
  <c r="E62" i="2"/>
  <c r="J50" i="2" s="1"/>
  <c r="E61" i="2"/>
  <c r="J49" i="2" s="1"/>
  <c r="E60" i="2"/>
  <c r="J48" i="2" s="1"/>
  <c r="E59" i="2"/>
  <c r="J47" i="2" s="1"/>
  <c r="E58" i="2"/>
  <c r="E57" i="2"/>
  <c r="J45" i="2" s="1"/>
  <c r="E56" i="2"/>
  <c r="K12" i="4"/>
  <c r="P12" i="4" s="1"/>
  <c r="J12" i="4"/>
  <c r="O12" i="4" s="1"/>
  <c r="K11" i="4"/>
  <c r="P11" i="4" s="1"/>
  <c r="J11" i="4"/>
  <c r="O11" i="4" s="1"/>
  <c r="K10" i="4"/>
  <c r="P10" i="4" s="1"/>
  <c r="J10" i="4"/>
  <c r="O10" i="4" s="1"/>
  <c r="T10" i="4" s="1"/>
  <c r="K9" i="4"/>
  <c r="P9" i="4" s="1"/>
  <c r="U9" i="4" s="1"/>
  <c r="J9" i="4"/>
  <c r="O9" i="4" s="1"/>
  <c r="K8" i="4"/>
  <c r="P8" i="4" s="1"/>
  <c r="J8" i="4"/>
  <c r="O8" i="4" s="1"/>
  <c r="K7" i="4"/>
  <c r="P7" i="4" s="1"/>
  <c r="J7" i="4"/>
  <c r="O7" i="4" s="1"/>
  <c r="K6" i="4"/>
  <c r="P6" i="4" s="1"/>
  <c r="J6" i="4"/>
  <c r="O6" i="4" s="1"/>
  <c r="K5" i="4"/>
  <c r="P5" i="4" s="1"/>
  <c r="J5" i="4"/>
  <c r="O5" i="4" s="1"/>
  <c r="K4" i="4"/>
  <c r="P4" i="4" s="1"/>
  <c r="U4" i="4" s="1"/>
  <c r="J4" i="4"/>
  <c r="O4" i="4" s="1"/>
  <c r="T4" i="4" s="1"/>
  <c r="AF38" i="2"/>
  <c r="AD28" i="2"/>
  <c r="AO28" i="2" s="1"/>
  <c r="AE28" i="2"/>
  <c r="AP28" i="2" s="1"/>
  <c r="AF28" i="2"/>
  <c r="AQ28" i="2" s="1"/>
  <c r="Q28" i="2"/>
  <c r="AB28" i="2" s="1"/>
  <c r="R28" i="2"/>
  <c r="AC28" i="2" s="1"/>
  <c r="S28" i="2"/>
  <c r="T28" i="2"/>
  <c r="U28" i="2"/>
  <c r="V28" i="2"/>
  <c r="AG28" i="2" s="1"/>
  <c r="AR28" i="2" s="1"/>
  <c r="W28" i="2"/>
  <c r="AH28" i="2" s="1"/>
  <c r="AS28" i="2" s="1"/>
  <c r="Q29" i="2"/>
  <c r="AB29" i="2" s="1"/>
  <c r="R29" i="2"/>
  <c r="AC29" i="2" s="1"/>
  <c r="S29" i="2"/>
  <c r="AD29" i="2" s="1"/>
  <c r="AO29" i="2" s="1"/>
  <c r="T29" i="2"/>
  <c r="AE29" i="2" s="1"/>
  <c r="U29" i="2"/>
  <c r="AF29" i="2" s="1"/>
  <c r="V29" i="2"/>
  <c r="AG29" i="2" s="1"/>
  <c r="W29" i="2"/>
  <c r="AH29" i="2" s="1"/>
  <c r="Q30" i="2"/>
  <c r="AB30" i="2" s="1"/>
  <c r="R30" i="2"/>
  <c r="AC30" i="2" s="1"/>
  <c r="S30" i="2"/>
  <c r="AD30" i="2" s="1"/>
  <c r="T30" i="2"/>
  <c r="AE30" i="2" s="1"/>
  <c r="U30" i="2"/>
  <c r="AF30" i="2" s="1"/>
  <c r="V30" i="2"/>
  <c r="AG30" i="2" s="1"/>
  <c r="W30" i="2"/>
  <c r="AH30" i="2" s="1"/>
  <c r="Q31" i="2"/>
  <c r="AB31" i="2" s="1"/>
  <c r="R31" i="2"/>
  <c r="AC31" i="2" s="1"/>
  <c r="S31" i="2"/>
  <c r="AD31" i="2" s="1"/>
  <c r="AO31" i="2" s="1"/>
  <c r="T31" i="2"/>
  <c r="AE31" i="2" s="1"/>
  <c r="AP31" i="2" s="1"/>
  <c r="U31" i="2"/>
  <c r="AF31" i="2" s="1"/>
  <c r="V31" i="2"/>
  <c r="AG31" i="2" s="1"/>
  <c r="W31" i="2"/>
  <c r="AH31" i="2" s="1"/>
  <c r="Q32" i="2"/>
  <c r="AB32" i="2" s="1"/>
  <c r="R32" i="2"/>
  <c r="AC32" i="2" s="1"/>
  <c r="S32" i="2"/>
  <c r="AD32" i="2" s="1"/>
  <c r="T32" i="2"/>
  <c r="AE32" i="2" s="1"/>
  <c r="U32" i="2"/>
  <c r="AF32" i="2" s="1"/>
  <c r="V32" i="2"/>
  <c r="AG32" i="2" s="1"/>
  <c r="W32" i="2"/>
  <c r="AH32" i="2" s="1"/>
  <c r="Q33" i="2"/>
  <c r="AB33" i="2" s="1"/>
  <c r="R33" i="2"/>
  <c r="AC33" i="2" s="1"/>
  <c r="S33" i="2"/>
  <c r="AD33" i="2" s="1"/>
  <c r="T33" i="2"/>
  <c r="AE33" i="2" s="1"/>
  <c r="U33" i="2"/>
  <c r="AF33" i="2" s="1"/>
  <c r="V33" i="2"/>
  <c r="AG33" i="2" s="1"/>
  <c r="W33" i="2"/>
  <c r="AH33" i="2" s="1"/>
  <c r="Q34" i="2"/>
  <c r="AB34" i="2" s="1"/>
  <c r="R34" i="2"/>
  <c r="AC34" i="2" s="1"/>
  <c r="S34" i="2"/>
  <c r="AD34" i="2" s="1"/>
  <c r="T34" i="2"/>
  <c r="AE34" i="2" s="1"/>
  <c r="U34" i="2"/>
  <c r="AF34" i="2" s="1"/>
  <c r="V34" i="2"/>
  <c r="AG34" i="2" s="1"/>
  <c r="W34" i="2"/>
  <c r="AH34" i="2" s="1"/>
  <c r="Q35" i="2"/>
  <c r="AB35" i="2" s="1"/>
  <c r="R35" i="2"/>
  <c r="AC35" i="2" s="1"/>
  <c r="S35" i="2"/>
  <c r="AD35" i="2" s="1"/>
  <c r="T35" i="2"/>
  <c r="AE35" i="2" s="1"/>
  <c r="U35" i="2"/>
  <c r="AF35" i="2" s="1"/>
  <c r="V35" i="2"/>
  <c r="AG35" i="2" s="1"/>
  <c r="W35" i="2"/>
  <c r="AH35" i="2" s="1"/>
  <c r="Q36" i="2"/>
  <c r="AB36" i="2" s="1"/>
  <c r="R36" i="2"/>
  <c r="AC36" i="2" s="1"/>
  <c r="S36" i="2"/>
  <c r="AD36" i="2" s="1"/>
  <c r="AO36" i="2" s="1"/>
  <c r="T36" i="2"/>
  <c r="AE36" i="2" s="1"/>
  <c r="U36" i="2"/>
  <c r="AF36" i="2" s="1"/>
  <c r="V36" i="2"/>
  <c r="AG36" i="2" s="1"/>
  <c r="W36" i="2"/>
  <c r="AH36" i="2" s="1"/>
  <c r="Q37" i="2"/>
  <c r="AB37" i="2" s="1"/>
  <c r="R37" i="2"/>
  <c r="AC37" i="2" s="1"/>
  <c r="S37" i="2"/>
  <c r="AD37" i="2" s="1"/>
  <c r="T37" i="2"/>
  <c r="AE37" i="2" s="1"/>
  <c r="U37" i="2"/>
  <c r="AF37" i="2" s="1"/>
  <c r="V37" i="2"/>
  <c r="AG37" i="2" s="1"/>
  <c r="W37" i="2"/>
  <c r="AH37" i="2" s="1"/>
  <c r="Q38" i="2"/>
  <c r="AB38" i="2" s="1"/>
  <c r="R38" i="2"/>
  <c r="AC38" i="2" s="1"/>
  <c r="S38" i="2"/>
  <c r="AD38" i="2" s="1"/>
  <c r="AO38" i="2" s="1"/>
  <c r="T38" i="2"/>
  <c r="AE38" i="2" s="1"/>
  <c r="U38" i="2"/>
  <c r="V38" i="2"/>
  <c r="AG38" i="2" s="1"/>
  <c r="W38" i="2"/>
  <c r="AH38" i="2" s="1"/>
  <c r="Q39" i="2"/>
  <c r="AB39" i="2" s="1"/>
  <c r="R39" i="2"/>
  <c r="AC39" i="2" s="1"/>
  <c r="S39" i="2"/>
  <c r="AD39" i="2" s="1"/>
  <c r="T39" i="2"/>
  <c r="AE39" i="2" s="1"/>
  <c r="U39" i="2"/>
  <c r="AF39" i="2" s="1"/>
  <c r="V39" i="2"/>
  <c r="AG39" i="2" s="1"/>
  <c r="W39" i="2"/>
  <c r="AH39" i="2" s="1"/>
  <c r="P39" i="2"/>
  <c r="AA39" i="2" s="1"/>
  <c r="P38" i="2"/>
  <c r="AA38" i="2" s="1"/>
  <c r="P37" i="2"/>
  <c r="AA37" i="2" s="1"/>
  <c r="P36" i="2"/>
  <c r="AA36" i="2" s="1"/>
  <c r="P35" i="2"/>
  <c r="AA35" i="2" s="1"/>
  <c r="P34" i="2"/>
  <c r="AA34" i="2" s="1"/>
  <c r="P33" i="2"/>
  <c r="AA33" i="2" s="1"/>
  <c r="P32" i="2"/>
  <c r="AA32" i="2" s="1"/>
  <c r="P31" i="2"/>
  <c r="AA31" i="2" s="1"/>
  <c r="P30" i="2"/>
  <c r="AA30" i="2" s="1"/>
  <c r="P29" i="2"/>
  <c r="AA29" i="2" s="1"/>
  <c r="P28" i="2"/>
  <c r="AA28" i="2" s="1"/>
  <c r="AL28" i="2" s="1"/>
  <c r="J12" i="2"/>
  <c r="E23" i="2"/>
  <c r="J11" i="2" s="1"/>
  <c r="E22" i="2"/>
  <c r="J10" i="2" s="1"/>
  <c r="E21" i="2"/>
  <c r="J9" i="2" s="1"/>
  <c r="E20" i="2"/>
  <c r="J8" i="2" s="1"/>
  <c r="E19" i="2"/>
  <c r="J7" i="2" s="1"/>
  <c r="E18" i="2"/>
  <c r="J6" i="2" s="1"/>
  <c r="E17" i="2"/>
  <c r="J5" i="2" s="1"/>
  <c r="E16" i="2"/>
  <c r="J4" i="2" s="1"/>
  <c r="AC51" i="1"/>
  <c r="AD51" i="1"/>
  <c r="AC52" i="1"/>
  <c r="AD52" i="1"/>
  <c r="AD50" i="1"/>
  <c r="AC50" i="1"/>
  <c r="AC48" i="1"/>
  <c r="AD48" i="1"/>
  <c r="AC49" i="1"/>
  <c r="AD49" i="1"/>
  <c r="AD47" i="1"/>
  <c r="AC47" i="1"/>
  <c r="AB32" i="1"/>
  <c r="AB33" i="1"/>
  <c r="AB31" i="1"/>
  <c r="AB29" i="1"/>
  <c r="AB30" i="1"/>
  <c r="AB28" i="1"/>
  <c r="AC9" i="1"/>
  <c r="AD9" i="1"/>
  <c r="AC10" i="1"/>
  <c r="AD10" i="1"/>
  <c r="AC11" i="1"/>
  <c r="AD11" i="1"/>
  <c r="AD8" i="1"/>
  <c r="AC8" i="1"/>
  <c r="AC5" i="1"/>
  <c r="AD5" i="1"/>
  <c r="AC6" i="1"/>
  <c r="AD6" i="1"/>
  <c r="AC7" i="1"/>
  <c r="AD7" i="1"/>
  <c r="AD4" i="1"/>
  <c r="AC4" i="1"/>
  <c r="T5" i="4" l="1"/>
  <c r="T11" i="4"/>
  <c r="U11" i="4"/>
  <c r="T7" i="4"/>
  <c r="U5" i="4"/>
  <c r="U12" i="4"/>
  <c r="U7" i="4"/>
  <c r="T12" i="4"/>
  <c r="T8" i="4"/>
  <c r="U10" i="4"/>
  <c r="U6" i="4"/>
  <c r="U8" i="4"/>
  <c r="T6" i="4"/>
  <c r="T9" i="4"/>
  <c r="N21" i="3"/>
  <c r="N29" i="3"/>
  <c r="N25" i="3"/>
  <c r="M59" i="15"/>
  <c r="S59" i="15" s="1"/>
  <c r="Y59" i="15" s="1"/>
  <c r="O40" i="3"/>
  <c r="U26" i="3" s="1"/>
  <c r="N39" i="3"/>
  <c r="T25" i="3" s="1"/>
  <c r="N35" i="3"/>
  <c r="T21" i="3" s="1"/>
  <c r="AO34" i="2"/>
  <c r="AP36" i="2"/>
  <c r="AP34" i="2"/>
  <c r="AP30" i="2"/>
  <c r="AS39" i="2"/>
  <c r="W9" i="2"/>
  <c r="W8" i="2"/>
  <c r="W16" i="2" s="1"/>
  <c r="AB4" i="2" s="1"/>
  <c r="W11" i="2"/>
  <c r="W10" i="2"/>
  <c r="W5" i="2"/>
  <c r="W17" i="2" s="1"/>
  <c r="AB5" i="2" s="1"/>
  <c r="L33" i="1"/>
  <c r="L32" i="1"/>
  <c r="L35" i="1"/>
  <c r="L36" i="1"/>
  <c r="L30" i="1"/>
  <c r="L42" i="1" s="1"/>
  <c r="Q33" i="1" s="1"/>
  <c r="L48" i="1"/>
  <c r="L54" i="1"/>
  <c r="L55" i="1"/>
  <c r="L51" i="1"/>
  <c r="L49" i="1"/>
  <c r="L61" i="1" s="1"/>
  <c r="Q52" i="1" s="1"/>
  <c r="L60" i="1"/>
  <c r="Q51" i="1" s="1"/>
  <c r="L57" i="1"/>
  <c r="Q48" i="1" s="1"/>
  <c r="L50" i="1"/>
  <c r="L47" i="1"/>
  <c r="L56" i="1" s="1"/>
  <c r="Q47" i="1" s="1"/>
  <c r="W23" i="2"/>
  <c r="AB11" i="2" s="1"/>
  <c r="W19" i="2"/>
  <c r="AB7" i="2" s="1"/>
  <c r="AS37" i="2"/>
  <c r="BE31" i="2" s="1"/>
  <c r="W14" i="2"/>
  <c r="AM39" i="2"/>
  <c r="AO37" i="2"/>
  <c r="AS38" i="2"/>
  <c r="AM32" i="2"/>
  <c r="AO30" i="2"/>
  <c r="BA32" i="2" s="1"/>
  <c r="AP39" i="2"/>
  <c r="AO39" i="2"/>
  <c r="AB12" i="2"/>
  <c r="AQ39" i="2"/>
  <c r="W21" i="2"/>
  <c r="AB9" i="2" s="1"/>
  <c r="AS32" i="2"/>
  <c r="L18" i="1"/>
  <c r="Q6" i="1" s="1"/>
  <c r="L22" i="1"/>
  <c r="Q10" i="1" s="1"/>
  <c r="L16" i="1"/>
  <c r="Q4" i="1" s="1"/>
  <c r="L20" i="1"/>
  <c r="Q8" i="1" s="1"/>
  <c r="L23" i="1"/>
  <c r="Q11" i="1" s="1"/>
  <c r="L19" i="1"/>
  <c r="Q7" i="1" s="1"/>
  <c r="L37" i="1"/>
  <c r="Q28" i="1" s="1"/>
  <c r="Q12" i="1"/>
  <c r="Z9" i="4"/>
  <c r="Z4" i="4"/>
  <c r="Z5" i="4"/>
  <c r="AA6" i="4"/>
  <c r="AR38" i="2"/>
  <c r="AR37" i="2"/>
  <c r="BD35" i="2" s="1"/>
  <c r="AL32" i="2"/>
  <c r="AQ37" i="2"/>
  <c r="AS35" i="2"/>
  <c r="AN39" i="2"/>
  <c r="AP37" i="2"/>
  <c r="AQ38" i="2"/>
  <c r="AS31" i="2"/>
  <c r="AN35" i="2"/>
  <c r="AR31" i="2"/>
  <c r="AQ36" i="2"/>
  <c r="AR34" i="2"/>
  <c r="AQ29" i="2"/>
  <c r="AR39" i="2"/>
  <c r="AQ34" i="2"/>
  <c r="AP29" i="2"/>
  <c r="BB28" i="2" s="1"/>
  <c r="AL39" i="2"/>
  <c r="AS34" i="2"/>
  <c r="AR29" i="2"/>
  <c r="AQ30" i="2"/>
  <c r="AS30" i="2"/>
  <c r="BE32" i="2" s="1"/>
  <c r="AP32" i="2"/>
  <c r="AR35" i="2"/>
  <c r="AP33" i="2"/>
  <c r="AP35" i="2"/>
  <c r="AO35" i="2"/>
  <c r="BA30" i="2" s="1"/>
  <c r="AQ32" i="2"/>
  <c r="AR30" i="2"/>
  <c r="AQ33" i="2"/>
  <c r="AO32" i="2"/>
  <c r="AQ35" i="2"/>
  <c r="AR33" i="2"/>
  <c r="AL37" i="2"/>
  <c r="AS36" i="2"/>
  <c r="AR32" i="2"/>
  <c r="AS33" i="2"/>
  <c r="AL38" i="2"/>
  <c r="AP38" i="2"/>
  <c r="AR36" i="2"/>
  <c r="AM35" i="2"/>
  <c r="AO33" i="2"/>
  <c r="AQ31" i="2"/>
  <c r="AS29" i="2"/>
  <c r="AN28" i="2"/>
  <c r="AN37" i="2"/>
  <c r="AN36" i="2"/>
  <c r="AL31" i="2"/>
  <c r="AN33" i="2"/>
  <c r="AM33" i="2"/>
  <c r="AM36" i="2"/>
  <c r="AL30" i="2"/>
  <c r="AM31" i="2"/>
  <c r="AL36" i="2"/>
  <c r="AN34" i="2"/>
  <c r="AL35" i="2"/>
  <c r="AM37" i="2"/>
  <c r="AM28" i="2"/>
  <c r="AN38" i="2"/>
  <c r="AN31" i="2"/>
  <c r="AM38" i="2"/>
  <c r="AN29" i="2"/>
  <c r="BD31" i="2"/>
  <c r="AN30" i="2"/>
  <c r="AM30" i="2"/>
  <c r="AM34" i="2"/>
  <c r="AM29" i="2"/>
  <c r="AL34" i="2"/>
  <c r="AN32" i="2"/>
  <c r="AL29" i="2"/>
  <c r="AL33" i="2"/>
  <c r="AA5" i="4" l="1"/>
  <c r="AA4" i="4"/>
  <c r="Z11" i="4"/>
  <c r="Z12" i="4"/>
  <c r="AA11" i="4"/>
  <c r="AA12" i="4"/>
  <c r="N41" i="3"/>
  <c r="T27" i="3" s="1"/>
  <c r="N37" i="3"/>
  <c r="T23" i="3" s="1"/>
  <c r="N40" i="3"/>
  <c r="T26" i="3" s="1"/>
  <c r="U31" i="3"/>
  <c r="U32" i="3"/>
  <c r="U29" i="3"/>
  <c r="T29" i="3"/>
  <c r="T32" i="3"/>
  <c r="T31" i="3"/>
  <c r="O35" i="3"/>
  <c r="U21" i="3" s="1"/>
  <c r="O36" i="3"/>
  <c r="U22" i="3" s="1"/>
  <c r="O38" i="3"/>
  <c r="U24" i="3" s="1"/>
  <c r="O39" i="3"/>
  <c r="U25" i="3" s="1"/>
  <c r="O37" i="3"/>
  <c r="U23" i="3" s="1"/>
  <c r="N38" i="3"/>
  <c r="T24" i="3" s="1"/>
  <c r="N36" i="3"/>
  <c r="T22" i="3" s="1"/>
  <c r="BA35" i="2"/>
  <c r="BA28" i="2"/>
  <c r="BB30" i="2"/>
  <c r="BC35" i="2"/>
  <c r="BA31" i="2"/>
  <c r="BB32" i="2"/>
  <c r="BB33" i="2"/>
  <c r="BE30" i="2"/>
  <c r="AX35" i="2"/>
  <c r="BC32" i="2"/>
  <c r="BD32" i="2"/>
  <c r="BC31" i="2"/>
  <c r="BC33" i="2"/>
  <c r="BE35" i="2"/>
  <c r="W18" i="2"/>
  <c r="AB6" i="2" s="1"/>
  <c r="W22" i="2"/>
  <c r="AB10" i="2" s="1"/>
  <c r="W20" i="2"/>
  <c r="AB8" i="2" s="1"/>
  <c r="L21" i="1"/>
  <c r="Q9" i="1" s="1"/>
  <c r="L17" i="1"/>
  <c r="Q5" i="1" s="1"/>
  <c r="L41" i="1"/>
  <c r="Q32" i="1" s="1"/>
  <c r="L38" i="1"/>
  <c r="Q29" i="1" s="1"/>
  <c r="L39" i="1"/>
  <c r="Q30" i="1" s="1"/>
  <c r="L59" i="1"/>
  <c r="Q50" i="1" s="1"/>
  <c r="L58" i="1"/>
  <c r="Q49" i="1" s="1"/>
  <c r="BC30" i="2"/>
  <c r="BE28" i="2"/>
  <c r="BD33" i="2"/>
  <c r="BC34" i="2"/>
  <c r="AX28" i="2"/>
  <c r="Z6" i="4"/>
  <c r="AA9" i="4"/>
  <c r="AA7" i="4"/>
  <c r="Z8" i="4"/>
  <c r="AA8" i="4"/>
  <c r="Z7" i="4"/>
  <c r="BD28" i="2"/>
  <c r="BA29" i="2"/>
  <c r="BB31" i="2"/>
  <c r="BE33" i="2"/>
  <c r="BC28" i="2"/>
  <c r="AX31" i="2"/>
  <c r="BC29" i="2"/>
  <c r="BB29" i="2"/>
  <c r="AX32" i="2"/>
  <c r="BE34" i="2"/>
  <c r="BD34" i="2"/>
  <c r="BA34" i="2"/>
  <c r="BE29" i="2"/>
  <c r="BB35" i="2"/>
  <c r="BD29" i="2"/>
  <c r="BD30" i="2"/>
  <c r="BA33" i="2"/>
  <c r="BB34" i="2"/>
  <c r="AY33" i="2"/>
  <c r="AY29" i="2"/>
  <c r="AY34" i="2"/>
  <c r="AY30" i="2"/>
  <c r="AZ34" i="2"/>
  <c r="AZ30" i="2"/>
  <c r="AX30" i="2"/>
  <c r="AX34" i="2"/>
  <c r="AZ31" i="2"/>
  <c r="AZ35" i="2"/>
  <c r="AZ29" i="2"/>
  <c r="AZ33" i="2"/>
  <c r="AY32" i="2"/>
  <c r="AY28" i="2"/>
  <c r="AY31" i="2"/>
  <c r="AY35" i="2"/>
  <c r="AX29" i="2"/>
  <c r="AX33" i="2"/>
  <c r="AZ28" i="2"/>
  <c r="AZ32" i="2"/>
  <c r="N42" i="3" l="1"/>
  <c r="T28" i="3" s="1"/>
  <c r="M60" i="15"/>
  <c r="S60" i="15" s="1"/>
  <c r="Y60" i="15" s="1"/>
  <c r="O41" i="3"/>
  <c r="U27" i="3" s="1"/>
  <c r="O42" i="3"/>
  <c r="U28" i="3" s="1"/>
  <c r="M61" i="15" l="1"/>
  <c r="S61" i="15" s="1"/>
  <c r="Y61" i="15" s="1"/>
  <c r="AF61" i="15" s="1"/>
  <c r="AF57" i="15" l="1"/>
  <c r="AF53" i="15"/>
</calcChain>
</file>

<file path=xl/sharedStrings.xml><?xml version="1.0" encoding="utf-8"?>
<sst xmlns="http://schemas.openxmlformats.org/spreadsheetml/2006/main" count="2798" uniqueCount="284">
  <si>
    <t>Naive B cell (CD43- CD11b-)</t>
    <phoneticPr fontId="3" type="noConversion"/>
  </si>
  <si>
    <r>
      <rPr>
        <sz val="11"/>
        <rFont val="맑은 고딕"/>
        <family val="3"/>
        <charset val="129"/>
      </rPr>
      <t>β</t>
    </r>
    <r>
      <rPr>
        <sz val="11"/>
        <rFont val="Calibri"/>
        <family val="2"/>
        <charset val="129"/>
      </rPr>
      <t>-</t>
    </r>
    <r>
      <rPr>
        <sz val="11"/>
        <rFont val="맑은 고딕"/>
        <family val="2"/>
        <charset val="129"/>
        <scheme val="minor"/>
      </rPr>
      <t>actin</t>
    </r>
  </si>
  <si>
    <t>Protein</t>
    <phoneticPr fontId="4" type="noConversion"/>
  </si>
  <si>
    <t>Mean</t>
  </si>
  <si>
    <t>Expt.2</t>
  </si>
  <si>
    <t>Expt.3</t>
  </si>
  <si>
    <t>Fig. 1A.</t>
    <phoneticPr fontId="3" type="noConversion"/>
  </si>
  <si>
    <t>Expt.1</t>
    <phoneticPr fontId="3" type="noConversion"/>
  </si>
  <si>
    <t>-Cytokine</t>
    <phoneticPr fontId="3" type="noConversion"/>
  </si>
  <si>
    <t>+Cytokine</t>
    <phoneticPr fontId="3" type="noConversion"/>
  </si>
  <si>
    <t>DMSO</t>
    <phoneticPr fontId="3" type="noConversion"/>
  </si>
  <si>
    <t>Thiamet G</t>
    <phoneticPr fontId="3" type="noConversion"/>
  </si>
  <si>
    <t>OSMI-1</t>
    <phoneticPr fontId="3" type="noConversion"/>
  </si>
  <si>
    <t>O-GlcNAC(RL2)</t>
    <phoneticPr fontId="4" type="noConversion"/>
  </si>
  <si>
    <t>Normalized to -Cytokine DMSO</t>
    <phoneticPr fontId="4" type="noConversion"/>
  </si>
  <si>
    <t>Average</t>
    <phoneticPr fontId="3" type="noConversion"/>
  </si>
  <si>
    <t>STDEV</t>
    <phoneticPr fontId="3" type="noConversion"/>
  </si>
  <si>
    <t>Treatment</t>
    <phoneticPr fontId="3" type="noConversion"/>
  </si>
  <si>
    <t>Drug</t>
    <phoneticPr fontId="3" type="noConversion"/>
  </si>
  <si>
    <t>O-GlcNAc(RL2)</t>
    <phoneticPr fontId="4" type="noConversion"/>
  </si>
  <si>
    <t>SD</t>
    <phoneticPr fontId="3" type="noConversion"/>
  </si>
  <si>
    <t>Fig. 1C.</t>
    <phoneticPr fontId="3" type="noConversion"/>
  </si>
  <si>
    <t>STEDV</t>
    <phoneticPr fontId="3" type="noConversion"/>
  </si>
  <si>
    <t>Mean</t>
    <phoneticPr fontId="3" type="noConversion"/>
  </si>
  <si>
    <t>Normalized to DMSO</t>
    <phoneticPr fontId="4" type="noConversion"/>
  </si>
  <si>
    <t>Fig. 1E.</t>
    <phoneticPr fontId="3" type="noConversion"/>
  </si>
  <si>
    <t>CD40L/IL-4/IL-21</t>
    <phoneticPr fontId="3" type="noConversion"/>
  </si>
  <si>
    <t>LPS</t>
    <phoneticPr fontId="3" type="noConversion"/>
  </si>
  <si>
    <t>LPS/TGF-β</t>
    <phoneticPr fontId="3" type="noConversion"/>
  </si>
  <si>
    <t>Fig. 1B.</t>
    <phoneticPr fontId="3" type="noConversion"/>
  </si>
  <si>
    <t>IgM</t>
    <phoneticPr fontId="3" type="noConversion"/>
  </si>
  <si>
    <t>IgG1</t>
    <phoneticPr fontId="4" type="noConversion"/>
  </si>
  <si>
    <t>ELISA</t>
    <phoneticPr fontId="4" type="noConversion"/>
  </si>
  <si>
    <t>IgM</t>
    <phoneticPr fontId="4" type="noConversion"/>
  </si>
  <si>
    <t>Fig. 1D.</t>
    <phoneticPr fontId="3" type="noConversion"/>
  </si>
  <si>
    <t>Fig. 1F.</t>
    <phoneticPr fontId="3" type="noConversion"/>
  </si>
  <si>
    <t>IgA</t>
    <phoneticPr fontId="4" type="noConversion"/>
  </si>
  <si>
    <t>T.Test  (vs.+Cytokine DMSO)</t>
    <phoneticPr fontId="3" type="noConversion"/>
  </si>
  <si>
    <t>T.Test(vs. DMSO)</t>
    <phoneticPr fontId="3" type="noConversion"/>
  </si>
  <si>
    <t>T.Test (vs. DMSO)</t>
    <phoneticPr fontId="3" type="noConversion"/>
  </si>
  <si>
    <t>Fig. 2A.</t>
    <phoneticPr fontId="3" type="noConversion"/>
  </si>
  <si>
    <t>Fig. 2B.</t>
    <phoneticPr fontId="3" type="noConversion"/>
  </si>
  <si>
    <t>c-Myc</t>
    <phoneticPr fontId="4" type="noConversion"/>
  </si>
  <si>
    <t>OCT-1</t>
    <phoneticPr fontId="3" type="noConversion"/>
  </si>
  <si>
    <t>OCA-B</t>
    <phoneticPr fontId="3" type="noConversion"/>
  </si>
  <si>
    <r>
      <t>OCT-1/</t>
    </r>
    <r>
      <rPr>
        <sz val="11"/>
        <rFont val="Calibri"/>
        <family val="3"/>
        <charset val="161"/>
      </rPr>
      <t>β</t>
    </r>
    <r>
      <rPr>
        <sz val="11"/>
        <rFont val="맑은 고딕"/>
        <family val="3"/>
        <charset val="129"/>
      </rPr>
      <t>-actin</t>
    </r>
    <phoneticPr fontId="3" type="noConversion"/>
  </si>
  <si>
    <r>
      <t>OCA-B/</t>
    </r>
    <r>
      <rPr>
        <sz val="11"/>
        <rFont val="Calibri"/>
        <family val="3"/>
        <charset val="161"/>
      </rPr>
      <t>β</t>
    </r>
    <r>
      <rPr>
        <sz val="11"/>
        <rFont val="맑은 고딕"/>
        <family val="3"/>
        <charset val="129"/>
      </rPr>
      <t>-actin</t>
    </r>
    <phoneticPr fontId="3" type="noConversion"/>
  </si>
  <si>
    <t>OCT-1</t>
    <phoneticPr fontId="4" type="noConversion"/>
  </si>
  <si>
    <t>Fig. 4J.</t>
    <phoneticPr fontId="3" type="noConversion"/>
  </si>
  <si>
    <t>Gapdh</t>
    <phoneticPr fontId="3" type="noConversion"/>
  </si>
  <si>
    <t>Germline IgG1</t>
    <phoneticPr fontId="3" type="noConversion"/>
  </si>
  <si>
    <t>Post-CSR IgG1</t>
    <phoneticPr fontId="3" type="noConversion"/>
  </si>
  <si>
    <t>Germline IgE</t>
    <phoneticPr fontId="3" type="noConversion"/>
  </si>
  <si>
    <t>Post-CSR IgE</t>
    <phoneticPr fontId="3" type="noConversion"/>
  </si>
  <si>
    <t>Fig. 2D, 2F-J and 2L-M</t>
    <phoneticPr fontId="3" type="noConversion"/>
  </si>
  <si>
    <t>Ccna2</t>
    <phoneticPr fontId="3" type="noConversion"/>
  </si>
  <si>
    <t>Prdm1</t>
    <phoneticPr fontId="3" type="noConversion"/>
  </si>
  <si>
    <t>Aicda</t>
    <phoneticPr fontId="3" type="noConversion"/>
  </si>
  <si>
    <t>DMSO-1</t>
    <phoneticPr fontId="3" type="noConversion"/>
  </si>
  <si>
    <t>DMSO-2</t>
  </si>
  <si>
    <t>DMSO-3</t>
  </si>
  <si>
    <t>Thiamet G-1</t>
    <phoneticPr fontId="3" type="noConversion"/>
  </si>
  <si>
    <t>Thiamet G-2</t>
  </si>
  <si>
    <t>Thiamet G-3</t>
  </si>
  <si>
    <t>OSMI-1-1</t>
    <phoneticPr fontId="3" type="noConversion"/>
  </si>
  <si>
    <t>OSMI-1-2</t>
  </si>
  <si>
    <t>OSMI-1-3</t>
  </si>
  <si>
    <t>mean Cq</t>
    <phoneticPr fontId="3" type="noConversion"/>
  </si>
  <si>
    <t>ΔCq</t>
    <phoneticPr fontId="3" type="noConversion"/>
  </si>
  <si>
    <t>ΔCq expression</t>
    <phoneticPr fontId="3" type="noConversion"/>
  </si>
  <si>
    <t>ΔΔCq</t>
    <phoneticPr fontId="3" type="noConversion"/>
  </si>
  <si>
    <t>Fig. 2K.</t>
    <phoneticPr fontId="3" type="noConversion"/>
  </si>
  <si>
    <t>IgE</t>
    <phoneticPr fontId="3" type="noConversion"/>
  </si>
  <si>
    <t>Bcl6</t>
    <phoneticPr fontId="3" type="noConversion"/>
  </si>
  <si>
    <t>Fig. S1.</t>
    <phoneticPr fontId="3" type="noConversion"/>
  </si>
  <si>
    <t>22.11</t>
  </si>
  <si>
    <t>21.47</t>
  </si>
  <si>
    <t>21.62</t>
  </si>
  <si>
    <t>20.295</t>
  </si>
  <si>
    <t>19.55</t>
  </si>
  <si>
    <t>19.91</t>
  </si>
  <si>
    <t>20.65</t>
  </si>
  <si>
    <t>19.725</t>
  </si>
  <si>
    <t>20.07</t>
  </si>
  <si>
    <t>20.28</t>
  </si>
  <si>
    <t>20.41</t>
  </si>
  <si>
    <t>20.72</t>
  </si>
  <si>
    <t>Irf4</t>
    <phoneticPr fontId="3" type="noConversion"/>
  </si>
  <si>
    <t>CH12F3-2A cells</t>
    <phoneticPr fontId="3" type="noConversion"/>
  </si>
  <si>
    <t>Fig. 3A</t>
    <phoneticPr fontId="3" type="noConversion"/>
  </si>
  <si>
    <t>-Cytokine 1</t>
    <phoneticPr fontId="3" type="noConversion"/>
  </si>
  <si>
    <t>-Cytokine 2</t>
  </si>
  <si>
    <t>-Cytokine 3</t>
  </si>
  <si>
    <t>+Cytokine 1</t>
    <phoneticPr fontId="3" type="noConversion"/>
  </si>
  <si>
    <t>+Cytokine 2</t>
  </si>
  <si>
    <t>+Cytokine 3</t>
  </si>
  <si>
    <t>T.Test</t>
    <phoneticPr fontId="3" type="noConversion"/>
  </si>
  <si>
    <t>Fig. 3B</t>
    <phoneticPr fontId="3" type="noConversion"/>
  </si>
  <si>
    <t>Sdc1</t>
    <phoneticPr fontId="3" type="noConversion"/>
  </si>
  <si>
    <t>Fig. 3E</t>
    <phoneticPr fontId="3" type="noConversion"/>
  </si>
  <si>
    <t>Fig. 3D.</t>
    <phoneticPr fontId="3" type="noConversion"/>
  </si>
  <si>
    <t>IgA</t>
    <phoneticPr fontId="3" type="noConversion"/>
  </si>
  <si>
    <t>Normalized to +Cytokine DMSO</t>
    <phoneticPr fontId="4" type="noConversion"/>
  </si>
  <si>
    <t>T.Test (vs. +Cytokine DMSO)</t>
    <phoneticPr fontId="4" type="noConversion"/>
  </si>
  <si>
    <r>
      <rPr>
        <sz val="11"/>
        <rFont val="Calibri"/>
        <family val="3"/>
        <charset val="161"/>
      </rPr>
      <t>β</t>
    </r>
    <r>
      <rPr>
        <sz val="11"/>
        <rFont val="Calibri"/>
        <family val="2"/>
        <charset val="129"/>
      </rPr>
      <t>-</t>
    </r>
    <r>
      <rPr>
        <sz val="11"/>
        <rFont val="맑은 고딕"/>
        <family val="2"/>
        <charset val="129"/>
        <scheme val="minor"/>
      </rPr>
      <t>actin</t>
    </r>
    <phoneticPr fontId="3" type="noConversion"/>
  </si>
  <si>
    <t>GFP</t>
    <phoneticPr fontId="3" type="noConversion"/>
  </si>
  <si>
    <t>OCA-B FLAG</t>
    <phoneticPr fontId="3" type="noConversion"/>
  </si>
  <si>
    <t>OCA-B FLAG</t>
    <phoneticPr fontId="4" type="noConversion"/>
  </si>
  <si>
    <r>
      <t>GFP/</t>
    </r>
    <r>
      <rPr>
        <sz val="11"/>
        <rFont val="Calibri"/>
        <family val="3"/>
        <charset val="161"/>
      </rPr>
      <t>β</t>
    </r>
    <r>
      <rPr>
        <sz val="11"/>
        <rFont val="맑은 고딕"/>
        <family val="3"/>
        <charset val="129"/>
      </rPr>
      <t>-actin</t>
    </r>
    <phoneticPr fontId="3" type="noConversion"/>
  </si>
  <si>
    <r>
      <t>OCA-B FLAG/(GFP/</t>
    </r>
    <r>
      <rPr>
        <sz val="11"/>
        <rFont val="Calibri"/>
        <family val="3"/>
        <charset val="161"/>
      </rPr>
      <t>β</t>
    </r>
    <r>
      <rPr>
        <sz val="11"/>
        <rFont val="맑은 고딕"/>
        <family val="3"/>
        <charset val="129"/>
      </rPr>
      <t>-actin)</t>
    </r>
    <phoneticPr fontId="3" type="noConversion"/>
  </si>
  <si>
    <t>Normalized to OCA-B WT</t>
    <phoneticPr fontId="4" type="noConversion"/>
  </si>
  <si>
    <t>Protein</t>
    <phoneticPr fontId="3" type="noConversion"/>
  </si>
  <si>
    <t>Empty Vector</t>
    <phoneticPr fontId="3" type="noConversion"/>
  </si>
  <si>
    <t>pEGFP</t>
    <phoneticPr fontId="3" type="noConversion"/>
  </si>
  <si>
    <t>OCA-B WT</t>
    <phoneticPr fontId="3" type="noConversion"/>
  </si>
  <si>
    <t>OCA-B S130A</t>
    <phoneticPr fontId="3" type="noConversion"/>
  </si>
  <si>
    <t>T.Test  (vs.OCA-B WT)</t>
    <phoneticPr fontId="3" type="noConversion"/>
  </si>
  <si>
    <t>OCA-B WT 1</t>
    <phoneticPr fontId="3" type="noConversion"/>
  </si>
  <si>
    <t>OCA-B WT 2</t>
  </si>
  <si>
    <t>OCA-B WT 3</t>
  </si>
  <si>
    <t>OCA-B S130A 1</t>
    <phoneticPr fontId="3" type="noConversion"/>
  </si>
  <si>
    <t>OCA-B S130A 2</t>
  </si>
  <si>
    <t>T.Test (vs. OCA-B WT</t>
    <phoneticPr fontId="3" type="noConversion"/>
  </si>
  <si>
    <t>OCA-B S130A 3</t>
  </si>
  <si>
    <t>Fig.S5A.</t>
    <phoneticPr fontId="3" type="noConversion"/>
  </si>
  <si>
    <r>
      <t>OCA-B FLAG/</t>
    </r>
    <r>
      <rPr>
        <sz val="11"/>
        <rFont val="Calibri"/>
        <family val="3"/>
        <charset val="161"/>
      </rPr>
      <t>β</t>
    </r>
    <r>
      <rPr>
        <sz val="11"/>
        <rFont val="맑은 고딕"/>
        <family val="3"/>
        <charset val="129"/>
      </rPr>
      <t>-actin</t>
    </r>
    <phoneticPr fontId="3" type="noConversion"/>
  </si>
  <si>
    <t>T.Test (vs. OCA-B WT)</t>
    <phoneticPr fontId="3" type="noConversion"/>
  </si>
  <si>
    <t>Fig. S5B.</t>
    <phoneticPr fontId="3" type="noConversion"/>
  </si>
  <si>
    <t>Fig. 3F.</t>
    <phoneticPr fontId="3" type="noConversion"/>
  </si>
  <si>
    <t>DMSO 1</t>
    <phoneticPr fontId="3" type="noConversion"/>
  </si>
  <si>
    <t>DMSO 2</t>
  </si>
  <si>
    <t>DMSO 3</t>
  </si>
  <si>
    <t>OSMI-1</t>
  </si>
  <si>
    <t>OSMI-1 1</t>
    <phoneticPr fontId="3" type="noConversion"/>
  </si>
  <si>
    <t>OSMI-1 2</t>
  </si>
  <si>
    <t>OSMI-1 3</t>
  </si>
  <si>
    <t>β-actin</t>
  </si>
  <si>
    <t>O-GlcNAc(RL2)/β-actin</t>
    <phoneticPr fontId="3" type="noConversion"/>
  </si>
  <si>
    <r>
      <t>Cell number (x10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cells/ml)</t>
    </r>
    <phoneticPr fontId="3" type="noConversion"/>
  </si>
  <si>
    <t>c-Myc/β-actin</t>
    <phoneticPr fontId="3" type="noConversion"/>
  </si>
  <si>
    <r>
      <t>% of IgM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 xml:space="preserve"> IgA</t>
    </r>
    <r>
      <rPr>
        <vertAlign val="superscript"/>
        <sz val="11"/>
        <color theme="1"/>
        <rFont val="Arial"/>
        <family val="2"/>
      </rPr>
      <t>+</t>
    </r>
    <phoneticPr fontId="3" type="noConversion"/>
  </si>
  <si>
    <t>IgM/β-actin</t>
    <phoneticPr fontId="3" type="noConversion"/>
  </si>
  <si>
    <t>IgA/β-actin</t>
    <phoneticPr fontId="3" type="noConversion"/>
  </si>
  <si>
    <r>
      <t>% of PI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3" type="noConversion"/>
  </si>
  <si>
    <t>T.Test (vs. +Cytokine DMSO)</t>
    <phoneticPr fontId="3" type="noConversion"/>
  </si>
  <si>
    <t>vs. -Cytokine DMSO</t>
    <phoneticPr fontId="3" type="noConversion"/>
  </si>
  <si>
    <t>Fig. 3G.</t>
    <phoneticPr fontId="3" type="noConversion"/>
  </si>
  <si>
    <t>β-actin</t>
    <phoneticPr fontId="3" type="noConversion"/>
  </si>
  <si>
    <t>c-Myc</t>
    <phoneticPr fontId="3" type="noConversion"/>
  </si>
  <si>
    <t>O-GlcNAc(RL2)</t>
    <phoneticPr fontId="3" type="noConversion"/>
  </si>
  <si>
    <t>GAPDH</t>
    <phoneticPr fontId="3" type="noConversion"/>
  </si>
  <si>
    <t>Normalized to -Cytokine DMSO</t>
    <phoneticPr fontId="3" type="noConversion"/>
  </si>
  <si>
    <t>Fig. 3H.</t>
    <phoneticPr fontId="3" type="noConversion"/>
  </si>
  <si>
    <t>Lef1</t>
    <phoneticPr fontId="3" type="noConversion"/>
  </si>
  <si>
    <t>Ccnd3</t>
    <phoneticPr fontId="3" type="noConversion"/>
  </si>
  <si>
    <t>ΔCq</t>
  </si>
  <si>
    <t>Fig. 3J-K.</t>
    <phoneticPr fontId="3" type="noConversion"/>
  </si>
  <si>
    <t>Germline IgA</t>
    <phoneticPr fontId="3" type="noConversion"/>
  </si>
  <si>
    <t>Post-CSR IgA</t>
    <phoneticPr fontId="3" type="noConversion"/>
  </si>
  <si>
    <t>Fig.5B.</t>
    <phoneticPr fontId="3" type="noConversion"/>
  </si>
  <si>
    <t>Fig. 5C.</t>
    <phoneticPr fontId="3" type="noConversion"/>
  </si>
  <si>
    <t>Fig. 4D</t>
    <phoneticPr fontId="3" type="noConversion"/>
  </si>
  <si>
    <t>Thiamet G 1</t>
    <phoneticPr fontId="3" type="noConversion"/>
  </si>
  <si>
    <t>Thiamet G 2</t>
  </si>
  <si>
    <t>Thiamet G 3</t>
  </si>
  <si>
    <t>Pou2f1</t>
    <phoneticPr fontId="3" type="noConversion"/>
  </si>
  <si>
    <t>Pou2af1</t>
    <phoneticPr fontId="3" type="noConversion"/>
  </si>
  <si>
    <t>Mean Cq</t>
    <phoneticPr fontId="3" type="noConversion"/>
  </si>
  <si>
    <t>Fig. 4F</t>
    <phoneticPr fontId="3" type="noConversion"/>
  </si>
  <si>
    <t>OCA-B</t>
  </si>
  <si>
    <t>OCT-1/β-actin</t>
    <phoneticPr fontId="3" type="noConversion"/>
  </si>
  <si>
    <t>OCA-B/β-actin</t>
    <phoneticPr fontId="3" type="noConversion"/>
  </si>
  <si>
    <t>Normalized to DMSO</t>
    <phoneticPr fontId="3" type="noConversion"/>
  </si>
  <si>
    <t>Fig. 4H.</t>
    <phoneticPr fontId="3" type="noConversion"/>
  </si>
  <si>
    <t>OGT</t>
  </si>
  <si>
    <t>siNC</t>
    <phoneticPr fontId="3" type="noConversion"/>
  </si>
  <si>
    <t>siOGT</t>
    <phoneticPr fontId="3" type="noConversion"/>
  </si>
  <si>
    <t>Expt. 1</t>
    <phoneticPr fontId="3" type="noConversion"/>
  </si>
  <si>
    <t>Expt. 2</t>
  </si>
  <si>
    <t>Expt. 3</t>
  </si>
  <si>
    <t>Condition</t>
    <phoneticPr fontId="3" type="noConversion"/>
  </si>
  <si>
    <r>
      <rPr>
        <sz val="11"/>
        <rFont val="Calibri"/>
        <family val="3"/>
        <charset val="161"/>
      </rPr>
      <t>β</t>
    </r>
    <r>
      <rPr>
        <sz val="11"/>
        <rFont val="맑은 고딕"/>
        <family val="2"/>
        <charset val="129"/>
      </rPr>
      <t>-</t>
    </r>
    <r>
      <rPr>
        <sz val="11"/>
        <rFont val="맑은 고딕"/>
        <family val="2"/>
        <charset val="129"/>
        <scheme val="minor"/>
      </rPr>
      <t>actin</t>
    </r>
    <phoneticPr fontId="3" type="noConversion"/>
  </si>
  <si>
    <t>OGT/β-actin</t>
    <phoneticPr fontId="3" type="noConversion"/>
  </si>
  <si>
    <t>Normalized to siNC</t>
    <phoneticPr fontId="3" type="noConversion"/>
  </si>
  <si>
    <t>T.Test (vs. siNC)</t>
    <phoneticPr fontId="3" type="noConversion"/>
  </si>
  <si>
    <t>Fig. 5D</t>
    <phoneticPr fontId="3" type="noConversion"/>
  </si>
  <si>
    <t>Fig. 5E</t>
    <phoneticPr fontId="3" type="noConversion"/>
  </si>
  <si>
    <t>T.Test(vs. +Cytokine DMSO)</t>
    <phoneticPr fontId="3" type="noConversion"/>
  </si>
  <si>
    <t>(vs. -Cytokine DMSO)</t>
    <phoneticPr fontId="3" type="noConversion"/>
  </si>
  <si>
    <t>Fig. 5G</t>
    <phoneticPr fontId="3" type="noConversion"/>
  </si>
  <si>
    <t>siOCA-B #1</t>
    <phoneticPr fontId="3" type="noConversion"/>
  </si>
  <si>
    <t>siOCA-B #2</t>
  </si>
  <si>
    <t>OCA-B/GAPDH</t>
    <phoneticPr fontId="3" type="noConversion"/>
  </si>
  <si>
    <t>IgM/GAPDH</t>
    <phoneticPr fontId="3" type="noConversion"/>
  </si>
  <si>
    <t>IgA/GAPDH</t>
    <phoneticPr fontId="3" type="noConversion"/>
  </si>
  <si>
    <t>O-GlcNAc(RL2)/GAPDH</t>
    <phoneticPr fontId="3" type="noConversion"/>
  </si>
  <si>
    <t>c-Myc/GAPDH</t>
    <phoneticPr fontId="3" type="noConversion"/>
  </si>
  <si>
    <t>Normalized to -Cytokine siNC</t>
    <phoneticPr fontId="3" type="noConversion"/>
  </si>
  <si>
    <t>T.Test(vs. +Cytokine siNC)</t>
    <phoneticPr fontId="3" type="noConversion"/>
  </si>
  <si>
    <t>Fig. 5H</t>
    <phoneticPr fontId="3" type="noConversion"/>
  </si>
  <si>
    <t>siNC 1</t>
    <phoneticPr fontId="3" type="noConversion"/>
  </si>
  <si>
    <t>siNC 2</t>
  </si>
  <si>
    <t>siNC 3</t>
  </si>
  <si>
    <t>siOCA-B #1 1</t>
    <phoneticPr fontId="3" type="noConversion"/>
  </si>
  <si>
    <t>siOCA-B #1 2</t>
  </si>
  <si>
    <t>siOCA-B #1 3</t>
  </si>
  <si>
    <t>siOCA-B #2 1</t>
    <phoneticPr fontId="3" type="noConversion"/>
  </si>
  <si>
    <t>siOCA-B #2 2</t>
  </si>
  <si>
    <t>siOCA-B #2 3</t>
  </si>
  <si>
    <t>siOCA-B #2</t>
    <phoneticPr fontId="3" type="noConversion"/>
  </si>
  <si>
    <t>Fig. 5I</t>
    <phoneticPr fontId="3" type="noConversion"/>
  </si>
  <si>
    <t>ELISA</t>
    <phoneticPr fontId="3" type="noConversion"/>
  </si>
  <si>
    <t>Fig. 5M</t>
    <phoneticPr fontId="3" type="noConversion"/>
  </si>
  <si>
    <t>Fig. 5J-L</t>
    <phoneticPr fontId="3" type="noConversion"/>
  </si>
  <si>
    <t>Splenic B cells</t>
    <phoneticPr fontId="3" type="noConversion"/>
  </si>
  <si>
    <t>Fig. 7C.</t>
    <phoneticPr fontId="3" type="noConversion"/>
  </si>
  <si>
    <t>OCT1</t>
    <phoneticPr fontId="3" type="noConversion"/>
  </si>
  <si>
    <t>Vehicle</t>
  </si>
  <si>
    <t>Vehicle</t>
    <phoneticPr fontId="3" type="noConversion"/>
  </si>
  <si>
    <t xml:space="preserve">OSMI-1 </t>
    <phoneticPr fontId="3" type="noConversion"/>
  </si>
  <si>
    <t>Mice #1</t>
    <phoneticPr fontId="3" type="noConversion"/>
  </si>
  <si>
    <t>Mice #2</t>
  </si>
  <si>
    <t>Mice #3</t>
  </si>
  <si>
    <t>Mice #5</t>
  </si>
  <si>
    <t>Mice #6</t>
  </si>
  <si>
    <t>O-GlcNAC(RL2)</t>
    <phoneticPr fontId="3" type="noConversion"/>
  </si>
  <si>
    <t>Normalized to Vehicle</t>
  </si>
  <si>
    <t>Normalized to Vehicle</t>
    <phoneticPr fontId="3" type="noConversion"/>
  </si>
  <si>
    <t>T.Test (vs. Vehicle)</t>
    <phoneticPr fontId="3" type="noConversion"/>
  </si>
  <si>
    <t>Fig. 7D.</t>
    <phoneticPr fontId="3" type="noConversion"/>
  </si>
  <si>
    <t>Vehicle 1</t>
    <phoneticPr fontId="3" type="noConversion"/>
  </si>
  <si>
    <t>Vehicle 2</t>
  </si>
  <si>
    <t>Vehicle 3</t>
  </si>
  <si>
    <t>Vehicle 3</t>
    <phoneticPr fontId="3" type="noConversion"/>
  </si>
  <si>
    <t>Vehicle 5</t>
    <phoneticPr fontId="3" type="noConversion"/>
  </si>
  <si>
    <t>OSMI-1 4</t>
  </si>
  <si>
    <t>OSMI-1 5</t>
  </si>
  <si>
    <t xml:space="preserve">Mann-Whitney U test </t>
    <phoneticPr fontId="3" type="noConversion"/>
  </si>
  <si>
    <t>Group</t>
  </si>
  <si>
    <t>n</t>
  </si>
  <si>
    <t>Median</t>
  </si>
  <si>
    <t>Sum of Ranks</t>
  </si>
  <si>
    <t>Exact P value</t>
  </si>
  <si>
    <r>
      <t>Mean Spot number ( /10</t>
    </r>
    <r>
      <rPr>
        <vertAlign val="superscript"/>
        <sz val="11"/>
        <color rgb="FF000000"/>
        <rFont val="Arial"/>
        <family val="2"/>
      </rPr>
      <t xml:space="preserve">7 </t>
    </r>
    <r>
      <rPr>
        <sz val="11"/>
        <color rgb="FF000000"/>
        <rFont val="Arial"/>
        <family val="2"/>
      </rPr>
      <t>Splenocytes)</t>
    </r>
    <phoneticPr fontId="3" type="noConversion"/>
  </si>
  <si>
    <t>ELISPOT</t>
    <phoneticPr fontId="3" type="noConversion"/>
  </si>
  <si>
    <t>Fig. 7E-F.</t>
    <phoneticPr fontId="3" type="noConversion"/>
  </si>
  <si>
    <t>NP(30)</t>
    <phoneticPr fontId="3" type="noConversion"/>
  </si>
  <si>
    <t>NP(8)</t>
    <phoneticPr fontId="3" type="noConversion"/>
  </si>
  <si>
    <t>T.Test (vs.DMSO)</t>
    <phoneticPr fontId="3" type="noConversion"/>
  </si>
  <si>
    <t>Fig. 7G.</t>
    <phoneticPr fontId="3" type="noConversion"/>
  </si>
  <si>
    <r>
      <t>Cell number (x 10</t>
    </r>
    <r>
      <rPr>
        <vertAlign val="superscript"/>
        <sz val="11"/>
        <rFont val="Arial"/>
        <family val="2"/>
      </rPr>
      <t>8</t>
    </r>
    <r>
      <rPr>
        <sz val="11"/>
        <rFont val="Arial"/>
        <family val="2"/>
      </rPr>
      <t xml:space="preserve"> Cells)</t>
    </r>
    <phoneticPr fontId="3" type="noConversion"/>
  </si>
  <si>
    <t>Vehicle 4</t>
  </si>
  <si>
    <t>Fig. 7H-K.</t>
    <phoneticPr fontId="3" type="noConversion"/>
  </si>
  <si>
    <t>% of Cells</t>
    <phoneticPr fontId="3" type="noConversion"/>
  </si>
  <si>
    <r>
      <t>CD45</t>
    </r>
    <r>
      <rPr>
        <vertAlign val="superscript"/>
        <sz val="11"/>
        <rFont val="Arial"/>
        <family val="2"/>
      </rPr>
      <t>+</t>
    </r>
    <phoneticPr fontId="3" type="noConversion"/>
  </si>
  <si>
    <t>CH12F3-2A cells</t>
    <phoneticPr fontId="3" type="noConversion"/>
  </si>
  <si>
    <t>ACTG1</t>
  </si>
  <si>
    <t>Fig. S2.</t>
    <phoneticPr fontId="3" type="noConversion"/>
  </si>
  <si>
    <t>IGHV1-74</t>
    <phoneticPr fontId="3" type="noConversion"/>
  </si>
  <si>
    <t>DMSO 1</t>
    <phoneticPr fontId="3" type="noConversion"/>
  </si>
  <si>
    <t>OSMI-1 1</t>
    <phoneticPr fontId="3" type="noConversion"/>
  </si>
  <si>
    <t>OCT-1 IP</t>
    <phoneticPr fontId="3" type="noConversion"/>
  </si>
  <si>
    <t>Input</t>
    <phoneticPr fontId="3" type="noConversion"/>
  </si>
  <si>
    <t>Average Cq</t>
    <phoneticPr fontId="4" type="noConversion"/>
  </si>
  <si>
    <t>ΔΔCq (target ΔCq - input ΔCq)</t>
    <phoneticPr fontId="4" type="noConversion"/>
  </si>
  <si>
    <t>ΔΔCq expression</t>
    <phoneticPr fontId="4" type="noConversion"/>
  </si>
  <si>
    <t>Normalized to DMSO</t>
    <phoneticPr fontId="3" type="noConversion"/>
  </si>
  <si>
    <t>Chip-qPCR assay</t>
    <phoneticPr fontId="3" type="noConversion"/>
  </si>
  <si>
    <t>Average</t>
    <phoneticPr fontId="3" type="noConversion"/>
  </si>
  <si>
    <t>SD</t>
    <phoneticPr fontId="3" type="noConversion"/>
  </si>
  <si>
    <t>T.test</t>
    <phoneticPr fontId="3" type="noConversion"/>
  </si>
  <si>
    <t>DMSO</t>
    <phoneticPr fontId="3" type="noConversion"/>
  </si>
  <si>
    <t>OSMI-1</t>
    <phoneticPr fontId="3" type="noConversion"/>
  </si>
  <si>
    <t>Fig. S4A.</t>
    <phoneticPr fontId="3" type="noConversion"/>
  </si>
  <si>
    <t>Fig. S4B.</t>
    <phoneticPr fontId="3" type="noConversion"/>
  </si>
  <si>
    <t>HEK-293T cells</t>
    <phoneticPr fontId="3" type="noConversion"/>
  </si>
  <si>
    <t>Fig. S7B-C.</t>
    <phoneticPr fontId="3" type="noConversion"/>
  </si>
  <si>
    <r>
      <t>CD45</t>
    </r>
    <r>
      <rPr>
        <vertAlign val="superscript"/>
        <sz val="11"/>
        <rFont val="Arial"/>
        <family val="2"/>
      </rPr>
      <t>+</t>
    </r>
    <r>
      <rPr>
        <sz val="11"/>
        <rFont val="Arial"/>
        <family val="2"/>
      </rPr>
      <t xml:space="preserve"> CD3ε</t>
    </r>
    <r>
      <rPr>
        <vertAlign val="superscript"/>
        <sz val="11"/>
        <rFont val="Arial"/>
        <family val="2"/>
      </rPr>
      <t>+</t>
    </r>
    <phoneticPr fontId="3" type="noConversion"/>
  </si>
  <si>
    <r>
      <t>Mean spot number ( /10</t>
    </r>
    <r>
      <rPr>
        <vertAlign val="superscript"/>
        <sz val="11"/>
        <color rgb="FF000000"/>
        <rFont val="Arial"/>
        <family val="2"/>
      </rPr>
      <t xml:space="preserve">5 </t>
    </r>
    <r>
      <rPr>
        <sz val="11"/>
        <color rgb="FF000000"/>
        <rFont val="Arial"/>
        <family val="2"/>
      </rPr>
      <t>Splenocytes)</t>
    </r>
    <phoneticPr fontId="3" type="noConversion"/>
  </si>
  <si>
    <t>Mean total intensity of spots per well (%max)</t>
    <phoneticPr fontId="3" type="noConversion"/>
  </si>
  <si>
    <r>
      <t>CD45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CD11b</t>
    </r>
    <r>
      <rPr>
        <vertAlign val="superscript"/>
        <sz val="11"/>
        <color theme="1"/>
        <rFont val="Arial"/>
        <family val="2"/>
      </rPr>
      <t>+</t>
    </r>
    <phoneticPr fontId="3" type="noConversion"/>
  </si>
  <si>
    <r>
      <t>CD45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B220</t>
    </r>
    <r>
      <rPr>
        <vertAlign val="superscript"/>
        <sz val="11"/>
        <color theme="1"/>
        <rFont val="Arial"/>
        <family val="2"/>
      </rPr>
      <t>+</t>
    </r>
    <phoneticPr fontId="3" type="noConversion"/>
  </si>
  <si>
    <r>
      <t>B220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GL7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CD95(Fas)</t>
    </r>
    <r>
      <rPr>
        <vertAlign val="superscript"/>
        <sz val="11"/>
        <color theme="1"/>
        <rFont val="Arial"/>
        <family val="2"/>
      </rPr>
      <t>+</t>
    </r>
    <phoneticPr fontId="3" type="noConversion"/>
  </si>
  <si>
    <r>
      <t>B220</t>
    </r>
    <r>
      <rPr>
        <vertAlign val="superscript"/>
        <sz val="11"/>
        <color theme="1"/>
        <rFont val="Arial"/>
        <family val="2"/>
      </rPr>
      <t>low</t>
    </r>
    <r>
      <rPr>
        <sz val="11"/>
        <color theme="1"/>
        <rFont val="Arial"/>
        <family val="2"/>
      </rPr>
      <t xml:space="preserve"> CD138</t>
    </r>
    <r>
      <rPr>
        <vertAlign val="superscript"/>
        <sz val="11"/>
        <color theme="1"/>
        <rFont val="Arial"/>
        <family val="2"/>
      </rPr>
      <t>+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</si>
</sst>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76" formatCode="0.000"/>
    <numFmt numFmtId="177" formatCode="_-* #,##0.000_-;\-* #,##0.000_-;_-* &quot;-&quot;_-;_-@_-"/>
    <numFmt numFmtId="178" formatCode="0.0000"/>
    <numFmt numFmtId="179" formatCode="_-* #,##0.0000_-;\-* #,##0.0000_-;_-* &quot;-&quot;_-;_-@_-"/>
    <numFmt numFmtId="180" formatCode="0.00000"/>
    <numFmt numFmtId="181" formatCode="0.000000"/>
    <numFmt numFmtId="182" formatCode="0.000_ "/>
    <numFmt numFmtId="183" formatCode="0.000000000000000_ "/>
    <numFmt numFmtId="184" formatCode="0.00_ "/>
    <numFmt numFmtId="185" formatCode="0.0000000"/>
    <numFmt numFmtId="186" formatCode="0.E+00"/>
    <numFmt numFmtId="187" formatCode="0.0000000000"/>
    <numFmt numFmtId="188" formatCode="0.00000_);[Red]\(0.00000\)"/>
  </numFmts>
  <fonts count="31" x14ac:knownFonts="1">
    <font>
      <sz val="11"/>
      <color theme="1"/>
      <name val="Arial"/>
      <family val="2"/>
      <charset val="129"/>
    </font>
    <font>
      <sz val="11"/>
      <color theme="1"/>
      <name val="Arial"/>
      <family val="2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Arial"/>
      <family val="2"/>
      <charset val="129"/>
    </font>
    <font>
      <sz val="8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Calibri"/>
      <family val="2"/>
      <charset val="129"/>
    </font>
    <font>
      <sz val="11"/>
      <name val="Calibri"/>
      <family val="3"/>
      <charset val="161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굴림"/>
      <family val="3"/>
      <charset val="129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61"/>
      <scheme val="minor"/>
    </font>
    <font>
      <vertAlign val="superscript"/>
      <sz val="11"/>
      <name val="Arial"/>
      <family val="2"/>
    </font>
    <font>
      <i/>
      <sz val="11"/>
      <color rgb="FF0000FF"/>
      <name val="Arial"/>
      <family val="2"/>
    </font>
    <font>
      <sz val="11"/>
      <color rgb="FFFF0000"/>
      <name val="Arial"/>
      <family val="2"/>
    </font>
    <font>
      <sz val="11"/>
      <name val="맑은 고딕"/>
      <family val="2"/>
      <charset val="129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1F1F1F"/>
      <name val="Arial"/>
      <family val="2"/>
    </font>
    <font>
      <vertAlign val="superscript"/>
      <sz val="11"/>
      <color rgb="FF000000"/>
      <name val="Arial"/>
      <family val="2"/>
    </font>
    <font>
      <sz val="11"/>
      <color theme="1"/>
      <name val="맑은 고딕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27" fillId="0" borderId="0"/>
  </cellStyleXfs>
  <cellXfs count="16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10" fillId="0" borderId="0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6" fontId="0" fillId="0" borderId="1" xfId="0" quotePrefix="1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/>
    </xf>
    <xf numFmtId="176" fontId="13" fillId="0" borderId="1" xfId="0" applyNumberFormat="1" applyFont="1" applyBorder="1" applyAlignment="1">
      <alignment horizontal="center" vertical="center"/>
    </xf>
    <xf numFmtId="0" fontId="12" fillId="0" borderId="1" xfId="2" applyNumberFormat="1" applyFont="1" applyBorder="1" applyAlignment="1" applyProtection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179" fontId="13" fillId="0" borderId="1" xfId="1" applyNumberFormat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80" fontId="12" fillId="0" borderId="1" xfId="0" applyNumberFormat="1" applyFont="1" applyBorder="1" applyAlignment="1">
      <alignment horizontal="center"/>
    </xf>
    <xf numFmtId="178" fontId="12" fillId="0" borderId="1" xfId="0" applyNumberFormat="1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180" fontId="13" fillId="2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" fontId="13" fillId="0" borderId="1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readingOrder="1"/>
    </xf>
    <xf numFmtId="0" fontId="12" fillId="0" borderId="1" xfId="0" quotePrefix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86" fontId="1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86" fontId="13" fillId="0" borderId="1" xfId="1" applyNumberFormat="1" applyFont="1" applyBorder="1" applyAlignment="1">
      <alignment horizontal="center" vertical="center"/>
    </xf>
    <xf numFmtId="188" fontId="12" fillId="0" borderId="1" xfId="0" applyNumberFormat="1" applyFont="1" applyBorder="1" applyAlignment="1">
      <alignment horizontal="center"/>
    </xf>
    <xf numFmtId="188" fontId="12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5" xfId="0" quotePrefix="1" applyFont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7" fillId="0" borderId="1" xfId="3" applyFont="1" applyBorder="1" applyAlignment="1">
      <alignment horizontal="center"/>
    </xf>
    <xf numFmtId="0" fontId="27" fillId="0" borderId="0" xfId="3" applyFont="1" applyAlignment="1">
      <alignment horizontal="center"/>
    </xf>
    <xf numFmtId="176" fontId="13" fillId="0" borderId="4" xfId="0" applyNumberFormat="1" applyFont="1" applyBorder="1" applyAlignment="1">
      <alignment horizontal="center" vertical="center"/>
    </xf>
    <xf numFmtId="185" fontId="13" fillId="0" borderId="1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quotePrefix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center" vertical="center"/>
    </xf>
    <xf numFmtId="0" fontId="29" fillId="0" borderId="3" xfId="0" quotePrefix="1" applyFont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78" fontId="29" fillId="0" borderId="1" xfId="0" applyNumberFormat="1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/>
    </xf>
    <xf numFmtId="180" fontId="11" fillId="0" borderId="1" xfId="0" applyNumberFormat="1" applyFont="1" applyBorder="1" applyAlignment="1">
      <alignment horizontal="center"/>
    </xf>
    <xf numFmtId="186" fontId="29" fillId="2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87" fontId="13" fillId="0" borderId="1" xfId="0" applyNumberFormat="1" applyFont="1" applyBorder="1" applyAlignment="1">
      <alignment horizontal="center" vertical="center"/>
    </xf>
  </cellXfs>
  <cellStyles count="4">
    <cellStyle name="Normal" xfId="2" xr:uid="{17E5D7E2-5547-4EFD-AE34-5B43083577F3}"/>
    <cellStyle name="쉼표 [0]" xfId="1" builtinId="6"/>
    <cellStyle name="표준" xfId="0" builtinId="0"/>
    <cellStyle name="표준 2" xfId="3" xr:uid="{8C5C4F21-1B0F-4F61-8289-2C204C6F2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45FC-CA7C-4C68-8CC3-F0557054CEE4}">
  <dimension ref="A1:AD61"/>
  <sheetViews>
    <sheetView zoomScale="55" zoomScaleNormal="55" workbookViewId="0">
      <selection activeCell="W24" sqref="W24"/>
    </sheetView>
  </sheetViews>
  <sheetFormatPr defaultRowHeight="15" x14ac:dyDescent="0.2"/>
  <cols>
    <col min="1" max="1" width="29.25" style="12" bestFit="1" customWidth="1"/>
    <col min="2" max="2" width="9" style="23"/>
    <col min="3" max="3" width="10.875" style="23" bestFit="1" customWidth="1"/>
    <col min="4" max="4" width="11.75" style="23" customWidth="1"/>
    <col min="5" max="5" width="9.75" style="23" customWidth="1"/>
    <col min="6" max="6" width="15.125" style="23" bestFit="1" customWidth="1"/>
    <col min="7" max="8" width="9" style="23"/>
    <col min="9" max="9" width="10" style="23" bestFit="1" customWidth="1"/>
    <col min="10" max="10" width="11.875" style="23" customWidth="1"/>
    <col min="11" max="11" width="22" style="23" bestFit="1" customWidth="1"/>
    <col min="12" max="12" width="30.75" style="33" customWidth="1"/>
    <col min="13" max="13" width="9" style="23"/>
    <col min="14" max="14" width="11.375" style="23" customWidth="1"/>
    <col min="15" max="16" width="11" style="23" customWidth="1"/>
    <col min="17" max="17" width="14.875" style="23" bestFit="1" customWidth="1"/>
    <col min="18" max="20" width="9" style="23"/>
    <col min="21" max="21" width="9.875" style="23" bestFit="1" customWidth="1"/>
    <col min="22" max="22" width="10" style="23" bestFit="1" customWidth="1"/>
    <col min="23" max="23" width="15.875" style="23" customWidth="1"/>
    <col min="24" max="24" width="15.375" style="23" bestFit="1" customWidth="1"/>
    <col min="25" max="25" width="9" style="23"/>
    <col min="26" max="26" width="12.5" style="23" customWidth="1"/>
    <col min="27" max="27" width="10" style="23" bestFit="1" customWidth="1"/>
    <col min="28" max="28" width="12.75" style="23" bestFit="1" customWidth="1"/>
    <col min="29" max="29" width="9.375" style="23" bestFit="1" customWidth="1"/>
    <col min="30" max="16384" width="9" style="23"/>
  </cols>
  <sheetData>
    <row r="1" spans="1:30" x14ac:dyDescent="0.2">
      <c r="A1" s="6" t="s">
        <v>0</v>
      </c>
    </row>
    <row r="2" spans="1:30" x14ac:dyDescent="0.2">
      <c r="A2" s="12" t="s">
        <v>26</v>
      </c>
    </row>
    <row r="3" spans="1:30" x14ac:dyDescent="0.2">
      <c r="A3" s="12" t="s">
        <v>6</v>
      </c>
      <c r="B3" s="78"/>
      <c r="C3" s="78" t="s">
        <v>17</v>
      </c>
      <c r="D3" s="78" t="s">
        <v>18</v>
      </c>
      <c r="E3" s="89" t="s">
        <v>136</v>
      </c>
      <c r="F3" s="89" t="s">
        <v>13</v>
      </c>
      <c r="G3" s="34"/>
      <c r="H3" s="78"/>
      <c r="I3" s="78" t="s">
        <v>17</v>
      </c>
      <c r="J3" s="78" t="s">
        <v>18</v>
      </c>
      <c r="K3" s="89" t="s">
        <v>137</v>
      </c>
      <c r="L3" s="83" t="s">
        <v>102</v>
      </c>
      <c r="N3" s="79" t="s">
        <v>2</v>
      </c>
      <c r="O3" s="78" t="s">
        <v>17</v>
      </c>
      <c r="P3" s="78" t="s">
        <v>18</v>
      </c>
      <c r="Q3" s="78" t="s">
        <v>19</v>
      </c>
      <c r="S3" s="12" t="s">
        <v>29</v>
      </c>
      <c r="T3" s="78"/>
      <c r="U3" s="78" t="s">
        <v>17</v>
      </c>
      <c r="V3" s="78" t="s">
        <v>18</v>
      </c>
      <c r="W3" s="89" t="s">
        <v>30</v>
      </c>
      <c r="X3" s="89" t="s">
        <v>31</v>
      </c>
      <c r="Z3" s="79" t="s">
        <v>32</v>
      </c>
      <c r="AA3" s="78" t="s">
        <v>17</v>
      </c>
      <c r="AB3" s="78" t="s">
        <v>18</v>
      </c>
      <c r="AC3" s="78" t="s">
        <v>33</v>
      </c>
      <c r="AD3" s="78" t="s">
        <v>31</v>
      </c>
    </row>
    <row r="4" spans="1:30" x14ac:dyDescent="0.2">
      <c r="B4" s="91" t="s">
        <v>7</v>
      </c>
      <c r="C4" s="77" t="s">
        <v>8</v>
      </c>
      <c r="D4" s="78" t="s">
        <v>10</v>
      </c>
      <c r="E4" s="78">
        <v>0.317</v>
      </c>
      <c r="F4" s="78">
        <v>1.23</v>
      </c>
      <c r="G4" s="34"/>
      <c r="H4" s="91" t="s">
        <v>7</v>
      </c>
      <c r="I4" s="77" t="s">
        <v>8</v>
      </c>
      <c r="J4" s="78" t="s">
        <v>10</v>
      </c>
      <c r="K4" s="18">
        <f>F4/E4</f>
        <v>3.8801261829652995</v>
      </c>
      <c r="L4" s="36">
        <f>K4/$K$5</f>
        <v>0.71253226268999148</v>
      </c>
      <c r="N4" s="91" t="s">
        <v>3</v>
      </c>
      <c r="O4" s="77" t="s">
        <v>8</v>
      </c>
      <c r="P4" s="77" t="s">
        <v>10</v>
      </c>
      <c r="Q4" s="37">
        <f t="shared" ref="Q4:Q11" si="0">L16</f>
        <v>0.97515288917740539</v>
      </c>
      <c r="T4" s="91" t="s">
        <v>7</v>
      </c>
      <c r="U4" s="77" t="s">
        <v>8</v>
      </c>
      <c r="V4" s="78" t="s">
        <v>10</v>
      </c>
      <c r="W4" s="17">
        <v>4.48E-2</v>
      </c>
      <c r="X4" s="17">
        <v>2.8150000000000001E-2</v>
      </c>
      <c r="Z4" s="91" t="s">
        <v>3</v>
      </c>
      <c r="AA4" s="77" t="s">
        <v>8</v>
      </c>
      <c r="AB4" s="77" t="s">
        <v>10</v>
      </c>
      <c r="AC4" s="38">
        <f>AVERAGE(W4,W8,W12)</f>
        <v>4.6966666666666664E-2</v>
      </c>
      <c r="AD4" s="38">
        <f>AVERAGE(X4,X8,X12)</f>
        <v>2.9083333333333333E-2</v>
      </c>
    </row>
    <row r="5" spans="1:30" x14ac:dyDescent="0.2">
      <c r="B5" s="91"/>
      <c r="C5" s="90" t="s">
        <v>9</v>
      </c>
      <c r="D5" s="78" t="s">
        <v>10</v>
      </c>
      <c r="E5" s="78">
        <v>0.30299999999999999</v>
      </c>
      <c r="F5" s="78">
        <v>1.65</v>
      </c>
      <c r="G5" s="34"/>
      <c r="H5" s="91"/>
      <c r="I5" s="90" t="s">
        <v>9</v>
      </c>
      <c r="J5" s="78" t="s">
        <v>10</v>
      </c>
      <c r="K5" s="18">
        <f>F5/E5</f>
        <v>5.4455445544554451</v>
      </c>
      <c r="L5" s="36">
        <f t="shared" ref="L5:L7" si="1">K5/$K$5</f>
        <v>1</v>
      </c>
      <c r="N5" s="91"/>
      <c r="O5" s="90" t="s">
        <v>9</v>
      </c>
      <c r="P5" s="77" t="s">
        <v>10</v>
      </c>
      <c r="Q5" s="37">
        <f t="shared" si="0"/>
        <v>1</v>
      </c>
      <c r="T5" s="91"/>
      <c r="U5" s="90" t="s">
        <v>9</v>
      </c>
      <c r="V5" s="78" t="s">
        <v>10</v>
      </c>
      <c r="W5" s="17">
        <v>0.92320000000000002</v>
      </c>
      <c r="X5" s="17">
        <v>1.0841000000000001</v>
      </c>
      <c r="Z5" s="91"/>
      <c r="AA5" s="90" t="s">
        <v>9</v>
      </c>
      <c r="AB5" s="77" t="s">
        <v>10</v>
      </c>
      <c r="AC5" s="38">
        <f t="shared" ref="AC5:AD5" si="2">AVERAGE(W5,W9,W13)</f>
        <v>0.88756666666666673</v>
      </c>
      <c r="AD5" s="38">
        <f t="shared" si="2"/>
        <v>1.10165</v>
      </c>
    </row>
    <row r="6" spans="1:30" x14ac:dyDescent="0.2">
      <c r="B6" s="91"/>
      <c r="C6" s="90"/>
      <c r="D6" s="78" t="s">
        <v>11</v>
      </c>
      <c r="E6" s="78">
        <v>0.23100000000000001</v>
      </c>
      <c r="F6" s="78">
        <v>5.09</v>
      </c>
      <c r="G6" s="34"/>
      <c r="H6" s="91"/>
      <c r="I6" s="90"/>
      <c r="J6" s="78" t="s">
        <v>11</v>
      </c>
      <c r="K6" s="18">
        <f>F6/E6</f>
        <v>22.034632034632033</v>
      </c>
      <c r="L6" s="36">
        <f t="shared" si="1"/>
        <v>4.0463597009051551</v>
      </c>
      <c r="N6" s="91"/>
      <c r="O6" s="90"/>
      <c r="P6" s="77" t="s">
        <v>11</v>
      </c>
      <c r="Q6" s="37">
        <f t="shared" si="0"/>
        <v>3.346620454547331</v>
      </c>
      <c r="T6" s="91"/>
      <c r="U6" s="90"/>
      <c r="V6" s="78" t="s">
        <v>11</v>
      </c>
      <c r="W6" s="17">
        <v>0.84109999999999996</v>
      </c>
      <c r="X6" s="17">
        <v>1.0491999999999999</v>
      </c>
      <c r="Z6" s="91"/>
      <c r="AA6" s="90"/>
      <c r="AB6" s="77" t="s">
        <v>11</v>
      </c>
      <c r="AC6" s="38">
        <f t="shared" ref="AC6:AD6" si="3">AVERAGE(W6,W10,W14)</f>
        <v>0.79591666666666672</v>
      </c>
      <c r="AD6" s="38">
        <f t="shared" si="3"/>
        <v>1.1449166666666666</v>
      </c>
    </row>
    <row r="7" spans="1:30" x14ac:dyDescent="0.2">
      <c r="B7" s="91"/>
      <c r="C7" s="90"/>
      <c r="D7" s="78" t="s">
        <v>12</v>
      </c>
      <c r="E7" s="78">
        <v>0.22900000000000001</v>
      </c>
      <c r="F7" s="78">
        <v>0.66800000000000004</v>
      </c>
      <c r="G7" s="34"/>
      <c r="H7" s="91"/>
      <c r="I7" s="90"/>
      <c r="J7" s="78" t="s">
        <v>12</v>
      </c>
      <c r="K7" s="18">
        <f t="shared" ref="K7:K15" si="4">F7/E7</f>
        <v>2.9170305676855897</v>
      </c>
      <c r="L7" s="36">
        <f t="shared" si="1"/>
        <v>0.53567288606589925</v>
      </c>
      <c r="N7" s="91"/>
      <c r="O7" s="90"/>
      <c r="P7" s="77" t="s">
        <v>12</v>
      </c>
      <c r="Q7" s="37">
        <f t="shared" si="0"/>
        <v>0.4230625383131747</v>
      </c>
      <c r="T7" s="91"/>
      <c r="U7" s="90"/>
      <c r="V7" s="78" t="s">
        <v>12</v>
      </c>
      <c r="W7" s="17">
        <v>0.35685</v>
      </c>
      <c r="X7" s="17">
        <v>0.12189999999999999</v>
      </c>
      <c r="Z7" s="91"/>
      <c r="AA7" s="90"/>
      <c r="AB7" s="77" t="s">
        <v>12</v>
      </c>
      <c r="AC7" s="38">
        <f t="shared" ref="AC7:AD7" si="5">AVERAGE(W7,W11,W15)</f>
        <v>0.31340000000000001</v>
      </c>
      <c r="AD7" s="38">
        <f t="shared" si="5"/>
        <v>0.12994999999999998</v>
      </c>
    </row>
    <row r="8" spans="1:30" x14ac:dyDescent="0.2">
      <c r="B8" s="91" t="s">
        <v>4</v>
      </c>
      <c r="C8" s="77" t="s">
        <v>8</v>
      </c>
      <c r="D8" s="78" t="s">
        <v>10</v>
      </c>
      <c r="E8" s="78">
        <v>0.36599999999999999</v>
      </c>
      <c r="F8" s="78">
        <v>2.2799999999999998</v>
      </c>
      <c r="G8" s="34"/>
      <c r="H8" s="91" t="s">
        <v>4</v>
      </c>
      <c r="I8" s="77" t="s">
        <v>8</v>
      </c>
      <c r="J8" s="78" t="s">
        <v>10</v>
      </c>
      <c r="K8" s="18">
        <f t="shared" si="4"/>
        <v>6.2295081967213113</v>
      </c>
      <c r="L8" s="36">
        <f>K8/$K$9</f>
        <v>0.90053512273846947</v>
      </c>
      <c r="N8" s="91" t="s">
        <v>20</v>
      </c>
      <c r="O8" s="77" t="s">
        <v>8</v>
      </c>
      <c r="P8" s="77" t="s">
        <v>10</v>
      </c>
      <c r="Q8" s="37">
        <f t="shared" si="0"/>
        <v>0.30681194418448315</v>
      </c>
      <c r="T8" s="91" t="s">
        <v>4</v>
      </c>
      <c r="U8" s="77" t="s">
        <v>8</v>
      </c>
      <c r="V8" s="78" t="s">
        <v>10</v>
      </c>
      <c r="W8" s="17">
        <v>5.015E-2</v>
      </c>
      <c r="X8" s="17">
        <v>3.1300000000000001E-2</v>
      </c>
      <c r="Z8" s="91" t="s">
        <v>20</v>
      </c>
      <c r="AA8" s="77" t="s">
        <v>8</v>
      </c>
      <c r="AB8" s="77" t="s">
        <v>10</v>
      </c>
      <c r="AC8" s="38">
        <f>STDEV(W4,W8,W12)</f>
        <v>2.816173526850456E-3</v>
      </c>
      <c r="AD8" s="38">
        <f>STDEV(X4,X8,X12)</f>
        <v>1.9276496915501366E-3</v>
      </c>
    </row>
    <row r="9" spans="1:30" x14ac:dyDescent="0.2">
      <c r="B9" s="91"/>
      <c r="C9" s="90" t="s">
        <v>9</v>
      </c>
      <c r="D9" s="78" t="s">
        <v>10</v>
      </c>
      <c r="E9" s="78">
        <v>0.27900000000000003</v>
      </c>
      <c r="F9" s="78">
        <v>1.93</v>
      </c>
      <c r="G9" s="34"/>
      <c r="H9" s="91"/>
      <c r="I9" s="90" t="s">
        <v>9</v>
      </c>
      <c r="J9" s="78" t="s">
        <v>10</v>
      </c>
      <c r="K9" s="18">
        <f t="shared" si="4"/>
        <v>6.9175627240143358</v>
      </c>
      <c r="L9" s="36">
        <f t="shared" ref="L9:L11" si="6">K9/$K$9</f>
        <v>1</v>
      </c>
      <c r="N9" s="91"/>
      <c r="O9" s="90" t="s">
        <v>9</v>
      </c>
      <c r="P9" s="77" t="s">
        <v>10</v>
      </c>
      <c r="Q9" s="37">
        <f t="shared" si="0"/>
        <v>0</v>
      </c>
      <c r="T9" s="91"/>
      <c r="U9" s="90" t="s">
        <v>9</v>
      </c>
      <c r="V9" s="78" t="s">
        <v>10</v>
      </c>
      <c r="W9" s="17">
        <v>0.87634999999999996</v>
      </c>
      <c r="X9" s="17">
        <v>1.14775</v>
      </c>
      <c r="Z9" s="91"/>
      <c r="AA9" s="90" t="s">
        <v>9</v>
      </c>
      <c r="AB9" s="77" t="s">
        <v>10</v>
      </c>
      <c r="AC9" s="38">
        <f t="shared" ref="AC9:AD9" si="7">STDEV(W5,W9,W13)</f>
        <v>3.1557262766807502E-2</v>
      </c>
      <c r="AD9" s="38">
        <f t="shared" si="7"/>
        <v>4.030083746028118E-2</v>
      </c>
    </row>
    <row r="10" spans="1:30" x14ac:dyDescent="0.2">
      <c r="B10" s="91"/>
      <c r="C10" s="90"/>
      <c r="D10" s="78" t="s">
        <v>11</v>
      </c>
      <c r="E10" s="78">
        <v>0.29799999999999999</v>
      </c>
      <c r="F10" s="78">
        <v>6.94</v>
      </c>
      <c r="H10" s="91"/>
      <c r="I10" s="90"/>
      <c r="J10" s="78" t="s">
        <v>11</v>
      </c>
      <c r="K10" s="18">
        <f t="shared" si="4"/>
        <v>23.288590604026847</v>
      </c>
      <c r="L10" s="36">
        <f t="shared" si="6"/>
        <v>3.3665890044163169</v>
      </c>
      <c r="N10" s="91"/>
      <c r="O10" s="90"/>
      <c r="P10" s="77" t="s">
        <v>11</v>
      </c>
      <c r="Q10" s="37">
        <f t="shared" si="0"/>
        <v>0.7099341757610127</v>
      </c>
      <c r="T10" s="91"/>
      <c r="U10" s="90"/>
      <c r="V10" s="78" t="s">
        <v>11</v>
      </c>
      <c r="W10" s="17">
        <v>0.83050000000000002</v>
      </c>
      <c r="X10" s="17">
        <v>1.1823999999999999</v>
      </c>
      <c r="Z10" s="91"/>
      <c r="AA10" s="90"/>
      <c r="AB10" s="77" t="s">
        <v>11</v>
      </c>
      <c r="AC10" s="38">
        <f t="shared" ref="AC10:AD10" si="8">STDEV(W6,W10,W14)</f>
        <v>6.9282976504573879E-2</v>
      </c>
      <c r="AD10" s="38">
        <f t="shared" si="8"/>
        <v>8.3539815856472507E-2</v>
      </c>
    </row>
    <row r="11" spans="1:30" x14ac:dyDescent="0.2">
      <c r="B11" s="91"/>
      <c r="C11" s="90"/>
      <c r="D11" s="78" t="s">
        <v>12</v>
      </c>
      <c r="E11" s="78">
        <v>0.218</v>
      </c>
      <c r="F11" s="78">
        <v>0.64500000000000002</v>
      </c>
      <c r="H11" s="91"/>
      <c r="I11" s="90"/>
      <c r="J11" s="78" t="s">
        <v>12</v>
      </c>
      <c r="K11" s="18">
        <f t="shared" si="4"/>
        <v>2.9587155963302751</v>
      </c>
      <c r="L11" s="36">
        <f t="shared" si="6"/>
        <v>0.42771070019489477</v>
      </c>
      <c r="N11" s="91"/>
      <c r="O11" s="90"/>
      <c r="P11" s="77" t="s">
        <v>12</v>
      </c>
      <c r="Q11" s="37">
        <f t="shared" si="0"/>
        <v>0.11500489970335909</v>
      </c>
      <c r="T11" s="91"/>
      <c r="U11" s="90"/>
      <c r="V11" s="78" t="s">
        <v>12</v>
      </c>
      <c r="W11" s="17">
        <v>0.30635000000000001</v>
      </c>
      <c r="X11" s="17">
        <v>0.15454999999999999</v>
      </c>
      <c r="Z11" s="91"/>
      <c r="AA11" s="90"/>
      <c r="AB11" s="77" t="s">
        <v>12</v>
      </c>
      <c r="AC11" s="38">
        <f t="shared" ref="AC11:AD11" si="9">STDEV(W7,W11,W15)</f>
        <v>4.0389138391404504E-2</v>
      </c>
      <c r="AD11" s="38">
        <f t="shared" si="9"/>
        <v>2.172400745718895E-2</v>
      </c>
    </row>
    <row r="12" spans="1:30" x14ac:dyDescent="0.2">
      <c r="B12" s="91" t="s">
        <v>5</v>
      </c>
      <c r="C12" s="77" t="s">
        <v>8</v>
      </c>
      <c r="D12" s="78" t="s">
        <v>10</v>
      </c>
      <c r="E12" s="78">
        <v>0.33700000000000002</v>
      </c>
      <c r="F12" s="78">
        <v>2.42</v>
      </c>
      <c r="H12" s="91" t="s">
        <v>5</v>
      </c>
      <c r="I12" s="77" t="s">
        <v>8</v>
      </c>
      <c r="J12" s="78" t="s">
        <v>10</v>
      </c>
      <c r="K12" s="18">
        <f t="shared" si="4"/>
        <v>7.181008902077151</v>
      </c>
      <c r="L12" s="36">
        <f>K12/$K$13</f>
        <v>1.3123912821037551</v>
      </c>
      <c r="N12" s="92" t="s">
        <v>37</v>
      </c>
      <c r="O12" s="77" t="s">
        <v>8</v>
      </c>
      <c r="P12" s="77" t="s">
        <v>10</v>
      </c>
      <c r="Q12" s="37">
        <f>_xlfn.T.TEST(_xlfn.VSTACK($L$5,$L$9,$L$13),_xlfn.VSTACK(L4,L8,L12),2,3)</f>
        <v>0.90129856889182658</v>
      </c>
      <c r="T12" s="91" t="s">
        <v>5</v>
      </c>
      <c r="U12" s="77" t="s">
        <v>8</v>
      </c>
      <c r="V12" s="78" t="s">
        <v>10</v>
      </c>
      <c r="W12" s="17">
        <v>4.5949999999999998E-2</v>
      </c>
      <c r="X12" s="17">
        <v>2.7799999999999998E-2</v>
      </c>
      <c r="Z12" s="92" t="s">
        <v>37</v>
      </c>
      <c r="AA12" s="77" t="s">
        <v>8</v>
      </c>
      <c r="AB12" s="77" t="s">
        <v>10</v>
      </c>
      <c r="AC12" s="74">
        <f>_xlfn.T.TEST(_xlfn.VSTACK($W$5,$W$9,$W$13),_xlfn.VSTACK(W4,W8,W12),2,2)</f>
        <v>1.3411230150462462E-6</v>
      </c>
      <c r="AD12" s="74">
        <f>_xlfn.T.TEST(_xlfn.VSTACK($X$5,$X$9,$X$13),_xlfn.VSTACK(X4,X8,X12),2,2)</f>
        <v>1.3307250887308924E-6</v>
      </c>
    </row>
    <row r="13" spans="1:30" x14ac:dyDescent="0.2">
      <c r="B13" s="91"/>
      <c r="C13" s="90" t="s">
        <v>9</v>
      </c>
      <c r="D13" s="78" t="s">
        <v>10</v>
      </c>
      <c r="E13" s="78">
        <v>0.318</v>
      </c>
      <c r="F13" s="78">
        <v>1.74</v>
      </c>
      <c r="H13" s="91"/>
      <c r="I13" s="90" t="s">
        <v>9</v>
      </c>
      <c r="J13" s="78" t="s">
        <v>10</v>
      </c>
      <c r="K13" s="18">
        <f t="shared" si="4"/>
        <v>5.4716981132075473</v>
      </c>
      <c r="L13" s="36">
        <f t="shared" ref="L13:L15" si="10">K13/$K$13</f>
        <v>1</v>
      </c>
      <c r="N13" s="92"/>
      <c r="O13" s="90" t="s">
        <v>9</v>
      </c>
      <c r="P13" s="77" t="s">
        <v>10</v>
      </c>
      <c r="Q13" s="37"/>
      <c r="T13" s="91"/>
      <c r="U13" s="90" t="s">
        <v>9</v>
      </c>
      <c r="V13" s="78" t="s">
        <v>10</v>
      </c>
      <c r="W13" s="17">
        <v>0.86314999999999997</v>
      </c>
      <c r="X13" s="17">
        <v>1.0730999999999999</v>
      </c>
      <c r="Z13" s="92"/>
      <c r="AA13" s="90" t="s">
        <v>9</v>
      </c>
      <c r="AB13" s="77" t="s">
        <v>10</v>
      </c>
      <c r="AC13" s="39"/>
      <c r="AD13" s="39"/>
    </row>
    <row r="14" spans="1:30" x14ac:dyDescent="0.2">
      <c r="B14" s="91"/>
      <c r="C14" s="90"/>
      <c r="D14" s="78" t="s">
        <v>11</v>
      </c>
      <c r="E14" s="78">
        <v>0.47099999999999997</v>
      </c>
      <c r="F14" s="78">
        <v>6.77</v>
      </c>
      <c r="H14" s="91"/>
      <c r="I14" s="90"/>
      <c r="J14" s="78" t="s">
        <v>11</v>
      </c>
      <c r="K14" s="18">
        <f t="shared" si="4"/>
        <v>14.373673036093418</v>
      </c>
      <c r="L14" s="36">
        <f t="shared" si="10"/>
        <v>2.6269126583205211</v>
      </c>
      <c r="N14" s="92"/>
      <c r="O14" s="90"/>
      <c r="P14" s="77" t="s">
        <v>11</v>
      </c>
      <c r="Q14" s="37">
        <f>_xlfn.T.TEST(_xlfn.VSTACK($L$5,$L$9,$L$13),_xlfn.VSTACK(L6,L10,L14),2,2)</f>
        <v>4.6074843638281172E-3</v>
      </c>
      <c r="T14" s="91"/>
      <c r="U14" s="90"/>
      <c r="V14" s="78" t="s">
        <v>11</v>
      </c>
      <c r="W14" s="17">
        <v>0.71614999999999995</v>
      </c>
      <c r="X14" s="17">
        <v>1.2031499999999999</v>
      </c>
      <c r="Z14" s="92"/>
      <c r="AA14" s="90"/>
      <c r="AB14" s="77" t="s">
        <v>11</v>
      </c>
      <c r="AC14" s="39">
        <f>_xlfn.T.TEST(_xlfn.VSTACK($W$5,$W$9,$W$13),_xlfn.VSTACK(W6,W10,W14),2,2)</f>
        <v>0.10541171297353832</v>
      </c>
      <c r="AD14" s="39">
        <f>_xlfn.T.TEST(_xlfn.VSTACK($X$5,$X$9,$X$13),_xlfn.VSTACK(X6,X10,X14),2,2)</f>
        <v>0.46442404584054259</v>
      </c>
    </row>
    <row r="15" spans="1:30" x14ac:dyDescent="0.2">
      <c r="B15" s="91"/>
      <c r="C15" s="90"/>
      <c r="D15" s="78" t="s">
        <v>12</v>
      </c>
      <c r="E15" s="78">
        <v>0.30299999999999999</v>
      </c>
      <c r="F15" s="78">
        <v>0.50700000000000001</v>
      </c>
      <c r="H15" s="91"/>
      <c r="I15" s="90"/>
      <c r="J15" s="78" t="s">
        <v>12</v>
      </c>
      <c r="K15" s="18">
        <f t="shared" si="4"/>
        <v>1.6732673267326734</v>
      </c>
      <c r="L15" s="36">
        <f t="shared" si="10"/>
        <v>0.30580402867872997</v>
      </c>
      <c r="N15" s="92"/>
      <c r="O15" s="90"/>
      <c r="P15" s="77" t="s">
        <v>12</v>
      </c>
      <c r="Q15" s="37">
        <f>_xlfn.T.TEST(_xlfn.VSTACK($L$5,$L$9,$L$13),_xlfn.VSTACK(L7,L11,L15),2,2)</f>
        <v>9.6572136660757373E-4</v>
      </c>
      <c r="T15" s="91"/>
      <c r="U15" s="90"/>
      <c r="V15" s="78" t="s">
        <v>12</v>
      </c>
      <c r="W15" s="17">
        <v>0.27700000000000002</v>
      </c>
      <c r="X15" s="17">
        <v>0.1134</v>
      </c>
      <c r="Z15" s="92"/>
      <c r="AA15" s="90"/>
      <c r="AB15" s="77" t="s">
        <v>12</v>
      </c>
      <c r="AC15" s="74">
        <f>_xlfn.T.TEST(_xlfn.VSTACK($W$5,$W$9,$W$13),_xlfn.VSTACK(W7,W11,W15),2,2)</f>
        <v>4.1597987233625451E-5</v>
      </c>
      <c r="AD15" s="74">
        <f>_xlfn.T.TEST(_xlfn.VSTACK($X$5,$X$9,$X$13),_xlfn.VSTACK(X7,X11,X15),2,2)</f>
        <v>3.269341838648522E-6</v>
      </c>
    </row>
    <row r="16" spans="1:30" x14ac:dyDescent="0.2">
      <c r="I16" s="93" t="s">
        <v>15</v>
      </c>
      <c r="J16" s="77" t="s">
        <v>8</v>
      </c>
      <c r="K16" s="78" t="s">
        <v>10</v>
      </c>
      <c r="L16" s="36">
        <f>AVERAGE(L4,L8,L12)</f>
        <v>0.97515288917740539</v>
      </c>
    </row>
    <row r="17" spans="1:28" x14ac:dyDescent="0.2">
      <c r="I17" s="93"/>
      <c r="J17" s="90" t="s">
        <v>9</v>
      </c>
      <c r="K17" s="78" t="s">
        <v>10</v>
      </c>
      <c r="L17" s="36">
        <f t="shared" ref="L17:L19" si="11">AVERAGE(L5,L9,L13)</f>
        <v>1</v>
      </c>
    </row>
    <row r="18" spans="1:28" x14ac:dyDescent="0.2">
      <c r="I18" s="93"/>
      <c r="J18" s="90"/>
      <c r="K18" s="78" t="s">
        <v>11</v>
      </c>
      <c r="L18" s="36">
        <f t="shared" si="11"/>
        <v>3.346620454547331</v>
      </c>
    </row>
    <row r="19" spans="1:28" x14ac:dyDescent="0.2">
      <c r="I19" s="93"/>
      <c r="J19" s="90"/>
      <c r="K19" s="78" t="s">
        <v>12</v>
      </c>
      <c r="L19" s="36">
        <f t="shared" si="11"/>
        <v>0.4230625383131747</v>
      </c>
    </row>
    <row r="20" spans="1:28" x14ac:dyDescent="0.2">
      <c r="I20" s="93" t="s">
        <v>16</v>
      </c>
      <c r="J20" s="77" t="s">
        <v>8</v>
      </c>
      <c r="K20" s="78" t="s">
        <v>10</v>
      </c>
      <c r="L20" s="36">
        <f>STDEV(L4,L8,L12)</f>
        <v>0.30681194418448315</v>
      </c>
    </row>
    <row r="21" spans="1:28" x14ac:dyDescent="0.2">
      <c r="I21" s="93"/>
      <c r="J21" s="90" t="s">
        <v>9</v>
      </c>
      <c r="K21" s="78" t="s">
        <v>10</v>
      </c>
      <c r="L21" s="36">
        <f t="shared" ref="L21:L23" si="12">STDEV(L5,L9,L13)</f>
        <v>0</v>
      </c>
    </row>
    <row r="22" spans="1:28" x14ac:dyDescent="0.2">
      <c r="I22" s="93"/>
      <c r="J22" s="90"/>
      <c r="K22" s="78" t="s">
        <v>11</v>
      </c>
      <c r="L22" s="36">
        <f t="shared" si="12"/>
        <v>0.7099341757610127</v>
      </c>
    </row>
    <row r="23" spans="1:28" x14ac:dyDescent="0.2">
      <c r="I23" s="93"/>
      <c r="J23" s="90"/>
      <c r="K23" s="78" t="s">
        <v>12</v>
      </c>
      <c r="L23" s="36">
        <f t="shared" si="12"/>
        <v>0.11500489970335909</v>
      </c>
    </row>
    <row r="24" spans="1:28" x14ac:dyDescent="0.2">
      <c r="I24" s="7"/>
      <c r="J24" s="40"/>
      <c r="K24" s="41"/>
      <c r="L24" s="42"/>
    </row>
    <row r="26" spans="1:28" x14ac:dyDescent="0.2">
      <c r="A26" s="12" t="s">
        <v>27</v>
      </c>
    </row>
    <row r="27" spans="1:28" x14ac:dyDescent="0.2">
      <c r="A27" s="12" t="s">
        <v>21</v>
      </c>
      <c r="B27" s="78"/>
      <c r="C27" s="78" t="s">
        <v>17</v>
      </c>
      <c r="D27" s="78" t="s">
        <v>18</v>
      </c>
      <c r="E27" s="89" t="s">
        <v>136</v>
      </c>
      <c r="F27" s="89" t="s">
        <v>13</v>
      </c>
      <c r="G27" s="34"/>
      <c r="H27" s="78"/>
      <c r="I27" s="78" t="s">
        <v>17</v>
      </c>
      <c r="J27" s="78" t="s">
        <v>18</v>
      </c>
      <c r="K27" s="89" t="s">
        <v>137</v>
      </c>
      <c r="L27" s="83" t="s">
        <v>24</v>
      </c>
      <c r="N27" s="79" t="s">
        <v>2</v>
      </c>
      <c r="O27" s="78" t="s">
        <v>17</v>
      </c>
      <c r="P27" s="78" t="s">
        <v>18</v>
      </c>
      <c r="Q27" s="78" t="s">
        <v>19</v>
      </c>
      <c r="S27" s="12" t="s">
        <v>34</v>
      </c>
      <c r="T27" s="78"/>
      <c r="U27" s="78" t="s">
        <v>17</v>
      </c>
      <c r="V27" s="78" t="s">
        <v>18</v>
      </c>
      <c r="W27" s="89" t="s">
        <v>30</v>
      </c>
      <c r="Y27" s="79" t="s">
        <v>32</v>
      </c>
      <c r="Z27" s="78" t="s">
        <v>17</v>
      </c>
      <c r="AA27" s="78" t="s">
        <v>18</v>
      </c>
      <c r="AB27" s="78" t="s">
        <v>33</v>
      </c>
    </row>
    <row r="28" spans="1:28" x14ac:dyDescent="0.2">
      <c r="B28" s="91" t="s">
        <v>7</v>
      </c>
      <c r="C28" s="90" t="s">
        <v>9</v>
      </c>
      <c r="D28" s="78" t="s">
        <v>10</v>
      </c>
      <c r="E28" s="78">
        <v>7.25</v>
      </c>
      <c r="F28" s="78">
        <v>0.57799999999999996</v>
      </c>
      <c r="G28" s="34"/>
      <c r="H28" s="91" t="s">
        <v>7</v>
      </c>
      <c r="I28" s="90" t="s">
        <v>9</v>
      </c>
      <c r="J28" s="78" t="s">
        <v>10</v>
      </c>
      <c r="K28" s="43">
        <f>F28/E28</f>
        <v>7.9724137931034472E-2</v>
      </c>
      <c r="L28" s="44">
        <f>K28/$K$28</f>
        <v>1</v>
      </c>
      <c r="N28" s="91" t="s">
        <v>23</v>
      </c>
      <c r="O28" s="90" t="s">
        <v>9</v>
      </c>
      <c r="P28" s="77" t="s">
        <v>10</v>
      </c>
      <c r="Q28" s="43">
        <f t="shared" ref="Q28:Q33" si="13">L37</f>
        <v>1</v>
      </c>
      <c r="T28" s="91" t="s">
        <v>7</v>
      </c>
      <c r="U28" s="90" t="s">
        <v>9</v>
      </c>
      <c r="V28" s="78" t="s">
        <v>10</v>
      </c>
      <c r="W28" s="17">
        <v>1.0229999999999999</v>
      </c>
      <c r="Y28" s="91" t="s">
        <v>23</v>
      </c>
      <c r="Z28" s="90" t="s">
        <v>9</v>
      </c>
      <c r="AA28" s="77" t="s">
        <v>10</v>
      </c>
      <c r="AB28" s="18">
        <f>AVERAGE(W28,W31,W34)</f>
        <v>0.94566666666666654</v>
      </c>
    </row>
    <row r="29" spans="1:28" x14ac:dyDescent="0.2">
      <c r="B29" s="91"/>
      <c r="C29" s="90"/>
      <c r="D29" s="78" t="s">
        <v>11</v>
      </c>
      <c r="E29" s="78">
        <v>7.29</v>
      </c>
      <c r="F29" s="78">
        <v>0.77300000000000002</v>
      </c>
      <c r="G29" s="34"/>
      <c r="H29" s="91"/>
      <c r="I29" s="90"/>
      <c r="J29" s="78" t="s">
        <v>11</v>
      </c>
      <c r="K29" s="43">
        <f t="shared" ref="K29:K36" si="14">F29/E29</f>
        <v>0.10603566529492456</v>
      </c>
      <c r="L29" s="44">
        <f t="shared" ref="L29:L30" si="15">K29/$K$28</f>
        <v>1.3300321338896248</v>
      </c>
      <c r="N29" s="91"/>
      <c r="O29" s="90"/>
      <c r="P29" s="77" t="s">
        <v>11</v>
      </c>
      <c r="Q29" s="43">
        <f t="shared" si="13"/>
        <v>2.2496050355217263</v>
      </c>
      <c r="T29" s="91"/>
      <c r="U29" s="90"/>
      <c r="V29" s="78" t="s">
        <v>11</v>
      </c>
      <c r="W29" s="17">
        <v>0.73299999999999998</v>
      </c>
      <c r="Y29" s="91"/>
      <c r="Z29" s="90"/>
      <c r="AA29" s="77" t="s">
        <v>11</v>
      </c>
      <c r="AB29" s="18">
        <f t="shared" ref="AB29:AB30" si="16">AVERAGE(W29,W32,W35)</f>
        <v>0.76466666666666672</v>
      </c>
    </row>
    <row r="30" spans="1:28" x14ac:dyDescent="0.2">
      <c r="B30" s="91"/>
      <c r="C30" s="90"/>
      <c r="D30" s="78" t="s">
        <v>12</v>
      </c>
      <c r="E30" s="78">
        <v>6.78</v>
      </c>
      <c r="F30" s="78">
        <v>7.9799999999999996E-2</v>
      </c>
      <c r="G30" s="34"/>
      <c r="H30" s="91"/>
      <c r="I30" s="90"/>
      <c r="J30" s="78" t="s">
        <v>12</v>
      </c>
      <c r="K30" s="43">
        <f t="shared" si="14"/>
        <v>1.1769911504424777E-2</v>
      </c>
      <c r="L30" s="44">
        <f t="shared" si="15"/>
        <v>0.14763297302262915</v>
      </c>
      <c r="N30" s="91"/>
      <c r="O30" s="90"/>
      <c r="P30" s="77" t="s">
        <v>12</v>
      </c>
      <c r="Q30" s="43">
        <f t="shared" si="13"/>
        <v>0.2783384882307734</v>
      </c>
      <c r="T30" s="91"/>
      <c r="U30" s="90"/>
      <c r="V30" s="78" t="s">
        <v>12</v>
      </c>
      <c r="W30" s="17">
        <v>0.14000000000000001</v>
      </c>
      <c r="Y30" s="91"/>
      <c r="Z30" s="90"/>
      <c r="AA30" s="77" t="s">
        <v>12</v>
      </c>
      <c r="AB30" s="18">
        <f t="shared" si="16"/>
        <v>0.14400000000000002</v>
      </c>
    </row>
    <row r="31" spans="1:28" x14ac:dyDescent="0.2">
      <c r="B31" s="91" t="s">
        <v>4</v>
      </c>
      <c r="C31" s="90" t="s">
        <v>9</v>
      </c>
      <c r="D31" s="78" t="s">
        <v>10</v>
      </c>
      <c r="E31" s="78">
        <v>8.0299999999999994</v>
      </c>
      <c r="F31" s="78">
        <v>0.32300000000000001</v>
      </c>
      <c r="G31" s="34"/>
      <c r="H31" s="91" t="s">
        <v>4</v>
      </c>
      <c r="I31" s="90" t="s">
        <v>9</v>
      </c>
      <c r="J31" s="78" t="s">
        <v>10</v>
      </c>
      <c r="K31" s="43">
        <f t="shared" si="14"/>
        <v>4.0224159402241597E-2</v>
      </c>
      <c r="L31" s="44">
        <f>K31/$K$31</f>
        <v>1</v>
      </c>
      <c r="N31" s="91" t="s">
        <v>20</v>
      </c>
      <c r="O31" s="90" t="s">
        <v>9</v>
      </c>
      <c r="P31" s="77" t="s">
        <v>10</v>
      </c>
      <c r="Q31" s="43">
        <f t="shared" si="13"/>
        <v>0</v>
      </c>
      <c r="T31" s="91" t="s">
        <v>4</v>
      </c>
      <c r="U31" s="90" t="s">
        <v>9</v>
      </c>
      <c r="V31" s="78" t="s">
        <v>10</v>
      </c>
      <c r="W31" s="17">
        <v>0.60299999999999998</v>
      </c>
      <c r="Y31" s="91" t="s">
        <v>20</v>
      </c>
      <c r="Z31" s="90" t="s">
        <v>9</v>
      </c>
      <c r="AA31" s="77" t="s">
        <v>10</v>
      </c>
      <c r="AB31" s="18">
        <f>STDEV(W28,W31,W34)</f>
        <v>0.31128978995998807</v>
      </c>
    </row>
    <row r="32" spans="1:28" x14ac:dyDescent="0.2">
      <c r="B32" s="91"/>
      <c r="C32" s="90"/>
      <c r="D32" s="78" t="s">
        <v>11</v>
      </c>
      <c r="E32" s="78">
        <v>7.67</v>
      </c>
      <c r="F32" s="78">
        <v>0.754</v>
      </c>
      <c r="H32" s="91"/>
      <c r="I32" s="90"/>
      <c r="J32" s="78" t="s">
        <v>11</v>
      </c>
      <c r="K32" s="43">
        <f t="shared" si="14"/>
        <v>9.8305084745762716E-2</v>
      </c>
      <c r="L32" s="44">
        <f t="shared" ref="L32:L33" si="17">K32/$K$31</f>
        <v>2.4439313638033267</v>
      </c>
      <c r="N32" s="91"/>
      <c r="O32" s="90"/>
      <c r="P32" s="77" t="s">
        <v>11</v>
      </c>
      <c r="Q32" s="43">
        <f t="shared" si="13"/>
        <v>0.83945209376001151</v>
      </c>
      <c r="T32" s="91"/>
      <c r="U32" s="90"/>
      <c r="V32" s="78" t="s">
        <v>11</v>
      </c>
      <c r="W32" s="17">
        <v>0.54100000000000004</v>
      </c>
      <c r="Y32" s="91"/>
      <c r="Z32" s="90"/>
      <c r="AA32" s="77" t="s">
        <v>11</v>
      </c>
      <c r="AB32" s="18">
        <f t="shared" ref="AB32:AB33" si="18">STDEV(W29,W32,W35)</f>
        <v>0.24106499815056792</v>
      </c>
    </row>
    <row r="33" spans="1:30" x14ac:dyDescent="0.2">
      <c r="B33" s="91"/>
      <c r="C33" s="90"/>
      <c r="D33" s="78" t="s">
        <v>12</v>
      </c>
      <c r="E33" s="78">
        <v>5.59</v>
      </c>
      <c r="F33" s="78">
        <v>8.9399999999999993E-2</v>
      </c>
      <c r="H33" s="91"/>
      <c r="I33" s="90"/>
      <c r="J33" s="78" t="s">
        <v>12</v>
      </c>
      <c r="K33" s="43">
        <f t="shared" si="14"/>
        <v>1.5992844364937388E-2</v>
      </c>
      <c r="L33" s="44">
        <f t="shared" si="17"/>
        <v>0.3975930038713536</v>
      </c>
      <c r="N33" s="91"/>
      <c r="O33" s="90"/>
      <c r="P33" s="77" t="s">
        <v>12</v>
      </c>
      <c r="Q33" s="43">
        <f t="shared" si="13"/>
        <v>0.12537283716497791</v>
      </c>
      <c r="T33" s="91"/>
      <c r="U33" s="90"/>
      <c r="V33" s="78" t="s">
        <v>12</v>
      </c>
      <c r="W33" s="17">
        <v>0.123</v>
      </c>
      <c r="Y33" s="91"/>
      <c r="Z33" s="90"/>
      <c r="AA33" s="77" t="s">
        <v>12</v>
      </c>
      <c r="AB33" s="18">
        <f t="shared" si="18"/>
        <v>2.325940669922601E-2</v>
      </c>
    </row>
    <row r="34" spans="1:30" x14ac:dyDescent="0.2">
      <c r="B34" s="91" t="s">
        <v>5</v>
      </c>
      <c r="C34" s="90" t="s">
        <v>9</v>
      </c>
      <c r="D34" s="78" t="s">
        <v>10</v>
      </c>
      <c r="E34" s="78">
        <v>10.4</v>
      </c>
      <c r="F34" s="78">
        <v>0.35199999999999998</v>
      </c>
      <c r="H34" s="91" t="s">
        <v>5</v>
      </c>
      <c r="I34" s="90" t="s">
        <v>9</v>
      </c>
      <c r="J34" s="78" t="s">
        <v>10</v>
      </c>
      <c r="K34" s="43">
        <f t="shared" si="14"/>
        <v>3.3846153846153845E-2</v>
      </c>
      <c r="L34" s="44">
        <f>K34/$K$34</f>
        <v>1</v>
      </c>
      <c r="N34" s="92" t="s">
        <v>38</v>
      </c>
      <c r="O34" s="90" t="s">
        <v>9</v>
      </c>
      <c r="P34" s="77" t="s">
        <v>10</v>
      </c>
      <c r="Q34" s="43"/>
      <c r="T34" s="91" t="s">
        <v>5</v>
      </c>
      <c r="U34" s="90" t="s">
        <v>9</v>
      </c>
      <c r="V34" s="78" t="s">
        <v>10</v>
      </c>
      <c r="W34" s="17">
        <v>1.2110000000000001</v>
      </c>
      <c r="Y34" s="92" t="s">
        <v>38</v>
      </c>
      <c r="Z34" s="90" t="s">
        <v>9</v>
      </c>
      <c r="AA34" s="77" t="s">
        <v>10</v>
      </c>
      <c r="AB34" s="78"/>
    </row>
    <row r="35" spans="1:30" x14ac:dyDescent="0.2">
      <c r="B35" s="91"/>
      <c r="C35" s="90"/>
      <c r="D35" s="78" t="s">
        <v>11</v>
      </c>
      <c r="E35" s="78">
        <v>8.73</v>
      </c>
      <c r="F35" s="78">
        <v>0.879</v>
      </c>
      <c r="H35" s="91"/>
      <c r="I35" s="90"/>
      <c r="J35" s="78" t="s">
        <v>11</v>
      </c>
      <c r="K35" s="43">
        <f t="shared" si="14"/>
        <v>0.10068728522336769</v>
      </c>
      <c r="L35" s="44">
        <f t="shared" ref="L35:L36" si="19">K35/$K$34</f>
        <v>2.974851608872227</v>
      </c>
      <c r="N35" s="92"/>
      <c r="O35" s="90"/>
      <c r="P35" s="77" t="s">
        <v>11</v>
      </c>
      <c r="Q35" s="43">
        <f>_xlfn.T.TEST(_xlfn.VSTACK($L$28,$L$31,$L$34),_xlfn.VSTACK(L29,L32,L35),2,2)</f>
        <v>6.1436052430772707E-2</v>
      </c>
      <c r="T35" s="91"/>
      <c r="U35" s="90"/>
      <c r="V35" s="78" t="s">
        <v>11</v>
      </c>
      <c r="W35" s="17">
        <v>1.02</v>
      </c>
      <c r="Y35" s="92"/>
      <c r="Z35" s="90"/>
      <c r="AA35" s="77" t="s">
        <v>11</v>
      </c>
      <c r="AB35" s="43">
        <f>_xlfn.T.TEST(_xlfn.VSTACK($W$28,$W$31,$W$34), _xlfn.VSTACK(W29,W32,W35), 2, 2)</f>
        <v>0.47046639055659462</v>
      </c>
    </row>
    <row r="36" spans="1:30" x14ac:dyDescent="0.2">
      <c r="B36" s="91"/>
      <c r="C36" s="90"/>
      <c r="D36" s="78" t="s">
        <v>12</v>
      </c>
      <c r="E36" s="78">
        <v>6.78</v>
      </c>
      <c r="F36" s="78">
        <v>6.6500000000000004E-2</v>
      </c>
      <c r="H36" s="91"/>
      <c r="I36" s="90"/>
      <c r="J36" s="78" t="s">
        <v>12</v>
      </c>
      <c r="K36" s="43">
        <f t="shared" si="14"/>
        <v>9.8082595870206488E-3</v>
      </c>
      <c r="L36" s="44">
        <f t="shared" si="19"/>
        <v>0.28978948779833735</v>
      </c>
      <c r="N36" s="92"/>
      <c r="O36" s="90"/>
      <c r="P36" s="77" t="s">
        <v>12</v>
      </c>
      <c r="Q36" s="43">
        <f>_xlfn.T.TEST(_xlfn.VSTACK($L$28,$L$31,$L$34),_xlfn.VSTACK(L30,L33,L36),2,2)</f>
        <v>5.6860100840249925E-4</v>
      </c>
      <c r="T36" s="91"/>
      <c r="U36" s="90"/>
      <c r="V36" s="78" t="s">
        <v>12</v>
      </c>
      <c r="W36" s="17">
        <v>0.16900000000000001</v>
      </c>
      <c r="Y36" s="92"/>
      <c r="Z36" s="90"/>
      <c r="AA36" s="77" t="s">
        <v>12</v>
      </c>
      <c r="AB36" s="43">
        <f>_xlfn.T.TEST(_xlfn.VSTACK($W$28,$W$31,$W$34), _xlfn.VSTACK(W30,W33,W36), 2, 2)</f>
        <v>1.1262691259187493E-2</v>
      </c>
    </row>
    <row r="37" spans="1:30" x14ac:dyDescent="0.2">
      <c r="I37" s="93" t="s">
        <v>15</v>
      </c>
      <c r="J37" s="90" t="s">
        <v>9</v>
      </c>
      <c r="K37" s="78" t="s">
        <v>10</v>
      </c>
      <c r="L37" s="80">
        <f>AVERAGE(L28,L31,L34)</f>
        <v>1</v>
      </c>
    </row>
    <row r="38" spans="1:30" x14ac:dyDescent="0.2">
      <c r="I38" s="93"/>
      <c r="J38" s="90"/>
      <c r="K38" s="78" t="s">
        <v>11</v>
      </c>
      <c r="L38" s="80">
        <f>AVERAGE(L29,L32,L35)</f>
        <v>2.2496050355217263</v>
      </c>
    </row>
    <row r="39" spans="1:30" x14ac:dyDescent="0.2">
      <c r="I39" s="93"/>
      <c r="J39" s="90"/>
      <c r="K39" s="78" t="s">
        <v>12</v>
      </c>
      <c r="L39" s="80">
        <f>AVERAGE(L30,L33,L36)</f>
        <v>0.2783384882307734</v>
      </c>
    </row>
    <row r="40" spans="1:30" x14ac:dyDescent="0.2">
      <c r="I40" s="93" t="s">
        <v>22</v>
      </c>
      <c r="J40" s="90" t="s">
        <v>9</v>
      </c>
      <c r="K40" s="78" t="s">
        <v>10</v>
      </c>
      <c r="L40" s="80">
        <f>STDEV(L28,L31,L34)</f>
        <v>0</v>
      </c>
    </row>
    <row r="41" spans="1:30" x14ac:dyDescent="0.2">
      <c r="I41" s="93"/>
      <c r="J41" s="90"/>
      <c r="K41" s="78" t="s">
        <v>11</v>
      </c>
      <c r="L41" s="80">
        <f>STDEV(L29,L32,L35)</f>
        <v>0.83945209376001151</v>
      </c>
    </row>
    <row r="42" spans="1:30" x14ac:dyDescent="0.2">
      <c r="I42" s="93"/>
      <c r="J42" s="90"/>
      <c r="K42" s="78" t="s">
        <v>12</v>
      </c>
      <c r="L42" s="80">
        <f>STDEV(L30,L33,L36)</f>
        <v>0.12537283716497791</v>
      </c>
    </row>
    <row r="43" spans="1:30" x14ac:dyDescent="0.2">
      <c r="I43" s="7"/>
      <c r="J43" s="40"/>
      <c r="K43" s="41"/>
      <c r="L43" s="42"/>
    </row>
    <row r="45" spans="1:30" x14ac:dyDescent="0.2">
      <c r="A45" s="12" t="s">
        <v>28</v>
      </c>
    </row>
    <row r="46" spans="1:30" x14ac:dyDescent="0.2">
      <c r="A46" s="12" t="s">
        <v>25</v>
      </c>
      <c r="B46" s="78"/>
      <c r="C46" s="78" t="s">
        <v>17</v>
      </c>
      <c r="D46" s="78" t="s">
        <v>18</v>
      </c>
      <c r="E46" s="89" t="s">
        <v>136</v>
      </c>
      <c r="F46" s="89" t="s">
        <v>13</v>
      </c>
      <c r="G46" s="34"/>
      <c r="H46" s="78"/>
      <c r="I46" s="78" t="s">
        <v>17</v>
      </c>
      <c r="J46" s="78" t="s">
        <v>18</v>
      </c>
      <c r="K46" s="89" t="s">
        <v>137</v>
      </c>
      <c r="L46" s="83" t="s">
        <v>24</v>
      </c>
      <c r="N46" s="79" t="s">
        <v>2</v>
      </c>
      <c r="O46" s="78" t="s">
        <v>17</v>
      </c>
      <c r="P46" s="78" t="s">
        <v>18</v>
      </c>
      <c r="Q46" s="78" t="s">
        <v>19</v>
      </c>
      <c r="S46" s="12" t="s">
        <v>35</v>
      </c>
      <c r="T46" s="78"/>
      <c r="U46" s="78" t="s">
        <v>17</v>
      </c>
      <c r="V46" s="78" t="s">
        <v>18</v>
      </c>
      <c r="W46" s="89" t="s">
        <v>30</v>
      </c>
      <c r="X46" s="89" t="s">
        <v>36</v>
      </c>
      <c r="Z46" s="79" t="s">
        <v>2</v>
      </c>
      <c r="AA46" s="78" t="s">
        <v>17</v>
      </c>
      <c r="AB46" s="78" t="s">
        <v>18</v>
      </c>
      <c r="AC46" s="78" t="s">
        <v>33</v>
      </c>
      <c r="AD46" s="78" t="s">
        <v>36</v>
      </c>
    </row>
    <row r="47" spans="1:30" x14ac:dyDescent="0.2">
      <c r="B47" s="91" t="s">
        <v>7</v>
      </c>
      <c r="C47" s="90" t="s">
        <v>9</v>
      </c>
      <c r="D47" s="78" t="s">
        <v>10</v>
      </c>
      <c r="E47" s="78">
        <v>6.89</v>
      </c>
      <c r="F47" s="78">
        <v>0.376</v>
      </c>
      <c r="G47" s="34"/>
      <c r="H47" s="91" t="s">
        <v>7</v>
      </c>
      <c r="I47" s="90" t="s">
        <v>9</v>
      </c>
      <c r="J47" s="78" t="s">
        <v>10</v>
      </c>
      <c r="K47" s="45">
        <f>F47/E47</f>
        <v>5.4571843251088534E-2</v>
      </c>
      <c r="L47" s="44">
        <f>K47/$K$47</f>
        <v>1</v>
      </c>
      <c r="N47" s="91" t="s">
        <v>23</v>
      </c>
      <c r="O47" s="90" t="s">
        <v>9</v>
      </c>
      <c r="P47" s="77" t="s">
        <v>10</v>
      </c>
      <c r="Q47" s="43">
        <f t="shared" ref="Q47:Q52" si="20">L56</f>
        <v>1</v>
      </c>
      <c r="T47" s="91" t="s">
        <v>7</v>
      </c>
      <c r="U47" s="90" t="s">
        <v>9</v>
      </c>
      <c r="V47" s="78" t="s">
        <v>10</v>
      </c>
      <c r="W47" s="17">
        <v>1.3260000000000001</v>
      </c>
      <c r="X47" s="17">
        <v>0.45390000000000003</v>
      </c>
      <c r="Z47" s="91" t="s">
        <v>23</v>
      </c>
      <c r="AA47" s="90" t="s">
        <v>9</v>
      </c>
      <c r="AB47" s="77" t="s">
        <v>10</v>
      </c>
      <c r="AC47" s="18">
        <f>AVERAGE(W47,W50,W53)</f>
        <v>1.2636666666666667</v>
      </c>
      <c r="AD47" s="18">
        <f>AVERAGE(X47,X50,X53)</f>
        <v>0.47586666666666666</v>
      </c>
    </row>
    <row r="48" spans="1:30" x14ac:dyDescent="0.2">
      <c r="B48" s="91"/>
      <c r="C48" s="90"/>
      <c r="D48" s="78" t="s">
        <v>11</v>
      </c>
      <c r="E48" s="23">
        <v>5.96</v>
      </c>
      <c r="F48" s="78">
        <v>0.51100000000000001</v>
      </c>
      <c r="G48" s="34"/>
      <c r="H48" s="91"/>
      <c r="I48" s="90"/>
      <c r="J48" s="78" t="s">
        <v>11</v>
      </c>
      <c r="K48" s="45">
        <f t="shared" ref="K48:K55" si="21">F48/E48</f>
        <v>8.5738255033557045E-2</v>
      </c>
      <c r="L48" s="44">
        <f t="shared" ref="L48:L49" si="22">K48/$K$47</f>
        <v>1.5711079180351277</v>
      </c>
      <c r="N48" s="91"/>
      <c r="O48" s="90"/>
      <c r="P48" s="77" t="s">
        <v>11</v>
      </c>
      <c r="Q48" s="43">
        <f t="shared" si="20"/>
        <v>1.6073436896530311</v>
      </c>
      <c r="T48" s="91"/>
      <c r="U48" s="90"/>
      <c r="V48" s="78" t="s">
        <v>11</v>
      </c>
      <c r="W48" s="17">
        <v>1.0740000000000001</v>
      </c>
      <c r="X48" s="17">
        <v>0.41620000000000001</v>
      </c>
      <c r="Z48" s="91"/>
      <c r="AA48" s="90"/>
      <c r="AB48" s="77" t="s">
        <v>11</v>
      </c>
      <c r="AC48" s="18">
        <f t="shared" ref="AC48:AD48" si="23">AVERAGE(W48,W51,W54)</f>
        <v>0.93900000000000006</v>
      </c>
      <c r="AD48" s="18">
        <f t="shared" si="23"/>
        <v>0.43209999999999998</v>
      </c>
    </row>
    <row r="49" spans="2:30" x14ac:dyDescent="0.2">
      <c r="B49" s="91"/>
      <c r="C49" s="90"/>
      <c r="D49" s="78" t="s">
        <v>12</v>
      </c>
      <c r="E49" s="78">
        <v>4.8600000000000003</v>
      </c>
      <c r="F49" s="78">
        <v>0.16600000000000001</v>
      </c>
      <c r="G49" s="34"/>
      <c r="H49" s="91"/>
      <c r="I49" s="90"/>
      <c r="J49" s="78" t="s">
        <v>12</v>
      </c>
      <c r="K49" s="45">
        <f t="shared" si="21"/>
        <v>3.4156378600823045E-2</v>
      </c>
      <c r="L49" s="44">
        <f t="shared" si="22"/>
        <v>0.62589746957359249</v>
      </c>
      <c r="N49" s="91"/>
      <c r="O49" s="90"/>
      <c r="P49" s="77" t="s">
        <v>12</v>
      </c>
      <c r="Q49" s="43">
        <f t="shared" si="20"/>
        <v>0.42800150072140858</v>
      </c>
      <c r="T49" s="91"/>
      <c r="U49" s="90"/>
      <c r="V49" s="78" t="s">
        <v>12</v>
      </c>
      <c r="W49" s="17">
        <v>0.23599999999999999</v>
      </c>
      <c r="X49" s="17">
        <v>0.23269999999999999</v>
      </c>
      <c r="Z49" s="91"/>
      <c r="AA49" s="90"/>
      <c r="AB49" s="77" t="s">
        <v>12</v>
      </c>
      <c r="AC49" s="18">
        <f t="shared" ref="AC49:AD49" si="24">AVERAGE(W49,W52,W55)</f>
        <v>0.23399999999999999</v>
      </c>
      <c r="AD49" s="18">
        <f t="shared" si="24"/>
        <v>0.218</v>
      </c>
    </row>
    <row r="50" spans="2:30" x14ac:dyDescent="0.2">
      <c r="B50" s="91" t="s">
        <v>4</v>
      </c>
      <c r="C50" s="90" t="s">
        <v>9</v>
      </c>
      <c r="D50" s="78" t="s">
        <v>10</v>
      </c>
      <c r="E50" s="78">
        <v>9.9499999999999993</v>
      </c>
      <c r="F50" s="78">
        <v>0.23400000000000001</v>
      </c>
      <c r="G50" s="34"/>
      <c r="H50" s="91" t="s">
        <v>4</v>
      </c>
      <c r="I50" s="90" t="s">
        <v>9</v>
      </c>
      <c r="J50" s="78" t="s">
        <v>10</v>
      </c>
      <c r="K50" s="45">
        <f t="shared" si="21"/>
        <v>2.3517587939698496E-2</v>
      </c>
      <c r="L50" s="44">
        <f>K50/$K$50</f>
        <v>1</v>
      </c>
      <c r="N50" s="91" t="s">
        <v>20</v>
      </c>
      <c r="O50" s="90" t="s">
        <v>9</v>
      </c>
      <c r="P50" s="77" t="s">
        <v>10</v>
      </c>
      <c r="Q50" s="43">
        <f t="shared" si="20"/>
        <v>0</v>
      </c>
      <c r="T50" s="91" t="s">
        <v>4</v>
      </c>
      <c r="U50" s="90" t="s">
        <v>9</v>
      </c>
      <c r="V50" s="78" t="s">
        <v>10</v>
      </c>
      <c r="W50" s="17">
        <v>1.0089999999999999</v>
      </c>
      <c r="X50" s="17">
        <v>0.49099999999999999</v>
      </c>
      <c r="Z50" s="91" t="s">
        <v>20</v>
      </c>
      <c r="AA50" s="90" t="s">
        <v>9</v>
      </c>
      <c r="AB50" s="77" t="s">
        <v>10</v>
      </c>
      <c r="AC50" s="18">
        <f>STDEV(W47,W50,W53)</f>
        <v>0.22992679994583859</v>
      </c>
      <c r="AD50" s="18">
        <f>STDEV(X47,X50,X53)</f>
        <v>1.9471089680172828E-2</v>
      </c>
    </row>
    <row r="51" spans="2:30" x14ac:dyDescent="0.2">
      <c r="B51" s="91"/>
      <c r="C51" s="90"/>
      <c r="D51" s="78" t="s">
        <v>11</v>
      </c>
      <c r="E51" s="78">
        <v>8.0299999999999994</v>
      </c>
      <c r="F51" s="78">
        <v>0.33600000000000002</v>
      </c>
      <c r="H51" s="91"/>
      <c r="I51" s="90"/>
      <c r="J51" s="78" t="s">
        <v>11</v>
      </c>
      <c r="K51" s="45">
        <f t="shared" si="21"/>
        <v>4.1843088418430888E-2</v>
      </c>
      <c r="L51" s="44">
        <f t="shared" ref="L51:L52" si="25">K51/$K$50</f>
        <v>1.7792253408691765</v>
      </c>
      <c r="N51" s="91"/>
      <c r="O51" s="90"/>
      <c r="P51" s="77" t="s">
        <v>11</v>
      </c>
      <c r="Q51" s="43">
        <f t="shared" si="20"/>
        <v>0.15693332632285972</v>
      </c>
      <c r="T51" s="91"/>
      <c r="U51" s="90"/>
      <c r="V51" s="78" t="s">
        <v>11</v>
      </c>
      <c r="W51" s="17">
        <v>0.65800000000000003</v>
      </c>
      <c r="X51" s="17">
        <v>0.48770000000000002</v>
      </c>
      <c r="Z51" s="91"/>
      <c r="AA51" s="90"/>
      <c r="AB51" s="77" t="s">
        <v>11</v>
      </c>
      <c r="AC51" s="18">
        <f t="shared" ref="AC51:AD51" si="26">STDEV(W48,W51,W54)</f>
        <v>0.24341528300416906</v>
      </c>
      <c r="AD51" s="18">
        <f t="shared" si="26"/>
        <v>4.9599697579723205E-2</v>
      </c>
    </row>
    <row r="52" spans="2:30" x14ac:dyDescent="0.2">
      <c r="B52" s="91"/>
      <c r="C52" s="90"/>
      <c r="D52" s="78" t="s">
        <v>12</v>
      </c>
      <c r="E52" s="78">
        <v>7.67</v>
      </c>
      <c r="F52" s="78">
        <v>6.6799999999999998E-2</v>
      </c>
      <c r="H52" s="91"/>
      <c r="I52" s="90"/>
      <c r="J52" s="78" t="s">
        <v>12</v>
      </c>
      <c r="K52" s="45">
        <f t="shared" si="21"/>
        <v>8.7092568448500652E-3</v>
      </c>
      <c r="L52" s="44">
        <f t="shared" si="25"/>
        <v>0.37032951113785528</v>
      </c>
      <c r="N52" s="91"/>
      <c r="O52" s="90"/>
      <c r="P52" s="77" t="s">
        <v>12</v>
      </c>
      <c r="Q52" s="43">
        <f t="shared" si="20"/>
        <v>0.17628334752948072</v>
      </c>
      <c r="T52" s="91"/>
      <c r="U52" s="90"/>
      <c r="V52" s="78" t="s">
        <v>12</v>
      </c>
      <c r="W52" s="17">
        <v>0.23</v>
      </c>
      <c r="X52" s="17">
        <v>0.2591</v>
      </c>
      <c r="Z52" s="91"/>
      <c r="AA52" s="90"/>
      <c r="AB52" s="77" t="s">
        <v>12</v>
      </c>
      <c r="AC52" s="18">
        <f t="shared" ref="AC52:AD52" si="27">STDEV(W49,W52,W55)</f>
        <v>3.4641016151377418E-3</v>
      </c>
      <c r="AD52" s="18">
        <f t="shared" si="27"/>
        <v>5.0094610488554556E-2</v>
      </c>
    </row>
    <row r="53" spans="2:30" x14ac:dyDescent="0.2">
      <c r="B53" s="91" t="s">
        <v>5</v>
      </c>
      <c r="C53" s="90" t="s">
        <v>9</v>
      </c>
      <c r="D53" s="78" t="s">
        <v>10</v>
      </c>
      <c r="E53" s="78">
        <v>7.57</v>
      </c>
      <c r="F53" s="78">
        <v>0.57099999999999995</v>
      </c>
      <c r="H53" s="91" t="s">
        <v>5</v>
      </c>
      <c r="I53" s="90" t="s">
        <v>9</v>
      </c>
      <c r="J53" s="78" t="s">
        <v>10</v>
      </c>
      <c r="K53" s="45">
        <f t="shared" si="21"/>
        <v>7.5429326287978854E-2</v>
      </c>
      <c r="L53" s="44">
        <f>K53/$K$53</f>
        <v>1</v>
      </c>
      <c r="N53" s="92" t="s">
        <v>39</v>
      </c>
      <c r="O53" s="90" t="s">
        <v>9</v>
      </c>
      <c r="P53" s="77" t="s">
        <v>10</v>
      </c>
      <c r="Q53" s="43"/>
      <c r="T53" s="91" t="s">
        <v>5</v>
      </c>
      <c r="U53" s="90" t="s">
        <v>9</v>
      </c>
      <c r="V53" s="78" t="s">
        <v>10</v>
      </c>
      <c r="W53" s="17">
        <v>1.456</v>
      </c>
      <c r="X53" s="17">
        <v>0.48270000000000002</v>
      </c>
      <c r="Z53" s="92" t="s">
        <v>39</v>
      </c>
      <c r="AA53" s="90" t="s">
        <v>9</v>
      </c>
      <c r="AB53" s="77" t="s">
        <v>10</v>
      </c>
      <c r="AC53" s="18"/>
      <c r="AD53" s="18"/>
    </row>
    <row r="54" spans="2:30" x14ac:dyDescent="0.2">
      <c r="B54" s="91"/>
      <c r="C54" s="90"/>
      <c r="D54" s="78" t="s">
        <v>11</v>
      </c>
      <c r="E54" s="78">
        <v>6.54</v>
      </c>
      <c r="F54" s="78">
        <v>0.72599999999999998</v>
      </c>
      <c r="H54" s="91"/>
      <c r="I54" s="90"/>
      <c r="J54" s="78" t="s">
        <v>11</v>
      </c>
      <c r="K54" s="45">
        <f t="shared" si="21"/>
        <v>0.1110091743119266</v>
      </c>
      <c r="L54" s="44">
        <f>K54/$K$53</f>
        <v>1.4716978100547888</v>
      </c>
      <c r="N54" s="92"/>
      <c r="O54" s="90"/>
      <c r="P54" s="77" t="s">
        <v>11</v>
      </c>
      <c r="Q54" s="43">
        <f>_xlfn.T.TEST(_xlfn.VSTACK($L$47,$L$50,$L$53),_xlfn.VSTACK(L48,L51,L54),2,2)</f>
        <v>2.5774673190331779E-3</v>
      </c>
      <c r="T54" s="91"/>
      <c r="U54" s="90"/>
      <c r="V54" s="78" t="s">
        <v>11</v>
      </c>
      <c r="W54" s="17">
        <v>1.085</v>
      </c>
      <c r="X54" s="17">
        <v>0.39240000000000003</v>
      </c>
      <c r="Z54" s="92"/>
      <c r="AA54" s="90"/>
      <c r="AB54" s="77" t="s">
        <v>11</v>
      </c>
      <c r="AC54" s="43">
        <f>_xlfn.T.TEST(_xlfn.VSTACK($W$47,$W$50,$W$53), _xlfn.VSTACK(W48,W51,W54), 2, 2)</f>
        <v>0.16836741659183707</v>
      </c>
      <c r="AD54" s="43">
        <f>_xlfn.T.TEST(_xlfn.VSTACK($X$47,$X$50,$X$53), _xlfn.VSTACK(X48,X51,X54), 2, 2)</f>
        <v>0.22791142364881792</v>
      </c>
    </row>
    <row r="55" spans="2:30" x14ac:dyDescent="0.2">
      <c r="B55" s="91"/>
      <c r="C55" s="90"/>
      <c r="D55" s="78" t="s">
        <v>12</v>
      </c>
      <c r="E55" s="78">
        <v>5.39</v>
      </c>
      <c r="F55" s="78">
        <v>0.11700000000000001</v>
      </c>
      <c r="H55" s="91"/>
      <c r="I55" s="90"/>
      <c r="J55" s="78" t="s">
        <v>12</v>
      </c>
      <c r="K55" s="45">
        <f t="shared" si="21"/>
        <v>2.1706864564007423E-2</v>
      </c>
      <c r="L55" s="44">
        <f>K55/$K$53</f>
        <v>0.28777752145277796</v>
      </c>
      <c r="N55" s="92"/>
      <c r="O55" s="90"/>
      <c r="P55" s="77" t="s">
        <v>12</v>
      </c>
      <c r="Q55" s="43">
        <f>_xlfn.T.TEST(_xlfn.VSTACK($L$47,$L$50,$L$53),_xlfn.VSTACK(L49,L52,L55),2,2)</f>
        <v>4.9277663688523472E-3</v>
      </c>
      <c r="T55" s="91"/>
      <c r="U55" s="90"/>
      <c r="V55" s="78" t="s">
        <v>12</v>
      </c>
      <c r="W55" s="17">
        <v>0.23599999999999999</v>
      </c>
      <c r="X55" s="17">
        <v>0.16220000000000001</v>
      </c>
      <c r="Z55" s="92"/>
      <c r="AA55" s="90"/>
      <c r="AB55" s="77" t="s">
        <v>12</v>
      </c>
      <c r="AC55" s="43">
        <f>_xlfn.T.TEST(_xlfn.VSTACK($W$47,$W$50,$W$53), _xlfn.VSTACK(W49,W52,W55), 2, 2)</f>
        <v>1.4894069208567773E-3</v>
      </c>
      <c r="AD55" s="43">
        <f>_xlfn.T.TEST(_xlfn.VSTACK($X$47,$X$50,$X$53), _xlfn.VSTACK(X49,X52,X55), 2, 2)</f>
        <v>1.1452426778773542E-3</v>
      </c>
    </row>
    <row r="56" spans="2:30" x14ac:dyDescent="0.2">
      <c r="I56" s="93" t="s">
        <v>15</v>
      </c>
      <c r="J56" s="90" t="s">
        <v>9</v>
      </c>
      <c r="K56" s="78" t="s">
        <v>10</v>
      </c>
      <c r="L56" s="44">
        <f>AVERAGE(L47,L50,L53)</f>
        <v>1</v>
      </c>
    </row>
    <row r="57" spans="2:30" x14ac:dyDescent="0.2">
      <c r="I57" s="93"/>
      <c r="J57" s="90"/>
      <c r="K57" s="78" t="s">
        <v>11</v>
      </c>
      <c r="L57" s="44">
        <f>AVERAGE(L48,L51,L54)</f>
        <v>1.6073436896530311</v>
      </c>
    </row>
    <row r="58" spans="2:30" x14ac:dyDescent="0.2">
      <c r="I58" s="93"/>
      <c r="J58" s="90"/>
      <c r="K58" s="78" t="s">
        <v>12</v>
      </c>
      <c r="L58" s="44">
        <f>AVERAGE(L49,L52,L55)</f>
        <v>0.42800150072140858</v>
      </c>
    </row>
    <row r="59" spans="2:30" x14ac:dyDescent="0.2">
      <c r="I59" s="93" t="s">
        <v>22</v>
      </c>
      <c r="J59" s="90" t="s">
        <v>9</v>
      </c>
      <c r="K59" s="78" t="s">
        <v>10</v>
      </c>
      <c r="L59" s="44">
        <f>STDEV(L47,L50,L53)</f>
        <v>0</v>
      </c>
    </row>
    <row r="60" spans="2:30" x14ac:dyDescent="0.2">
      <c r="I60" s="93"/>
      <c r="J60" s="90"/>
      <c r="K60" s="78" t="s">
        <v>11</v>
      </c>
      <c r="L60" s="44">
        <f>STDEV(L48,L51,L54)</f>
        <v>0.15693332632285972</v>
      </c>
    </row>
    <row r="61" spans="2:30" x14ac:dyDescent="0.2">
      <c r="I61" s="93"/>
      <c r="J61" s="90"/>
      <c r="K61" s="78" t="s">
        <v>12</v>
      </c>
      <c r="L61" s="44">
        <f>STDEV(L49,L52,L55)</f>
        <v>0.17628334752948072</v>
      </c>
      <c r="T61" s="46"/>
      <c r="U61" s="46"/>
      <c r="V61" s="46"/>
      <c r="W61" s="46"/>
      <c r="X61" s="46"/>
      <c r="Z61" s="46"/>
      <c r="AA61" s="46"/>
      <c r="AB61" s="46"/>
    </row>
  </sheetData>
  <mergeCells count="102">
    <mergeCell ref="C13:C15"/>
    <mergeCell ref="H4:H7"/>
    <mergeCell ref="I5:I7"/>
    <mergeCell ref="H8:H11"/>
    <mergeCell ref="I9:I11"/>
    <mergeCell ref="H12:H15"/>
    <mergeCell ref="I13:I15"/>
    <mergeCell ref="B8:B11"/>
    <mergeCell ref="C9:C11"/>
    <mergeCell ref="B12:B15"/>
    <mergeCell ref="B4:B7"/>
    <mergeCell ref="C5:C7"/>
    <mergeCell ref="B28:B30"/>
    <mergeCell ref="H28:H30"/>
    <mergeCell ref="N28:N30"/>
    <mergeCell ref="C28:C30"/>
    <mergeCell ref="I28:I30"/>
    <mergeCell ref="O28:O30"/>
    <mergeCell ref="J17:J19"/>
    <mergeCell ref="J21:J23"/>
    <mergeCell ref="I16:I19"/>
    <mergeCell ref="I20:I23"/>
    <mergeCell ref="B34:B36"/>
    <mergeCell ref="H34:H36"/>
    <mergeCell ref="N34:N36"/>
    <mergeCell ref="C34:C36"/>
    <mergeCell ref="I34:I36"/>
    <mergeCell ref="O34:O36"/>
    <mergeCell ref="B31:B33"/>
    <mergeCell ref="H31:H33"/>
    <mergeCell ref="N31:N33"/>
    <mergeCell ref="C31:C33"/>
    <mergeCell ref="I31:I33"/>
    <mergeCell ref="O31:O33"/>
    <mergeCell ref="B47:B49"/>
    <mergeCell ref="C47:C49"/>
    <mergeCell ref="H47:H49"/>
    <mergeCell ref="I47:I49"/>
    <mergeCell ref="N47:N49"/>
    <mergeCell ref="O47:O49"/>
    <mergeCell ref="I37:I39"/>
    <mergeCell ref="J37:J39"/>
    <mergeCell ref="I40:I42"/>
    <mergeCell ref="J40:J42"/>
    <mergeCell ref="B53:B55"/>
    <mergeCell ref="C53:C55"/>
    <mergeCell ref="H53:H55"/>
    <mergeCell ref="I53:I55"/>
    <mergeCell ref="N53:N55"/>
    <mergeCell ref="O53:O55"/>
    <mergeCell ref="B50:B52"/>
    <mergeCell ref="C50:C52"/>
    <mergeCell ref="H50:H52"/>
    <mergeCell ref="I50:I52"/>
    <mergeCell ref="N50:N52"/>
    <mergeCell ref="O50:O52"/>
    <mergeCell ref="Z4:Z7"/>
    <mergeCell ref="AA5:AA7"/>
    <mergeCell ref="Z8:Z11"/>
    <mergeCell ref="AA9:AA11"/>
    <mergeCell ref="Z12:Z15"/>
    <mergeCell ref="AA13:AA15"/>
    <mergeCell ref="I56:I58"/>
    <mergeCell ref="J56:J58"/>
    <mergeCell ref="I59:I61"/>
    <mergeCell ref="J59:J61"/>
    <mergeCell ref="T4:T7"/>
    <mergeCell ref="U5:U7"/>
    <mergeCell ref="T8:T11"/>
    <mergeCell ref="U9:U11"/>
    <mergeCell ref="T12:T15"/>
    <mergeCell ref="U13:U15"/>
    <mergeCell ref="O5:O7"/>
    <mergeCell ref="N4:N7"/>
    <mergeCell ref="N8:N11"/>
    <mergeCell ref="O9:O11"/>
    <mergeCell ref="N12:N15"/>
    <mergeCell ref="O13:O15"/>
    <mergeCell ref="Z53:Z55"/>
    <mergeCell ref="AA53:AA55"/>
    <mergeCell ref="AA47:AA49"/>
    <mergeCell ref="AA50:AA52"/>
    <mergeCell ref="T28:T30"/>
    <mergeCell ref="U28:U30"/>
    <mergeCell ref="T53:T55"/>
    <mergeCell ref="U53:U55"/>
    <mergeCell ref="Y28:Y30"/>
    <mergeCell ref="Z28:Z30"/>
    <mergeCell ref="Y31:Y33"/>
    <mergeCell ref="Z31:Z33"/>
    <mergeCell ref="Y34:Y36"/>
    <mergeCell ref="Z34:Z36"/>
    <mergeCell ref="Z47:Z49"/>
    <mergeCell ref="Z50:Z52"/>
    <mergeCell ref="T31:T33"/>
    <mergeCell ref="U31:U33"/>
    <mergeCell ref="T34:T36"/>
    <mergeCell ref="U34:U36"/>
    <mergeCell ref="T47:T49"/>
    <mergeCell ref="U47:U49"/>
    <mergeCell ref="T50:T52"/>
    <mergeCell ref="U50:U52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27DD-0FF5-4AF1-8E79-83880B6FD786}">
  <dimension ref="A1:AG58"/>
  <sheetViews>
    <sheetView zoomScale="40" zoomScaleNormal="40" workbookViewId="0">
      <selection activeCell="O49" sqref="A1:XFD1048576"/>
    </sheetView>
  </sheetViews>
  <sheetFormatPr defaultRowHeight="15" x14ac:dyDescent="0.2"/>
  <cols>
    <col min="1" max="1" width="29.25" style="12" bestFit="1" customWidth="1"/>
    <col min="2" max="2" width="12.25" style="23" bestFit="1" customWidth="1"/>
    <col min="3" max="3" width="13" style="23" bestFit="1" customWidth="1"/>
    <col min="4" max="4" width="11.375" style="23" bestFit="1" customWidth="1"/>
    <col min="5" max="5" width="9" style="23"/>
    <col min="6" max="6" width="25" style="23" bestFit="1" customWidth="1"/>
    <col min="7" max="7" width="9.875" style="23" bestFit="1" customWidth="1"/>
    <col min="8" max="8" width="13" style="23" bestFit="1" customWidth="1"/>
    <col min="9" max="9" width="14.875" style="23" bestFit="1" customWidth="1"/>
    <col min="10" max="10" width="10.25" style="23" customWidth="1"/>
    <col min="11" max="11" width="9" style="23"/>
    <col min="12" max="12" width="15" style="23" bestFit="1" customWidth="1"/>
    <col min="13" max="13" width="9.875" style="23" bestFit="1" customWidth="1"/>
    <col min="14" max="14" width="11.375" style="23" bestFit="1" customWidth="1"/>
    <col min="15" max="15" width="14.75" style="23" bestFit="1" customWidth="1"/>
    <col min="16" max="16" width="11.625" style="23" bestFit="1" customWidth="1"/>
    <col min="17" max="17" width="11.375" style="23" bestFit="1" customWidth="1"/>
    <col min="18" max="18" width="22.5" style="23" bestFit="1" customWidth="1"/>
    <col min="19" max="19" width="25" style="23" bestFit="1" customWidth="1"/>
    <col min="20" max="20" width="9.625" style="23" bestFit="1" customWidth="1"/>
    <col min="21" max="21" width="11.375" style="23" bestFit="1" customWidth="1"/>
    <col min="22" max="22" width="9" style="23"/>
    <col min="23" max="23" width="14.875" style="23" bestFit="1" customWidth="1"/>
    <col min="24" max="25" width="9" style="23"/>
    <col min="26" max="26" width="25" style="23" bestFit="1" customWidth="1"/>
    <col min="27" max="27" width="9" style="23"/>
    <col min="28" max="28" width="11.375" style="23" bestFit="1" customWidth="1"/>
    <col min="29" max="29" width="9" style="23"/>
    <col min="30" max="30" width="9.25" style="23" customWidth="1"/>
    <col min="31" max="31" width="9" style="23"/>
    <col min="32" max="32" width="14.875" style="23" bestFit="1" customWidth="1"/>
    <col min="33" max="36" width="9" style="23"/>
    <col min="37" max="37" width="20.25" style="23" bestFit="1" customWidth="1"/>
    <col min="38" max="16384" width="9" style="23"/>
  </cols>
  <sheetData>
    <row r="1" spans="1:33" s="23" customFormat="1" x14ac:dyDescent="0.2">
      <c r="A1" s="6" t="s">
        <v>88</v>
      </c>
    </row>
    <row r="2" spans="1:33" s="23" customFormat="1" ht="16.5" customHeight="1" x14ac:dyDescent="0.2">
      <c r="A2" s="12"/>
      <c r="T2" s="91" t="s">
        <v>197</v>
      </c>
      <c r="U2" s="91"/>
      <c r="V2" s="91"/>
      <c r="W2" s="91"/>
      <c r="X2" s="91"/>
      <c r="AC2" s="78" t="s">
        <v>44</v>
      </c>
      <c r="AD2" s="78" t="s">
        <v>30</v>
      </c>
      <c r="AE2" s="78" t="s">
        <v>101</v>
      </c>
      <c r="AF2" s="78" t="s">
        <v>149</v>
      </c>
      <c r="AG2" s="78" t="s">
        <v>148</v>
      </c>
    </row>
    <row r="3" spans="1:33" s="23" customFormat="1" x14ac:dyDescent="0.2">
      <c r="A3" s="12" t="s">
        <v>189</v>
      </c>
      <c r="B3" s="78"/>
      <c r="C3" s="78"/>
      <c r="D3" s="78" t="s">
        <v>180</v>
      </c>
      <c r="E3" s="78" t="s">
        <v>150</v>
      </c>
      <c r="F3" s="78" t="s">
        <v>44</v>
      </c>
      <c r="G3" s="78" t="s">
        <v>30</v>
      </c>
      <c r="H3" s="78" t="s">
        <v>101</v>
      </c>
      <c r="I3" s="78" t="s">
        <v>149</v>
      </c>
      <c r="J3" s="78" t="s">
        <v>148</v>
      </c>
      <c r="L3" s="78"/>
      <c r="M3" s="78"/>
      <c r="N3" s="78" t="s">
        <v>180</v>
      </c>
      <c r="O3" s="78" t="s">
        <v>192</v>
      </c>
      <c r="P3" s="78" t="s">
        <v>193</v>
      </c>
      <c r="Q3" s="78" t="s">
        <v>194</v>
      </c>
      <c r="R3" s="78" t="s">
        <v>195</v>
      </c>
      <c r="S3" s="88" t="s">
        <v>196</v>
      </c>
      <c r="T3" s="78" t="s">
        <v>44</v>
      </c>
      <c r="U3" s="78" t="s">
        <v>30</v>
      </c>
      <c r="V3" s="78" t="s">
        <v>101</v>
      </c>
      <c r="W3" s="78" t="s">
        <v>149</v>
      </c>
      <c r="X3" s="78" t="s">
        <v>148</v>
      </c>
      <c r="Z3" s="94" t="s">
        <v>23</v>
      </c>
      <c r="AA3" s="77" t="s">
        <v>8</v>
      </c>
      <c r="AB3" s="78" t="s">
        <v>175</v>
      </c>
      <c r="AC3" s="18">
        <f>T18</f>
        <v>1</v>
      </c>
      <c r="AD3" s="18">
        <f t="shared" ref="AD3:AG3" si="0">U18</f>
        <v>1</v>
      </c>
      <c r="AE3" s="18">
        <f t="shared" si="0"/>
        <v>8.0005675211486937E-2</v>
      </c>
      <c r="AF3" s="18">
        <f t="shared" si="0"/>
        <v>1</v>
      </c>
      <c r="AG3" s="18">
        <f t="shared" si="0"/>
        <v>1</v>
      </c>
    </row>
    <row r="4" spans="1:33" s="23" customFormat="1" x14ac:dyDescent="0.2">
      <c r="A4" s="12"/>
      <c r="B4" s="91" t="s">
        <v>177</v>
      </c>
      <c r="C4" s="77" t="s">
        <v>8</v>
      </c>
      <c r="D4" s="78" t="s">
        <v>175</v>
      </c>
      <c r="E4" s="43">
        <v>1.1851</v>
      </c>
      <c r="F4" s="43">
        <v>0.83106689999999994</v>
      </c>
      <c r="G4" s="43">
        <v>0.84911839999999994</v>
      </c>
      <c r="H4" s="43">
        <v>0.1015577</v>
      </c>
      <c r="I4" s="43">
        <v>0.88555980000000001</v>
      </c>
      <c r="J4" s="43">
        <v>0.30667699999999998</v>
      </c>
      <c r="L4" s="91" t="s">
        <v>177</v>
      </c>
      <c r="M4" s="77" t="s">
        <v>8</v>
      </c>
      <c r="N4" s="78" t="s">
        <v>175</v>
      </c>
      <c r="O4" s="43">
        <f>F4/E4</f>
        <v>0.701263100160324</v>
      </c>
      <c r="P4" s="43">
        <f>G4/E4</f>
        <v>0.7164951480887688</v>
      </c>
      <c r="Q4" s="43">
        <f>H4/E4</f>
        <v>8.5695468736815453E-2</v>
      </c>
      <c r="R4" s="43">
        <f>I4/E4</f>
        <v>0.74724478946924311</v>
      </c>
      <c r="S4" s="139">
        <f>J4/E4</f>
        <v>0.25877731836975781</v>
      </c>
      <c r="T4" s="18">
        <f>O4/$O$4</f>
        <v>1</v>
      </c>
      <c r="U4" s="18">
        <f>P4/$P$4</f>
        <v>1</v>
      </c>
      <c r="V4" s="18">
        <f t="shared" ref="V4:V6" si="1">Q4/$Q$5</f>
        <v>7.5052170394237186E-2</v>
      </c>
      <c r="W4" s="18">
        <f>R4/$R$4</f>
        <v>1</v>
      </c>
      <c r="X4" s="18">
        <f>S4/$S$4</f>
        <v>1</v>
      </c>
      <c r="Z4" s="95"/>
      <c r="AA4" s="104" t="s">
        <v>9</v>
      </c>
      <c r="AB4" s="78" t="s">
        <v>175</v>
      </c>
      <c r="AC4" s="18">
        <f t="shared" ref="AC4:AC10" si="2">T19</f>
        <v>1.5030913169851472</v>
      </c>
      <c r="AD4" s="18">
        <f t="shared" ref="AD4:AD10" si="3">U19</f>
        <v>1.844742895834125</v>
      </c>
      <c r="AE4" s="18">
        <f t="shared" ref="AE4:AE10" si="4">V19</f>
        <v>1</v>
      </c>
      <c r="AF4" s="18">
        <f t="shared" ref="AF4:AF10" si="5">W19</f>
        <v>1.7500415606665365</v>
      </c>
      <c r="AG4" s="18">
        <f t="shared" ref="AG4:AG10" si="6">X19</f>
        <v>3.6794059956033593</v>
      </c>
    </row>
    <row r="5" spans="1:33" s="23" customFormat="1" x14ac:dyDescent="0.2">
      <c r="A5" s="12"/>
      <c r="B5" s="91"/>
      <c r="C5" s="90" t="s">
        <v>9</v>
      </c>
      <c r="D5" s="78" t="s">
        <v>175</v>
      </c>
      <c r="E5" s="43">
        <v>1.3233999999999999</v>
      </c>
      <c r="F5" s="43">
        <v>1.5097669</v>
      </c>
      <c r="G5" s="43">
        <v>1.4999083</v>
      </c>
      <c r="H5" s="43">
        <v>1.511074</v>
      </c>
      <c r="I5" s="43">
        <v>1.4334426</v>
      </c>
      <c r="J5" s="43">
        <v>1.1060548000000001</v>
      </c>
      <c r="L5" s="91"/>
      <c r="M5" s="90" t="s">
        <v>9</v>
      </c>
      <c r="N5" s="78" t="s">
        <v>175</v>
      </c>
      <c r="O5" s="43">
        <f t="shared" ref="O5:O15" si="7">F5/E5</f>
        <v>1.1408243161553575</v>
      </c>
      <c r="P5" s="43">
        <f t="shared" ref="P5:P15" si="8">G5/E5</f>
        <v>1.1333748677648481</v>
      </c>
      <c r="Q5" s="43">
        <f t="shared" ref="Q5:Q15" si="9">H5/E5</f>
        <v>1.1418119993954965</v>
      </c>
      <c r="R5" s="43">
        <f t="shared" ref="R5:R15" si="10">I5/E5</f>
        <v>1.0831514281396404</v>
      </c>
      <c r="S5" s="139">
        <f t="shared" ref="S5:S15" si="11">J5/E5</f>
        <v>0.83576756838446442</v>
      </c>
      <c r="T5" s="18">
        <f t="shared" ref="T5:T7" si="12">O5/$O$4</f>
        <v>1.6268135538495327</v>
      </c>
      <c r="U5" s="18">
        <f t="shared" ref="U5:U7" si="13">P5/$P$4</f>
        <v>1.5818318809109797</v>
      </c>
      <c r="V5" s="18">
        <f t="shared" si="1"/>
        <v>1</v>
      </c>
      <c r="W5" s="18">
        <f t="shared" ref="W5:W7" si="14">R5/$R$4</f>
        <v>1.4495269065830312</v>
      </c>
      <c r="X5" s="18">
        <f t="shared" ref="X5:X7" si="15">S5/$S$4</f>
        <v>3.2296786041745187</v>
      </c>
      <c r="Z5" s="95"/>
      <c r="AA5" s="105"/>
      <c r="AB5" s="78" t="s">
        <v>190</v>
      </c>
      <c r="AC5" s="18">
        <f t="shared" si="2"/>
        <v>0.64480739479329052</v>
      </c>
      <c r="AD5" s="18">
        <f t="shared" si="3"/>
        <v>0.8263552194079572</v>
      </c>
      <c r="AE5" s="18">
        <f t="shared" si="4"/>
        <v>0.28517821231862889</v>
      </c>
      <c r="AF5" s="18">
        <f t="shared" si="5"/>
        <v>1.4265233893397407</v>
      </c>
      <c r="AG5" s="18">
        <f t="shared" si="6"/>
        <v>2.7400537972204746</v>
      </c>
    </row>
    <row r="6" spans="1:33" s="23" customFormat="1" x14ac:dyDescent="0.2">
      <c r="A6" s="12"/>
      <c r="B6" s="91"/>
      <c r="C6" s="90"/>
      <c r="D6" s="78" t="s">
        <v>190</v>
      </c>
      <c r="E6" s="43">
        <v>1.1153999999999999</v>
      </c>
      <c r="F6" s="43">
        <v>0.4405134</v>
      </c>
      <c r="G6" s="43">
        <v>0.89657189999999998</v>
      </c>
      <c r="H6" s="43">
        <v>0.31891340000000001</v>
      </c>
      <c r="I6" s="43">
        <v>1.1656012</v>
      </c>
      <c r="J6" s="43">
        <v>0.84631339999999999</v>
      </c>
      <c r="L6" s="91"/>
      <c r="M6" s="90"/>
      <c r="N6" s="78" t="s">
        <v>190</v>
      </c>
      <c r="O6" s="43">
        <f t="shared" si="7"/>
        <v>0.39493760086067781</v>
      </c>
      <c r="P6" s="43">
        <f t="shared" si="8"/>
        <v>0.8038119956966111</v>
      </c>
      <c r="Q6" s="43">
        <f t="shared" si="9"/>
        <v>0.28591841491841496</v>
      </c>
      <c r="R6" s="43">
        <f t="shared" si="10"/>
        <v>1.0450073516227363</v>
      </c>
      <c r="S6" s="139">
        <f t="shared" si="11"/>
        <v>0.75875327236865697</v>
      </c>
      <c r="T6" s="18">
        <f t="shared" si="12"/>
        <v>0.56318035380784537</v>
      </c>
      <c r="U6" s="18">
        <f t="shared" si="13"/>
        <v>1.1218666279049587</v>
      </c>
      <c r="V6" s="18">
        <f t="shared" si="1"/>
        <v>0.25040761094627423</v>
      </c>
      <c r="W6" s="18">
        <f t="shared" si="14"/>
        <v>1.3984806135148691</v>
      </c>
      <c r="X6" s="18">
        <f t="shared" si="15"/>
        <v>2.9320702337772167</v>
      </c>
      <c r="Z6" s="96"/>
      <c r="AA6" s="106"/>
      <c r="AB6" s="78" t="s">
        <v>191</v>
      </c>
      <c r="AC6" s="18">
        <f t="shared" si="2"/>
        <v>0.57582382513585895</v>
      </c>
      <c r="AD6" s="18">
        <f t="shared" si="3"/>
        <v>1.1268350553594642</v>
      </c>
      <c r="AE6" s="18">
        <f t="shared" si="4"/>
        <v>0.66925837544331124</v>
      </c>
      <c r="AF6" s="18">
        <f t="shared" si="5"/>
        <v>1.3584774731621161</v>
      </c>
      <c r="AG6" s="18">
        <f t="shared" si="6"/>
        <v>2.4444282120547154</v>
      </c>
    </row>
    <row r="7" spans="1:33" s="23" customFormat="1" x14ac:dyDescent="0.2">
      <c r="A7" s="12"/>
      <c r="B7" s="91"/>
      <c r="C7" s="90"/>
      <c r="D7" s="78" t="s">
        <v>191</v>
      </c>
      <c r="E7" s="43">
        <v>1.2171000000000001</v>
      </c>
      <c r="F7" s="43">
        <v>0.4248962</v>
      </c>
      <c r="G7" s="43">
        <v>0.9627254999999999</v>
      </c>
      <c r="H7" s="43">
        <v>0.90415480000000004</v>
      </c>
      <c r="I7" s="43">
        <v>1.0977718999999999</v>
      </c>
      <c r="J7" s="43">
        <v>0.76018410000000003</v>
      </c>
      <c r="L7" s="91"/>
      <c r="M7" s="90"/>
      <c r="N7" s="78" t="s">
        <v>191</v>
      </c>
      <c r="O7" s="43">
        <f t="shared" si="7"/>
        <v>0.34910541450990057</v>
      </c>
      <c r="P7" s="43">
        <f t="shared" si="8"/>
        <v>0.79099950702489508</v>
      </c>
      <c r="Q7" s="43">
        <f t="shared" si="9"/>
        <v>0.74287634541122338</v>
      </c>
      <c r="R7" s="43">
        <f t="shared" si="10"/>
        <v>0.90195702900336849</v>
      </c>
      <c r="S7" s="139">
        <f t="shared" si="11"/>
        <v>0.62458639388710868</v>
      </c>
      <c r="T7" s="18">
        <f t="shared" si="12"/>
        <v>0.49782373324660528</v>
      </c>
      <c r="U7" s="18">
        <f t="shared" si="13"/>
        <v>1.1039844570264916</v>
      </c>
      <c r="V7" s="18">
        <f>Q7/$Q$5</f>
        <v>0.6506117870582202</v>
      </c>
      <c r="W7" s="18">
        <f t="shared" si="14"/>
        <v>1.2070435842637528</v>
      </c>
      <c r="X7" s="18">
        <f t="shared" si="15"/>
        <v>2.413605635230593</v>
      </c>
      <c r="Z7" s="94" t="s">
        <v>20</v>
      </c>
      <c r="AA7" s="77" t="s">
        <v>8</v>
      </c>
      <c r="AB7" s="78" t="s">
        <v>175</v>
      </c>
      <c r="AC7" s="18">
        <f t="shared" si="2"/>
        <v>0</v>
      </c>
      <c r="AD7" s="18">
        <f t="shared" si="3"/>
        <v>0</v>
      </c>
      <c r="AE7" s="18">
        <f t="shared" si="4"/>
        <v>2.1568407094074111E-2</v>
      </c>
      <c r="AF7" s="18">
        <f t="shared" si="5"/>
        <v>0</v>
      </c>
      <c r="AG7" s="18">
        <f t="shared" si="6"/>
        <v>0</v>
      </c>
    </row>
    <row r="8" spans="1:33" s="23" customFormat="1" x14ac:dyDescent="0.2">
      <c r="A8" s="12"/>
      <c r="B8" s="91" t="s">
        <v>178</v>
      </c>
      <c r="C8" s="77" t="s">
        <v>8</v>
      </c>
      <c r="D8" s="78" t="s">
        <v>175</v>
      </c>
      <c r="E8" s="43">
        <v>1.0693999999999999</v>
      </c>
      <c r="F8" s="43">
        <v>0.7323134</v>
      </c>
      <c r="G8" s="43">
        <v>0.82902549999999997</v>
      </c>
      <c r="H8" s="43">
        <v>0.14412629999999998</v>
      </c>
      <c r="I8" s="43">
        <v>0.72090120000000002</v>
      </c>
      <c r="J8" s="43">
        <v>0.29586480000000004</v>
      </c>
      <c r="L8" s="91" t="s">
        <v>178</v>
      </c>
      <c r="M8" s="77" t="s">
        <v>8</v>
      </c>
      <c r="N8" s="78" t="s">
        <v>175</v>
      </c>
      <c r="O8" s="43">
        <f t="shared" si="7"/>
        <v>0.68478904058350487</v>
      </c>
      <c r="P8" s="43">
        <f t="shared" si="8"/>
        <v>0.77522489246306348</v>
      </c>
      <c r="Q8" s="43">
        <f t="shared" si="9"/>
        <v>0.13477305030858425</v>
      </c>
      <c r="R8" s="43">
        <f t="shared" si="10"/>
        <v>0.67411744903684312</v>
      </c>
      <c r="S8" s="139">
        <f t="shared" si="11"/>
        <v>0.27666429773704887</v>
      </c>
      <c r="T8" s="18">
        <f>O8/$O$8</f>
        <v>1</v>
      </c>
      <c r="U8" s="18">
        <f>P8/$P$8</f>
        <v>1</v>
      </c>
      <c r="V8" s="18">
        <f>Q8/$Q$9</f>
        <v>0.10361991273766588</v>
      </c>
      <c r="W8" s="18">
        <f>R8/$R$8</f>
        <v>1</v>
      </c>
      <c r="X8" s="18">
        <f>S8/$S$8</f>
        <v>1</v>
      </c>
      <c r="Z8" s="95"/>
      <c r="AA8" s="104" t="s">
        <v>9</v>
      </c>
      <c r="AB8" s="78" t="s">
        <v>175</v>
      </c>
      <c r="AC8" s="18">
        <f t="shared" si="2"/>
        <v>0.30171769226148087</v>
      </c>
      <c r="AD8" s="18">
        <f t="shared" si="3"/>
        <v>0.22821402945133307</v>
      </c>
      <c r="AE8" s="18">
        <f t="shared" si="4"/>
        <v>0</v>
      </c>
      <c r="AF8" s="18">
        <f t="shared" si="5"/>
        <v>0.26957052335454978</v>
      </c>
      <c r="AG8" s="18">
        <f t="shared" si="6"/>
        <v>0.8693404819747953</v>
      </c>
    </row>
    <row r="9" spans="1:33" s="23" customFormat="1" x14ac:dyDescent="0.2">
      <c r="A9" s="12"/>
      <c r="B9" s="91"/>
      <c r="C9" s="90" t="s">
        <v>9</v>
      </c>
      <c r="D9" s="78" t="s">
        <v>175</v>
      </c>
      <c r="E9" s="43">
        <v>0.99680000000000002</v>
      </c>
      <c r="F9" s="43">
        <v>1.1763083000000001</v>
      </c>
      <c r="G9" s="43">
        <v>1.5390668999999999</v>
      </c>
      <c r="H9" s="43">
        <v>1.2964861000000001</v>
      </c>
      <c r="I9" s="43">
        <v>1.2297134000000001</v>
      </c>
      <c r="J9" s="43">
        <v>1.2910548000000002</v>
      </c>
      <c r="L9" s="91"/>
      <c r="M9" s="90" t="s">
        <v>9</v>
      </c>
      <c r="N9" s="78" t="s">
        <v>175</v>
      </c>
      <c r="O9" s="43">
        <f t="shared" si="7"/>
        <v>1.1800845706260032</v>
      </c>
      <c r="P9" s="43">
        <f t="shared" si="8"/>
        <v>1.5440077247191011</v>
      </c>
      <c r="Q9" s="43">
        <f t="shared" si="9"/>
        <v>1.3006481741573035</v>
      </c>
      <c r="R9" s="43">
        <f t="shared" si="10"/>
        <v>1.2336611155698234</v>
      </c>
      <c r="S9" s="139">
        <f t="shared" si="11"/>
        <v>1.2951994382022474</v>
      </c>
      <c r="T9" s="18">
        <f t="shared" ref="T9:T11" si="16">O9/$O$8</f>
        <v>1.7232819170418672</v>
      </c>
      <c r="U9" s="18">
        <f t="shared" ref="U9:U11" si="17">P9/$P$8</f>
        <v>1.9916900756546168</v>
      </c>
      <c r="V9" s="18">
        <f t="shared" ref="V9:V11" si="18">Q9/$Q$9</f>
        <v>1</v>
      </c>
      <c r="W9" s="18">
        <f t="shared" ref="W9:W11" si="19">R9/$R$8</f>
        <v>1.8300388416476059</v>
      </c>
      <c r="X9" s="18">
        <f t="shared" ref="X9:X11" si="20">S9/$S$8</f>
        <v>4.6814838372577041</v>
      </c>
      <c r="Z9" s="95"/>
      <c r="AA9" s="105"/>
      <c r="AB9" s="78" t="s">
        <v>190</v>
      </c>
      <c r="AC9" s="18">
        <f t="shared" si="2"/>
        <v>0.18633168425802796</v>
      </c>
      <c r="AD9" s="18">
        <f t="shared" si="3"/>
        <v>0.28528856938644309</v>
      </c>
      <c r="AE9" s="18">
        <f t="shared" si="4"/>
        <v>4.1911192669624057E-2</v>
      </c>
      <c r="AF9" s="18">
        <f t="shared" si="5"/>
        <v>0.45599066213559675</v>
      </c>
      <c r="AG9" s="18">
        <f t="shared" si="6"/>
        <v>0.49329820743161201</v>
      </c>
    </row>
    <row r="10" spans="1:33" s="23" customFormat="1" x14ac:dyDescent="0.2">
      <c r="A10" s="12"/>
      <c r="B10" s="91"/>
      <c r="C10" s="90"/>
      <c r="D10" s="78" t="s">
        <v>190</v>
      </c>
      <c r="E10" s="43">
        <v>1.1543000000000001</v>
      </c>
      <c r="F10" s="43">
        <v>0.67822550000000004</v>
      </c>
      <c r="G10" s="43">
        <v>0.49442426</v>
      </c>
      <c r="H10" s="43">
        <v>0.41048410000000002</v>
      </c>
      <c r="I10" s="43">
        <v>0.76661840000000003</v>
      </c>
      <c r="J10" s="43">
        <v>0.99270119999999995</v>
      </c>
      <c r="L10" s="91"/>
      <c r="M10" s="90"/>
      <c r="N10" s="78" t="s">
        <v>190</v>
      </c>
      <c r="O10" s="43">
        <f t="shared" si="7"/>
        <v>0.5875643246989517</v>
      </c>
      <c r="P10" s="43">
        <f t="shared" si="8"/>
        <v>0.42833254786450659</v>
      </c>
      <c r="Q10" s="43">
        <f t="shared" si="9"/>
        <v>0.35561301221519537</v>
      </c>
      <c r="R10" s="43">
        <f t="shared" si="10"/>
        <v>0.66414138438880699</v>
      </c>
      <c r="S10" s="139">
        <f t="shared" si="11"/>
        <v>0.86000277224291766</v>
      </c>
      <c r="T10" s="18">
        <f t="shared" si="16"/>
        <v>0.85802238335807979</v>
      </c>
      <c r="U10" s="18">
        <f t="shared" si="17"/>
        <v>0.55252682418852417</v>
      </c>
      <c r="V10" s="18">
        <f t="shared" si="18"/>
        <v>0.27341214886615961</v>
      </c>
      <c r="W10" s="18">
        <f t="shared" si="19"/>
        <v>0.9852012959132127</v>
      </c>
      <c r="X10" s="18">
        <f t="shared" si="20"/>
        <v>3.1084703710498038</v>
      </c>
      <c r="Z10" s="96"/>
      <c r="AA10" s="106"/>
      <c r="AB10" s="78" t="s">
        <v>191</v>
      </c>
      <c r="AC10" s="18">
        <f t="shared" si="2"/>
        <v>0.30157142647265417</v>
      </c>
      <c r="AD10" s="18">
        <f t="shared" si="3"/>
        <v>2.4498547060513638E-2</v>
      </c>
      <c r="AE10" s="18">
        <f t="shared" si="4"/>
        <v>0.13927104276938546</v>
      </c>
      <c r="AF10" s="18">
        <f t="shared" si="5"/>
        <v>0.34091304409903611</v>
      </c>
      <c r="AG10" s="18">
        <f t="shared" si="6"/>
        <v>0.75661963420215228</v>
      </c>
    </row>
    <row r="11" spans="1:33" s="23" customFormat="1" x14ac:dyDescent="0.2">
      <c r="A11" s="12"/>
      <c r="B11" s="91"/>
      <c r="C11" s="90"/>
      <c r="D11" s="78" t="s">
        <v>191</v>
      </c>
      <c r="E11" s="43">
        <v>1.3012999999999999</v>
      </c>
      <c r="F11" s="43">
        <v>0.80978609999999995</v>
      </c>
      <c r="G11" s="43">
        <v>1.1337083000000001</v>
      </c>
      <c r="H11" s="43">
        <v>0.91439120000000007</v>
      </c>
      <c r="I11" s="43">
        <v>0.9820719</v>
      </c>
      <c r="J11" s="43">
        <v>1.1578305</v>
      </c>
      <c r="L11" s="91"/>
      <c r="M11" s="90"/>
      <c r="N11" s="78" t="s">
        <v>191</v>
      </c>
      <c r="O11" s="43">
        <f t="shared" si="7"/>
        <v>0.62229009452086381</v>
      </c>
      <c r="P11" s="43">
        <f t="shared" si="8"/>
        <v>0.87121209559671109</v>
      </c>
      <c r="Q11" s="43">
        <f t="shared" si="9"/>
        <v>0.70267517098286336</v>
      </c>
      <c r="R11" s="43">
        <f t="shared" si="10"/>
        <v>0.75468523783908403</v>
      </c>
      <c r="S11" s="139">
        <f t="shared" si="11"/>
        <v>0.8897490970567894</v>
      </c>
      <c r="T11" s="18">
        <f t="shared" si="16"/>
        <v>0.90873255505171924</v>
      </c>
      <c r="U11" s="18">
        <f t="shared" si="17"/>
        <v>1.123818525523187</v>
      </c>
      <c r="V11" s="18">
        <f t="shared" si="18"/>
        <v>0.54024999607455737</v>
      </c>
      <c r="W11" s="18">
        <f t="shared" si="19"/>
        <v>1.1195159521791842</v>
      </c>
      <c r="X11" s="18">
        <f t="shared" si="20"/>
        <v>3.215988128336086</v>
      </c>
      <c r="Z11" s="91" t="s">
        <v>198</v>
      </c>
      <c r="AA11" s="77" t="s">
        <v>8</v>
      </c>
      <c r="AB11" s="78" t="s">
        <v>175</v>
      </c>
      <c r="AC11" s="18">
        <f>_xlfn.T.TEST(_xlfn.VSTACK($T$5,$T$9,$T$13),_xlfn.VSTACK(T4,T8,T12),2,2)</f>
        <v>4.4649700706669092E-2</v>
      </c>
      <c r="AD11" s="18">
        <f>_xlfn.T.TEST(_xlfn.VSTACK($U$5,$U$9,$U$13),_xlfn.VSTACK(U4,U8,U12),2,2)</f>
        <v>3.0411040910100868E-3</v>
      </c>
      <c r="AE11" s="45">
        <f>_xlfn.T.TEST(_xlfn.VSTACK($V$5,$V$9,$V$13),_xlfn.VSTACK(V4,V8,V12),2,2)</f>
        <v>2.0114543487166883E-7</v>
      </c>
      <c r="AF11" s="18">
        <f>_xlfn.T.TEST(_xlfn.VSTACK($W$5,$W$9,$W$13),_xlfn.VSTACK(W4,W8,W12),2,2)</f>
        <v>8.528080511418951E-3</v>
      </c>
      <c r="AG11" s="18">
        <f>_xlfn.T.TEST(_xlfn.VSTACK($X$5,$X$9,$X$13),_xlfn.VSTACK(X4,X8,X12),2,2)</f>
        <v>5.9317532913302842E-3</v>
      </c>
    </row>
    <row r="12" spans="1:33" s="23" customFormat="1" x14ac:dyDescent="0.2">
      <c r="A12" s="12"/>
      <c r="B12" s="91" t="s">
        <v>179</v>
      </c>
      <c r="C12" s="77" t="s">
        <v>8</v>
      </c>
      <c r="D12" s="78" t="s">
        <v>175</v>
      </c>
      <c r="E12" s="43">
        <v>1.7011000000000001</v>
      </c>
      <c r="F12" s="43">
        <v>1.0837983</v>
      </c>
      <c r="G12" s="43">
        <v>0.85695480000000002</v>
      </c>
      <c r="H12" s="43">
        <v>0.13462840000000001</v>
      </c>
      <c r="I12" s="43">
        <v>0.86785979999999996</v>
      </c>
      <c r="J12" s="43">
        <v>0.29586480000000004</v>
      </c>
      <c r="L12" s="91" t="s">
        <v>179</v>
      </c>
      <c r="M12" s="77" t="s">
        <v>8</v>
      </c>
      <c r="N12" s="78" t="s">
        <v>175</v>
      </c>
      <c r="O12" s="43">
        <f t="shared" si="7"/>
        <v>0.63711616013167949</v>
      </c>
      <c r="P12" s="43">
        <f t="shared" si="8"/>
        <v>0.5037650931750044</v>
      </c>
      <c r="Q12" s="43">
        <f t="shared" si="9"/>
        <v>7.9141966962553642E-2</v>
      </c>
      <c r="R12" s="43">
        <f t="shared" si="10"/>
        <v>0.51017565104932094</v>
      </c>
      <c r="S12" s="139">
        <f t="shared" si="11"/>
        <v>0.17392557756745636</v>
      </c>
      <c r="T12" s="18">
        <f>O12/$O$12</f>
        <v>1</v>
      </c>
      <c r="U12" s="18">
        <f>P12/$P$12</f>
        <v>1</v>
      </c>
      <c r="V12" s="18">
        <f>Q12/$Q$13</f>
        <v>6.1344942502557724E-2</v>
      </c>
      <c r="W12" s="18">
        <f>R12/$R$12</f>
        <v>1</v>
      </c>
      <c r="X12" s="18">
        <f>S12/$S$12</f>
        <v>1</v>
      </c>
      <c r="Z12" s="91"/>
      <c r="AA12" s="104" t="s">
        <v>9</v>
      </c>
      <c r="AB12" s="78" t="s">
        <v>175</v>
      </c>
      <c r="AC12" s="18"/>
      <c r="AD12" s="18"/>
      <c r="AE12" s="45"/>
      <c r="AF12" s="18"/>
      <c r="AG12" s="18"/>
    </row>
    <row r="13" spans="1:33" s="23" customFormat="1" x14ac:dyDescent="0.2">
      <c r="A13" s="12"/>
      <c r="B13" s="91"/>
      <c r="C13" s="90" t="s">
        <v>9</v>
      </c>
      <c r="D13" s="78" t="s">
        <v>175</v>
      </c>
      <c r="E13" s="43">
        <v>1.2889999999999999</v>
      </c>
      <c r="F13" s="43">
        <v>0.95196689999999995</v>
      </c>
      <c r="G13" s="43">
        <v>1.2731912000000001</v>
      </c>
      <c r="H13" s="43">
        <v>1.6629569</v>
      </c>
      <c r="I13" s="43">
        <v>1.2958719000000001</v>
      </c>
      <c r="J13" s="43">
        <v>0.70105479999999998</v>
      </c>
      <c r="L13" s="91"/>
      <c r="M13" s="90" t="s">
        <v>9</v>
      </c>
      <c r="N13" s="78" t="s">
        <v>175</v>
      </c>
      <c r="O13" s="43">
        <f t="shared" si="7"/>
        <v>0.73853134212567884</v>
      </c>
      <c r="P13" s="43">
        <f t="shared" si="8"/>
        <v>0.9877356089992243</v>
      </c>
      <c r="Q13" s="43">
        <f t="shared" si="9"/>
        <v>1.2901139643134214</v>
      </c>
      <c r="R13" s="43">
        <f t="shared" si="10"/>
        <v>1.005331186966641</v>
      </c>
      <c r="S13" s="139">
        <f t="shared" si="11"/>
        <v>0.54387494181536078</v>
      </c>
      <c r="T13" s="18">
        <f t="shared" ref="T13:T15" si="21">O13/$O$12</f>
        <v>1.1591784800640417</v>
      </c>
      <c r="U13" s="18">
        <f t="shared" ref="U13:U15" si="22">P13/$P$12</f>
        <v>1.9607067309367781</v>
      </c>
      <c r="V13" s="18">
        <f>Q13/$Q$13</f>
        <v>1</v>
      </c>
      <c r="W13" s="18">
        <f t="shared" ref="W13:W15" si="23">R13/$R$12</f>
        <v>1.970558933768972</v>
      </c>
      <c r="X13" s="18">
        <f t="shared" ref="X13:X15" si="24">S13/$S$12</f>
        <v>3.1270555453778557</v>
      </c>
      <c r="Z13" s="91"/>
      <c r="AA13" s="105"/>
      <c r="AB13" s="78" t="s">
        <v>190</v>
      </c>
      <c r="AC13" s="18">
        <f t="shared" ref="AC13:AC14" si="25">_xlfn.T.TEST(_xlfn.VSTACK($T$5,$T$9,$T$13),_xlfn.VSTACK(T6,T10,T14),2,2)</f>
        <v>1.3783106691086927E-2</v>
      </c>
      <c r="AD13" s="18">
        <f t="shared" ref="AD13:AD14" si="26">_xlfn.T.TEST(_xlfn.VSTACK($U$5,$U$9,$U$13),_xlfn.VSTACK(U6,U10,U14),2,2)</f>
        <v>8.4727152268076027E-3</v>
      </c>
      <c r="AE13" s="45">
        <f t="shared" ref="AE13:AE14" si="27">_xlfn.T.TEST(_xlfn.VSTACK($V$5,$V$9,$V$13),_xlfn.VSTACK(V6,V10,V14),2,2)</f>
        <v>7.8185688718156328E-6</v>
      </c>
      <c r="AF13" s="18">
        <f t="shared" ref="AF13:AF14" si="28">_xlfn.T.TEST(_xlfn.VSTACK($W$5,$W$9,$W$13),_xlfn.VSTACK(W6,W10,W14),2,2)</f>
        <v>0.34978229560828655</v>
      </c>
      <c r="AG13" s="18">
        <f t="shared" ref="AG13:AG14" si="29">_xlfn.T.TEST(_xlfn.VSTACK($X$5,$X$9,$X$13),_xlfn.VSTACK(X6,X10,X14),2,2)</f>
        <v>0.17890965555970742</v>
      </c>
    </row>
    <row r="14" spans="1:33" s="23" customFormat="1" x14ac:dyDescent="0.2">
      <c r="A14" s="12"/>
      <c r="B14" s="91"/>
      <c r="C14" s="90"/>
      <c r="D14" s="78" t="s">
        <v>190</v>
      </c>
      <c r="E14" s="43">
        <v>1.0359</v>
      </c>
      <c r="F14" s="43">
        <v>0.33871899999999999</v>
      </c>
      <c r="G14" s="43">
        <v>0.41991840000000002</v>
      </c>
      <c r="H14" s="43">
        <v>0.44331340000000002</v>
      </c>
      <c r="I14" s="43">
        <v>1.0019598000000001</v>
      </c>
      <c r="J14" s="43">
        <v>0.39270119999999997</v>
      </c>
      <c r="L14" s="91"/>
      <c r="M14" s="90"/>
      <c r="N14" s="78" t="s">
        <v>190</v>
      </c>
      <c r="O14" s="43">
        <f t="shared" si="7"/>
        <v>0.32698040351385266</v>
      </c>
      <c r="P14" s="43">
        <f t="shared" si="8"/>
        <v>0.40536576889661163</v>
      </c>
      <c r="Q14" s="43">
        <f t="shared" si="9"/>
        <v>0.42794999517327931</v>
      </c>
      <c r="R14" s="43">
        <f t="shared" si="10"/>
        <v>0.96723602664349839</v>
      </c>
      <c r="S14" s="139">
        <f t="shared" si="11"/>
        <v>0.37909180422820732</v>
      </c>
      <c r="T14" s="18">
        <f t="shared" si="21"/>
        <v>0.5132194472139463</v>
      </c>
      <c r="U14" s="18">
        <f t="shared" si="22"/>
        <v>0.8046722061303887</v>
      </c>
      <c r="V14" s="18">
        <f>Q14/$Q$13</f>
        <v>0.33171487714345271</v>
      </c>
      <c r="W14" s="18">
        <f t="shared" si="23"/>
        <v>1.8958882585911403</v>
      </c>
      <c r="X14" s="18">
        <f t="shared" si="24"/>
        <v>2.1796207868344037</v>
      </c>
      <c r="Z14" s="91"/>
      <c r="AA14" s="106"/>
      <c r="AB14" s="78" t="s">
        <v>191</v>
      </c>
      <c r="AC14" s="18">
        <f t="shared" si="25"/>
        <v>1.9690908505132741E-2</v>
      </c>
      <c r="AD14" s="18">
        <f t="shared" si="26"/>
        <v>5.6263456827343756E-3</v>
      </c>
      <c r="AE14" s="45">
        <f t="shared" si="27"/>
        <v>1.4692711153279468E-2</v>
      </c>
      <c r="AF14" s="18">
        <f t="shared" si="28"/>
        <v>0.19366415826460279</v>
      </c>
      <c r="AG14" s="18">
        <f t="shared" si="29"/>
        <v>0.1370297622500169</v>
      </c>
    </row>
    <row r="15" spans="1:33" s="23" customFormat="1" x14ac:dyDescent="0.2">
      <c r="A15" s="12"/>
      <c r="B15" s="91"/>
      <c r="C15" s="90"/>
      <c r="D15" s="78" t="s">
        <v>191</v>
      </c>
      <c r="E15" s="43">
        <v>1.2076</v>
      </c>
      <c r="F15" s="43">
        <v>0.24690619999999999</v>
      </c>
      <c r="G15" s="43">
        <v>0.70124260000000005</v>
      </c>
      <c r="H15" s="43">
        <v>1.2727033000000001</v>
      </c>
      <c r="I15" s="43">
        <v>1.0774598</v>
      </c>
      <c r="J15" s="43">
        <v>0.3578305</v>
      </c>
      <c r="L15" s="91"/>
      <c r="M15" s="90"/>
      <c r="N15" s="78" t="s">
        <v>191</v>
      </c>
      <c r="O15" s="43">
        <f t="shared" si="7"/>
        <v>0.20446025173898641</v>
      </c>
      <c r="P15" s="43">
        <f t="shared" si="8"/>
        <v>0.58069112288837366</v>
      </c>
      <c r="Q15" s="43">
        <f t="shared" si="9"/>
        <v>1.0539113116926135</v>
      </c>
      <c r="R15" s="43">
        <f t="shared" si="10"/>
        <v>0.89223236170917519</v>
      </c>
      <c r="S15" s="139">
        <f t="shared" si="11"/>
        <v>0.29631541901291819</v>
      </c>
      <c r="T15" s="18">
        <f t="shared" si="21"/>
        <v>0.32091518710925249</v>
      </c>
      <c r="U15" s="18">
        <f t="shared" si="22"/>
        <v>1.1527021835287141</v>
      </c>
      <c r="V15" s="18">
        <f>Q15/$Q$13</f>
        <v>0.81691334319715603</v>
      </c>
      <c r="W15" s="18">
        <f t="shared" si="23"/>
        <v>1.748872883043411</v>
      </c>
      <c r="X15" s="18">
        <f t="shared" si="24"/>
        <v>1.7036908725974673</v>
      </c>
    </row>
    <row r="17" spans="1:24" s="23" customFormat="1" x14ac:dyDescent="0.2">
      <c r="A17" s="12"/>
      <c r="T17" s="78" t="s">
        <v>44</v>
      </c>
      <c r="U17" s="78" t="s">
        <v>30</v>
      </c>
      <c r="V17" s="78" t="s">
        <v>101</v>
      </c>
      <c r="W17" s="78" t="s">
        <v>149</v>
      </c>
      <c r="X17" s="78" t="s">
        <v>148</v>
      </c>
    </row>
    <row r="18" spans="1:24" s="23" customFormat="1" x14ac:dyDescent="0.2">
      <c r="A18" s="12"/>
      <c r="Q18" s="94" t="s">
        <v>15</v>
      </c>
      <c r="R18" s="77" t="s">
        <v>8</v>
      </c>
      <c r="S18" s="78" t="s">
        <v>175</v>
      </c>
      <c r="T18" s="18">
        <f>AVERAGE(T4,T8,T12)</f>
        <v>1</v>
      </c>
      <c r="U18" s="18">
        <f t="shared" ref="U18:X18" si="30">AVERAGE(U4,U8,U12)</f>
        <v>1</v>
      </c>
      <c r="V18" s="18">
        <f t="shared" si="30"/>
        <v>8.0005675211486937E-2</v>
      </c>
      <c r="W18" s="18">
        <f t="shared" si="30"/>
        <v>1</v>
      </c>
      <c r="X18" s="18">
        <f t="shared" si="30"/>
        <v>1</v>
      </c>
    </row>
    <row r="19" spans="1:24" s="23" customFormat="1" x14ac:dyDescent="0.2">
      <c r="A19" s="12"/>
      <c r="Q19" s="95"/>
      <c r="R19" s="104" t="s">
        <v>9</v>
      </c>
      <c r="S19" s="78" t="s">
        <v>175</v>
      </c>
      <c r="T19" s="18">
        <f t="shared" ref="T19:X19" si="31">AVERAGE(T5,T9,T13)</f>
        <v>1.5030913169851472</v>
      </c>
      <c r="U19" s="18">
        <f t="shared" si="31"/>
        <v>1.844742895834125</v>
      </c>
      <c r="V19" s="18">
        <f t="shared" si="31"/>
        <v>1</v>
      </c>
      <c r="W19" s="18">
        <f t="shared" si="31"/>
        <v>1.7500415606665365</v>
      </c>
      <c r="X19" s="18">
        <f t="shared" si="31"/>
        <v>3.6794059956033593</v>
      </c>
    </row>
    <row r="20" spans="1:24" s="23" customFormat="1" x14ac:dyDescent="0.2">
      <c r="A20" s="12"/>
      <c r="Q20" s="95"/>
      <c r="R20" s="105"/>
      <c r="S20" s="78" t="s">
        <v>190</v>
      </c>
      <c r="T20" s="18">
        <f t="shared" ref="T20:X20" si="32">AVERAGE(T6,T10,T14)</f>
        <v>0.64480739479329052</v>
      </c>
      <c r="U20" s="18">
        <f t="shared" si="32"/>
        <v>0.8263552194079572</v>
      </c>
      <c r="V20" s="18">
        <f t="shared" si="32"/>
        <v>0.28517821231862889</v>
      </c>
      <c r="W20" s="18">
        <f t="shared" si="32"/>
        <v>1.4265233893397407</v>
      </c>
      <c r="X20" s="18">
        <f t="shared" si="32"/>
        <v>2.7400537972204746</v>
      </c>
    </row>
    <row r="21" spans="1:24" s="23" customFormat="1" x14ac:dyDescent="0.2">
      <c r="A21" s="12"/>
      <c r="Q21" s="96"/>
      <c r="R21" s="106"/>
      <c r="S21" s="78" t="s">
        <v>191</v>
      </c>
      <c r="T21" s="18">
        <f t="shared" ref="T21:X21" si="33">AVERAGE(T7,T11,T15)</f>
        <v>0.57582382513585895</v>
      </c>
      <c r="U21" s="18">
        <f t="shared" si="33"/>
        <v>1.1268350553594642</v>
      </c>
      <c r="V21" s="18">
        <f t="shared" si="33"/>
        <v>0.66925837544331124</v>
      </c>
      <c r="W21" s="18">
        <f t="shared" si="33"/>
        <v>1.3584774731621161</v>
      </c>
      <c r="X21" s="18">
        <f t="shared" si="33"/>
        <v>2.4444282120547154</v>
      </c>
    </row>
    <row r="22" spans="1:24" s="23" customFormat="1" x14ac:dyDescent="0.2">
      <c r="A22" s="12"/>
      <c r="Q22" s="94" t="s">
        <v>16</v>
      </c>
      <c r="R22" s="77" t="s">
        <v>8</v>
      </c>
      <c r="S22" s="78" t="s">
        <v>175</v>
      </c>
      <c r="T22" s="18">
        <f>STDEV(T4,T8,T12)</f>
        <v>0</v>
      </c>
      <c r="U22" s="18">
        <f t="shared" ref="U22:X22" si="34">STDEV(U4,U8,U12)</f>
        <v>0</v>
      </c>
      <c r="V22" s="18">
        <f t="shared" si="34"/>
        <v>2.1568407094074111E-2</v>
      </c>
      <c r="W22" s="18">
        <f t="shared" si="34"/>
        <v>0</v>
      </c>
      <c r="X22" s="18">
        <f t="shared" si="34"/>
        <v>0</v>
      </c>
    </row>
    <row r="23" spans="1:24" s="23" customFormat="1" x14ac:dyDescent="0.2">
      <c r="A23" s="12"/>
      <c r="Q23" s="95"/>
      <c r="R23" s="104" t="s">
        <v>9</v>
      </c>
      <c r="S23" s="78" t="s">
        <v>175</v>
      </c>
      <c r="T23" s="18">
        <f t="shared" ref="T23:X23" si="35">STDEV(T5,T9,T13)</f>
        <v>0.30171769226148087</v>
      </c>
      <c r="U23" s="18">
        <f t="shared" si="35"/>
        <v>0.22821402945133307</v>
      </c>
      <c r="V23" s="18">
        <f t="shared" si="35"/>
        <v>0</v>
      </c>
      <c r="W23" s="18">
        <f t="shared" si="35"/>
        <v>0.26957052335454978</v>
      </c>
      <c r="X23" s="18">
        <f t="shared" si="35"/>
        <v>0.8693404819747953</v>
      </c>
    </row>
    <row r="24" spans="1:24" s="23" customFormat="1" x14ac:dyDescent="0.2">
      <c r="A24" s="12"/>
      <c r="Q24" s="95"/>
      <c r="R24" s="105"/>
      <c r="S24" s="78" t="s">
        <v>190</v>
      </c>
      <c r="T24" s="18">
        <f t="shared" ref="T24:X24" si="36">STDEV(T6,T10,T14)</f>
        <v>0.18633168425802796</v>
      </c>
      <c r="U24" s="18">
        <f t="shared" si="36"/>
        <v>0.28528856938644309</v>
      </c>
      <c r="V24" s="18">
        <f t="shared" si="36"/>
        <v>4.1911192669624057E-2</v>
      </c>
      <c r="W24" s="18">
        <f t="shared" si="36"/>
        <v>0.45599066213559675</v>
      </c>
      <c r="X24" s="18">
        <f t="shared" si="36"/>
        <v>0.49329820743161201</v>
      </c>
    </row>
    <row r="25" spans="1:24" s="23" customFormat="1" x14ac:dyDescent="0.2">
      <c r="A25" s="12"/>
      <c r="Q25" s="96"/>
      <c r="R25" s="106"/>
      <c r="S25" s="78" t="s">
        <v>191</v>
      </c>
      <c r="T25" s="18">
        <f t="shared" ref="T25:X25" si="37">STDEV(T7,T11,T15)</f>
        <v>0.30157142647265417</v>
      </c>
      <c r="U25" s="18">
        <f t="shared" si="37"/>
        <v>2.4498547060513638E-2</v>
      </c>
      <c r="V25" s="18">
        <f t="shared" si="37"/>
        <v>0.13927104276938546</v>
      </c>
      <c r="W25" s="18">
        <f t="shared" si="37"/>
        <v>0.34091304409903611</v>
      </c>
      <c r="X25" s="18">
        <f t="shared" si="37"/>
        <v>0.75661963420215228</v>
      </c>
    </row>
    <row r="28" spans="1:24" s="23" customFormat="1" x14ac:dyDescent="0.2">
      <c r="A28" s="12" t="s">
        <v>199</v>
      </c>
      <c r="B28" s="78"/>
      <c r="C28" s="78" t="s">
        <v>167</v>
      </c>
      <c r="D28" s="78" t="s">
        <v>49</v>
      </c>
      <c r="E28" s="78" t="s">
        <v>56</v>
      </c>
      <c r="G28" s="78"/>
      <c r="H28" s="78" t="s">
        <v>68</v>
      </c>
      <c r="I28" s="78" t="s">
        <v>56</v>
      </c>
      <c r="K28" s="78"/>
      <c r="L28" s="78" t="s">
        <v>69</v>
      </c>
      <c r="M28" s="78" t="s">
        <v>56</v>
      </c>
      <c r="O28" s="78"/>
      <c r="P28" s="78" t="s">
        <v>70</v>
      </c>
      <c r="Q28" s="78" t="s">
        <v>56</v>
      </c>
      <c r="S28" s="78"/>
      <c r="T28" s="78"/>
      <c r="U28" s="78"/>
      <c r="V28" s="78" t="s">
        <v>56</v>
      </c>
    </row>
    <row r="29" spans="1:24" s="23" customFormat="1" x14ac:dyDescent="0.2">
      <c r="A29" s="12"/>
      <c r="B29" s="90" t="s">
        <v>8</v>
      </c>
      <c r="C29" s="78" t="s">
        <v>200</v>
      </c>
      <c r="D29" s="78">
        <v>23.4</v>
      </c>
      <c r="E29" s="78">
        <v>29.114999999999998</v>
      </c>
      <c r="G29" s="90" t="s">
        <v>8</v>
      </c>
      <c r="H29" s="78" t="s">
        <v>200</v>
      </c>
      <c r="I29" s="78">
        <f>E29-D29</f>
        <v>5.7149999999999999</v>
      </c>
      <c r="K29" s="90" t="s">
        <v>8</v>
      </c>
      <c r="L29" s="78" t="s">
        <v>200</v>
      </c>
      <c r="M29" s="78">
        <f>2^(-I29)</f>
        <v>1.9037660369924873E-2</v>
      </c>
      <c r="N29" s="54"/>
      <c r="O29" s="90" t="s">
        <v>8</v>
      </c>
      <c r="P29" s="78" t="s">
        <v>200</v>
      </c>
      <c r="Q29" s="78">
        <f>M29/$M$29</f>
        <v>1</v>
      </c>
      <c r="S29" s="91" t="s">
        <v>23</v>
      </c>
      <c r="T29" s="77" t="s">
        <v>8</v>
      </c>
      <c r="U29" s="78" t="s">
        <v>175</v>
      </c>
      <c r="V29" s="78">
        <f>AVERAGE(Q29:Q31)</f>
        <v>0.96407252167607871</v>
      </c>
    </row>
    <row r="30" spans="1:24" s="23" customFormat="1" x14ac:dyDescent="0.2">
      <c r="A30" s="12"/>
      <c r="B30" s="90"/>
      <c r="C30" s="78" t="s">
        <v>201</v>
      </c>
      <c r="D30" s="78">
        <v>22.240000000000002</v>
      </c>
      <c r="E30" s="78">
        <v>28.02</v>
      </c>
      <c r="G30" s="90"/>
      <c r="H30" s="78" t="s">
        <v>201</v>
      </c>
      <c r="I30" s="78">
        <f t="shared" ref="I30:I40" si="38">E30-D30</f>
        <v>5.7799999999999976</v>
      </c>
      <c r="K30" s="90"/>
      <c r="L30" s="78" t="s">
        <v>201</v>
      </c>
      <c r="M30" s="78">
        <f t="shared" ref="M30:M40" si="39">2^(-I30)</f>
        <v>1.8198962288569657E-2</v>
      </c>
      <c r="O30" s="90"/>
      <c r="P30" s="78" t="s">
        <v>201</v>
      </c>
      <c r="Q30" s="78">
        <f t="shared" ref="Q30:Q40" si="40">M30/$M$29</f>
        <v>0.95594531759374346</v>
      </c>
      <c r="S30" s="91"/>
      <c r="T30" s="90" t="s">
        <v>9</v>
      </c>
      <c r="U30" s="78" t="s">
        <v>175</v>
      </c>
      <c r="V30" s="78">
        <f>AVERAGE(Q32:Q34)</f>
        <v>1.4425316210636829</v>
      </c>
    </row>
    <row r="31" spans="1:24" s="23" customFormat="1" x14ac:dyDescent="0.2">
      <c r="A31" s="12"/>
      <c r="B31" s="90"/>
      <c r="C31" s="78" t="s">
        <v>202</v>
      </c>
      <c r="D31" s="78">
        <v>25.145</v>
      </c>
      <c r="E31" s="78">
        <v>30.954999999999998</v>
      </c>
      <c r="G31" s="90"/>
      <c r="H31" s="78" t="s">
        <v>202</v>
      </c>
      <c r="I31" s="78">
        <f t="shared" si="38"/>
        <v>5.8099999999999987</v>
      </c>
      <c r="K31" s="90"/>
      <c r="L31" s="78" t="s">
        <v>202</v>
      </c>
      <c r="M31" s="78">
        <f t="shared" si="39"/>
        <v>1.7824433060444136E-2</v>
      </c>
      <c r="N31" s="54"/>
      <c r="O31" s="90"/>
      <c r="P31" s="78" t="s">
        <v>202</v>
      </c>
      <c r="Q31" s="78">
        <f t="shared" si="40"/>
        <v>0.93627224743449267</v>
      </c>
      <c r="S31" s="91"/>
      <c r="T31" s="90"/>
      <c r="U31" s="78" t="s">
        <v>190</v>
      </c>
      <c r="V31" s="78">
        <f>AVERAGE(Q35:Q37)</f>
        <v>0.87693205526862072</v>
      </c>
    </row>
    <row r="32" spans="1:24" s="23" customFormat="1" x14ac:dyDescent="0.2">
      <c r="A32" s="12"/>
      <c r="B32" s="90" t="s">
        <v>9</v>
      </c>
      <c r="C32" s="78" t="s">
        <v>200</v>
      </c>
      <c r="D32" s="78">
        <v>21.655000000000001</v>
      </c>
      <c r="E32" s="78">
        <v>26.954999999999998</v>
      </c>
      <c r="G32" s="90" t="s">
        <v>9</v>
      </c>
      <c r="H32" s="78" t="s">
        <v>200</v>
      </c>
      <c r="I32" s="78">
        <f t="shared" si="38"/>
        <v>5.2999999999999972</v>
      </c>
      <c r="K32" s="90" t="s">
        <v>9</v>
      </c>
      <c r="L32" s="78" t="s">
        <v>200</v>
      </c>
      <c r="M32" s="78">
        <f t="shared" si="39"/>
        <v>2.5382887386132414E-2</v>
      </c>
      <c r="O32" s="90" t="s">
        <v>9</v>
      </c>
      <c r="P32" s="78" t="s">
        <v>200</v>
      </c>
      <c r="Q32" s="78">
        <f t="shared" si="40"/>
        <v>1.3332986770912008</v>
      </c>
      <c r="S32" s="91"/>
      <c r="T32" s="90"/>
      <c r="U32" s="78" t="s">
        <v>209</v>
      </c>
      <c r="V32" s="78">
        <f>AVERAGE(Q38:Q40)</f>
        <v>1.0367897214348945</v>
      </c>
    </row>
    <row r="33" spans="1:22" s="23" customFormat="1" x14ac:dyDescent="0.2">
      <c r="A33" s="12"/>
      <c r="B33" s="90"/>
      <c r="C33" s="78" t="s">
        <v>201</v>
      </c>
      <c r="D33" s="78">
        <v>21.215</v>
      </c>
      <c r="E33" s="78">
        <v>26.43</v>
      </c>
      <c r="G33" s="90"/>
      <c r="H33" s="78" t="s">
        <v>201</v>
      </c>
      <c r="I33" s="78">
        <f t="shared" si="38"/>
        <v>5.2149999999999999</v>
      </c>
      <c r="K33" s="90"/>
      <c r="L33" s="78" t="s">
        <v>201</v>
      </c>
      <c r="M33" s="78">
        <f t="shared" si="39"/>
        <v>2.6923317491000534E-2</v>
      </c>
      <c r="O33" s="90"/>
      <c r="P33" s="78" t="s">
        <v>201</v>
      </c>
      <c r="Q33" s="78">
        <f t="shared" si="40"/>
        <v>1.4142135623730943</v>
      </c>
      <c r="S33" s="91" t="s">
        <v>20</v>
      </c>
      <c r="T33" s="77" t="s">
        <v>8</v>
      </c>
      <c r="U33" s="78" t="s">
        <v>175</v>
      </c>
      <c r="V33" s="78">
        <f>STDEV(Q29:Q31)</f>
        <v>3.2631965867988659E-2</v>
      </c>
    </row>
    <row r="34" spans="1:22" s="23" customFormat="1" x14ac:dyDescent="0.2">
      <c r="A34" s="12"/>
      <c r="B34" s="90"/>
      <c r="C34" s="78" t="s">
        <v>202</v>
      </c>
      <c r="D34" s="78">
        <v>22.43</v>
      </c>
      <c r="E34" s="78">
        <v>27.484999999999999</v>
      </c>
      <c r="G34" s="90"/>
      <c r="H34" s="78" t="s">
        <v>202</v>
      </c>
      <c r="I34" s="78">
        <f t="shared" si="38"/>
        <v>5.0549999999999997</v>
      </c>
      <c r="K34" s="90"/>
      <c r="L34" s="78" t="s">
        <v>202</v>
      </c>
      <c r="M34" s="78">
        <f t="shared" si="39"/>
        <v>3.008107634692974E-2</v>
      </c>
      <c r="O34" s="90"/>
      <c r="P34" s="78" t="s">
        <v>202</v>
      </c>
      <c r="Q34" s="78">
        <f t="shared" si="40"/>
        <v>1.580082623726754</v>
      </c>
      <c r="S34" s="91"/>
      <c r="T34" s="90" t="s">
        <v>9</v>
      </c>
      <c r="U34" s="78" t="s">
        <v>175</v>
      </c>
      <c r="V34" s="78">
        <f>STDEV(Q32:Q34)</f>
        <v>0.12580545860676165</v>
      </c>
    </row>
    <row r="35" spans="1:22" s="23" customFormat="1" x14ac:dyDescent="0.2">
      <c r="A35" s="12"/>
      <c r="B35" s="90"/>
      <c r="C35" s="78" t="s">
        <v>203</v>
      </c>
      <c r="D35" s="78">
        <v>20.375</v>
      </c>
      <c r="E35" s="78">
        <v>26.295000000000002</v>
      </c>
      <c r="G35" s="90"/>
      <c r="H35" s="78" t="s">
        <v>203</v>
      </c>
      <c r="I35" s="78">
        <f t="shared" si="38"/>
        <v>5.9200000000000017</v>
      </c>
      <c r="K35" s="90"/>
      <c r="L35" s="78" t="s">
        <v>203</v>
      </c>
      <c r="M35" s="78">
        <f t="shared" si="39"/>
        <v>1.6515906883771553E-2</v>
      </c>
      <c r="O35" s="90"/>
      <c r="P35" s="78" t="s">
        <v>203</v>
      </c>
      <c r="Q35" s="78">
        <f t="shared" si="40"/>
        <v>0.86753868715206672</v>
      </c>
      <c r="S35" s="91"/>
      <c r="T35" s="90"/>
      <c r="U35" s="78" t="s">
        <v>190</v>
      </c>
      <c r="V35" s="78">
        <f>STDEV(Q35:Q37)</f>
        <v>0.21282049374473222</v>
      </c>
    </row>
    <row r="36" spans="1:22" s="23" customFormat="1" x14ac:dyDescent="0.2">
      <c r="A36" s="12"/>
      <c r="B36" s="90"/>
      <c r="C36" s="78" t="s">
        <v>204</v>
      </c>
      <c r="D36" s="78">
        <v>21.285</v>
      </c>
      <c r="E36" s="78">
        <v>27.58</v>
      </c>
      <c r="G36" s="90"/>
      <c r="H36" s="78" t="s">
        <v>204</v>
      </c>
      <c r="I36" s="78">
        <f t="shared" si="38"/>
        <v>6.2949999999999982</v>
      </c>
      <c r="K36" s="90"/>
      <c r="L36" s="78" t="s">
        <v>204</v>
      </c>
      <c r="M36" s="78">
        <f t="shared" si="39"/>
        <v>1.2735505193791045E-2</v>
      </c>
      <c r="O36" s="90"/>
      <c r="P36" s="78" t="s">
        <v>204</v>
      </c>
      <c r="Q36" s="78">
        <f t="shared" si="40"/>
        <v>0.6689637773930569</v>
      </c>
      <c r="S36" s="91"/>
      <c r="T36" s="90"/>
      <c r="U36" s="78" t="s">
        <v>209</v>
      </c>
      <c r="V36" s="78">
        <f>STDEV(Q38:Q40)</f>
        <v>6.8064006387619821E-2</v>
      </c>
    </row>
    <row r="37" spans="1:22" s="23" customFormat="1" x14ac:dyDescent="0.2">
      <c r="A37" s="12"/>
      <c r="B37" s="90"/>
      <c r="C37" s="78" t="s">
        <v>205</v>
      </c>
      <c r="D37" s="78">
        <v>23.125</v>
      </c>
      <c r="E37" s="78">
        <v>28.71</v>
      </c>
      <c r="G37" s="90"/>
      <c r="H37" s="78" t="s">
        <v>205</v>
      </c>
      <c r="I37" s="78">
        <f t="shared" si="38"/>
        <v>5.5850000000000009</v>
      </c>
      <c r="K37" s="90"/>
      <c r="L37" s="78" t="s">
        <v>205</v>
      </c>
      <c r="M37" s="78">
        <f t="shared" si="39"/>
        <v>2.0832791829549967E-2</v>
      </c>
      <c r="O37" s="90"/>
      <c r="P37" s="78" t="s">
        <v>205</v>
      </c>
      <c r="Q37" s="78">
        <f t="shared" si="40"/>
        <v>1.0942937012607383</v>
      </c>
      <c r="S37" s="91" t="s">
        <v>198</v>
      </c>
      <c r="T37" s="77" t="s">
        <v>8</v>
      </c>
      <c r="U37" s="78" t="s">
        <v>175</v>
      </c>
      <c r="V37" s="78">
        <f>_xlfn.T.TEST($Q$32:$Q$34,Q29:Q31,2,2)</f>
        <v>3.1033234350255341E-3</v>
      </c>
    </row>
    <row r="38" spans="1:22" s="23" customFormat="1" x14ac:dyDescent="0.2">
      <c r="A38" s="12"/>
      <c r="B38" s="90"/>
      <c r="C38" s="78" t="s">
        <v>206</v>
      </c>
      <c r="D38" s="78">
        <v>23.675000000000001</v>
      </c>
      <c r="E38" s="78">
        <v>29.3</v>
      </c>
      <c r="G38" s="90"/>
      <c r="H38" s="78" t="s">
        <v>206</v>
      </c>
      <c r="I38" s="78">
        <f t="shared" si="38"/>
        <v>5.625</v>
      </c>
      <c r="K38" s="90"/>
      <c r="L38" s="78" t="s">
        <v>206</v>
      </c>
      <c r="M38" s="78">
        <f t="shared" si="39"/>
        <v>2.0263118041422029E-2</v>
      </c>
      <c r="O38" s="90"/>
      <c r="P38" s="78" t="s">
        <v>206</v>
      </c>
      <c r="Q38" s="78">
        <f t="shared" si="40"/>
        <v>1.0643701824533596</v>
      </c>
      <c r="S38" s="91"/>
      <c r="T38" s="90" t="s">
        <v>9</v>
      </c>
      <c r="U38" s="78" t="s">
        <v>175</v>
      </c>
      <c r="V38" s="78"/>
    </row>
    <row r="39" spans="1:22" s="23" customFormat="1" x14ac:dyDescent="0.2">
      <c r="A39" s="12"/>
      <c r="B39" s="90"/>
      <c r="C39" s="78" t="s">
        <v>207</v>
      </c>
      <c r="D39" s="78">
        <v>22.945</v>
      </c>
      <c r="E39" s="78">
        <v>28.54</v>
      </c>
      <c r="G39" s="90"/>
      <c r="H39" s="78" t="s">
        <v>207</v>
      </c>
      <c r="I39" s="78">
        <f t="shared" si="38"/>
        <v>5.5949999999999989</v>
      </c>
      <c r="K39" s="90"/>
      <c r="L39" s="78" t="s">
        <v>207</v>
      </c>
      <c r="M39" s="78">
        <f t="shared" si="39"/>
        <v>2.0688889224928102E-2</v>
      </c>
      <c r="O39" s="90"/>
      <c r="P39" s="78" t="s">
        <v>207</v>
      </c>
      <c r="Q39" s="78">
        <f t="shared" si="40"/>
        <v>1.0867348625260587</v>
      </c>
      <c r="S39" s="91"/>
      <c r="T39" s="90"/>
      <c r="U39" s="78" t="s">
        <v>190</v>
      </c>
      <c r="V39" s="78">
        <f>_xlfn.T.TEST($Q$32:$Q$34,Q35:Q37,2,2)</f>
        <v>1.6641472692378173E-2</v>
      </c>
    </row>
    <row r="40" spans="1:22" s="23" customFormat="1" x14ac:dyDescent="0.2">
      <c r="A40" s="12"/>
      <c r="B40" s="90"/>
      <c r="C40" s="78" t="s">
        <v>208</v>
      </c>
      <c r="D40" s="78">
        <v>22.92</v>
      </c>
      <c r="E40" s="78">
        <v>28.695</v>
      </c>
      <c r="G40" s="90"/>
      <c r="H40" s="78" t="s">
        <v>208</v>
      </c>
      <c r="I40" s="78">
        <f t="shared" si="38"/>
        <v>5.7749999999999986</v>
      </c>
      <c r="K40" s="90"/>
      <c r="L40" s="78" t="s">
        <v>208</v>
      </c>
      <c r="M40" s="78">
        <f t="shared" si="39"/>
        <v>1.8262144508769489E-2</v>
      </c>
      <c r="O40" s="90"/>
      <c r="P40" s="78" t="s">
        <v>208</v>
      </c>
      <c r="Q40" s="78">
        <f t="shared" si="40"/>
        <v>0.95926411932526534</v>
      </c>
      <c r="S40" s="91"/>
      <c r="T40" s="90"/>
      <c r="U40" s="78" t="s">
        <v>209</v>
      </c>
      <c r="V40" s="78">
        <f>_xlfn.T.TEST($Q$38:$Q$40,Q32:Q34,2,2)</f>
        <v>7.9683815628644253E-3</v>
      </c>
    </row>
    <row r="43" spans="1:22" s="23" customFormat="1" x14ac:dyDescent="0.2">
      <c r="A43" s="12" t="s">
        <v>210</v>
      </c>
      <c r="B43" s="78"/>
      <c r="C43" s="78"/>
      <c r="D43" s="78" t="s">
        <v>101</v>
      </c>
      <c r="F43" s="78" t="s">
        <v>211</v>
      </c>
      <c r="G43" s="78"/>
      <c r="H43" s="78"/>
      <c r="I43" s="78" t="s">
        <v>101</v>
      </c>
    </row>
    <row r="44" spans="1:22" s="23" customFormat="1" x14ac:dyDescent="0.2">
      <c r="A44" s="12"/>
      <c r="B44" s="90" t="s">
        <v>8</v>
      </c>
      <c r="C44" s="78" t="s">
        <v>200</v>
      </c>
      <c r="D44" s="32">
        <v>0.16789999999999999</v>
      </c>
      <c r="F44" s="91" t="s">
        <v>23</v>
      </c>
      <c r="G44" s="77" t="s">
        <v>8</v>
      </c>
      <c r="H44" s="78" t="s">
        <v>175</v>
      </c>
      <c r="I44" s="78">
        <f>AVERAGE(D44:D46)</f>
        <v>0.17976666666666666</v>
      </c>
    </row>
    <row r="45" spans="1:22" s="23" customFormat="1" x14ac:dyDescent="0.2">
      <c r="A45" s="12"/>
      <c r="B45" s="90"/>
      <c r="C45" s="78" t="s">
        <v>201</v>
      </c>
      <c r="D45" s="32">
        <v>0.18360000000000001</v>
      </c>
      <c r="F45" s="91"/>
      <c r="G45" s="90" t="s">
        <v>9</v>
      </c>
      <c r="H45" s="78" t="s">
        <v>175</v>
      </c>
      <c r="I45" s="78">
        <f>AVERAGE(D47:D49)</f>
        <v>0.6236666666666667</v>
      </c>
    </row>
    <row r="46" spans="1:22" s="23" customFormat="1" x14ac:dyDescent="0.2">
      <c r="A46" s="12"/>
      <c r="B46" s="90"/>
      <c r="C46" s="78" t="s">
        <v>202</v>
      </c>
      <c r="D46" s="32">
        <v>0.18779999999999999</v>
      </c>
      <c r="F46" s="91"/>
      <c r="G46" s="90"/>
      <c r="H46" s="78" t="s">
        <v>190</v>
      </c>
      <c r="I46" s="78">
        <f>AVERAGE(D50:D52)</f>
        <v>0.29233333333333333</v>
      </c>
    </row>
    <row r="47" spans="1:22" s="23" customFormat="1" x14ac:dyDescent="0.2">
      <c r="A47" s="12"/>
      <c r="B47" s="90" t="s">
        <v>9</v>
      </c>
      <c r="C47" s="78" t="s">
        <v>200</v>
      </c>
      <c r="D47" s="32">
        <v>0.62775000000000003</v>
      </c>
      <c r="F47" s="91"/>
      <c r="G47" s="90"/>
      <c r="H47" s="78" t="s">
        <v>209</v>
      </c>
      <c r="I47" s="78">
        <f>AVERAGE(D53:D55)</f>
        <v>0.38250000000000001</v>
      </c>
    </row>
    <row r="48" spans="1:22" s="23" customFormat="1" x14ac:dyDescent="0.2">
      <c r="A48" s="12"/>
      <c r="B48" s="90"/>
      <c r="C48" s="78" t="s">
        <v>201</v>
      </c>
      <c r="D48" s="32">
        <v>0.66120000000000001</v>
      </c>
      <c r="F48" s="91" t="s">
        <v>20</v>
      </c>
      <c r="G48" s="77" t="s">
        <v>8</v>
      </c>
      <c r="H48" s="78" t="s">
        <v>175</v>
      </c>
      <c r="I48" s="78">
        <f>STDEV(D44:D46)</f>
        <v>1.0489200795739085E-2</v>
      </c>
    </row>
    <row r="49" spans="1:19" s="23" customFormat="1" x14ac:dyDescent="0.2">
      <c r="A49" s="12"/>
      <c r="B49" s="90"/>
      <c r="C49" s="78" t="s">
        <v>202</v>
      </c>
      <c r="D49" s="32">
        <v>0.58204999999999996</v>
      </c>
      <c r="F49" s="91"/>
      <c r="G49" s="90" t="s">
        <v>9</v>
      </c>
      <c r="H49" s="78" t="s">
        <v>175</v>
      </c>
      <c r="I49" s="78">
        <f>STDEV(D47:D49)</f>
        <v>3.9732679664645519E-2</v>
      </c>
    </row>
    <row r="50" spans="1:19" s="23" customFormat="1" x14ac:dyDescent="0.2">
      <c r="A50" s="12"/>
      <c r="B50" s="90"/>
      <c r="C50" s="78" t="s">
        <v>203</v>
      </c>
      <c r="D50" s="32">
        <v>0.30154999999999998</v>
      </c>
      <c r="F50" s="91"/>
      <c r="G50" s="90"/>
      <c r="H50" s="78" t="s">
        <v>190</v>
      </c>
      <c r="I50" s="78">
        <f>STDEV(D50:D52)</f>
        <v>9.8519456623213982E-3</v>
      </c>
    </row>
    <row r="51" spans="1:19" s="23" customFormat="1" x14ac:dyDescent="0.2">
      <c r="A51" s="12"/>
      <c r="B51" s="90"/>
      <c r="C51" s="78" t="s">
        <v>204</v>
      </c>
      <c r="D51" s="32">
        <v>0.29349999999999998</v>
      </c>
      <c r="F51" s="91"/>
      <c r="G51" s="90"/>
      <c r="H51" s="78" t="s">
        <v>209</v>
      </c>
      <c r="I51" s="78">
        <f>STDEV(D53:D55)</f>
        <v>6.680381725620162E-3</v>
      </c>
    </row>
    <row r="52" spans="1:19" s="23" customFormat="1" x14ac:dyDescent="0.2">
      <c r="A52" s="12"/>
      <c r="B52" s="90"/>
      <c r="C52" s="78" t="s">
        <v>205</v>
      </c>
      <c r="D52" s="32">
        <v>0.28194999999999998</v>
      </c>
      <c r="F52" s="91" t="s">
        <v>198</v>
      </c>
      <c r="G52" s="77" t="s">
        <v>8</v>
      </c>
      <c r="H52" s="78" t="s">
        <v>175</v>
      </c>
      <c r="I52" s="78">
        <f>_xlfn.T.TEST($D$47:$D$49,D44:D46,2,2)</f>
        <v>4.8045405657078185E-5</v>
      </c>
    </row>
    <row r="53" spans="1:19" s="23" customFormat="1" x14ac:dyDescent="0.2">
      <c r="A53" s="12"/>
      <c r="B53" s="90"/>
      <c r="C53" s="78" t="s">
        <v>206</v>
      </c>
      <c r="D53" s="32">
        <v>0.38674999999999998</v>
      </c>
      <c r="F53" s="91"/>
      <c r="G53" s="90" t="s">
        <v>9</v>
      </c>
      <c r="H53" s="78" t="s">
        <v>175</v>
      </c>
      <c r="I53" s="78"/>
    </row>
    <row r="54" spans="1:19" s="23" customFormat="1" x14ac:dyDescent="0.2">
      <c r="A54" s="12"/>
      <c r="B54" s="90"/>
      <c r="C54" s="78" t="s">
        <v>207</v>
      </c>
      <c r="D54" s="32">
        <v>0.38595000000000002</v>
      </c>
      <c r="F54" s="91"/>
      <c r="G54" s="90"/>
      <c r="H54" s="78" t="s">
        <v>190</v>
      </c>
      <c r="I54" s="78">
        <f>_xlfn.T.TEST($D$47:$D$49,D50:D52,2,2)</f>
        <v>1.5020179845678133E-4</v>
      </c>
    </row>
    <row r="55" spans="1:19" s="23" customFormat="1" x14ac:dyDescent="0.2">
      <c r="A55" s="12"/>
      <c r="B55" s="90"/>
      <c r="C55" s="78" t="s">
        <v>208</v>
      </c>
      <c r="D55" s="32">
        <v>0.37480000000000002</v>
      </c>
      <c r="F55" s="91"/>
      <c r="G55" s="90"/>
      <c r="H55" s="78" t="s">
        <v>209</v>
      </c>
      <c r="I55" s="78">
        <f>_xlfn.T.TEST($D$47:$D$49,D53:D55,2,2)</f>
        <v>4.886263362222069E-4</v>
      </c>
    </row>
    <row r="58" spans="1:19" s="23" customFormat="1" x14ac:dyDescent="0.2">
      <c r="A58" s="12"/>
      <c r="C58" s="46"/>
      <c r="D58" s="54"/>
      <c r="E58" s="46"/>
      <c r="F58" s="46"/>
      <c r="G58" s="46"/>
      <c r="H58" s="46"/>
      <c r="I58" s="46"/>
      <c r="J58" s="46"/>
      <c r="K58" s="54"/>
      <c r="L58" s="46"/>
      <c r="M58" s="46"/>
      <c r="N58" s="46"/>
      <c r="O58" s="54"/>
      <c r="P58" s="46"/>
      <c r="Q58" s="54"/>
      <c r="R58" s="46"/>
      <c r="S58" s="46"/>
    </row>
  </sheetData>
  <mergeCells count="45">
    <mergeCell ref="B44:B46"/>
    <mergeCell ref="B47:B55"/>
    <mergeCell ref="F44:F47"/>
    <mergeCell ref="G45:G47"/>
    <mergeCell ref="F48:F51"/>
    <mergeCell ref="G49:G51"/>
    <mergeCell ref="F52:F55"/>
    <mergeCell ref="G53:G55"/>
    <mergeCell ref="T30:T32"/>
    <mergeCell ref="T34:T36"/>
    <mergeCell ref="T38:T40"/>
    <mergeCell ref="S29:S32"/>
    <mergeCell ref="S33:S36"/>
    <mergeCell ref="S37:S40"/>
    <mergeCell ref="K29:K31"/>
    <mergeCell ref="K32:K40"/>
    <mergeCell ref="O29:O31"/>
    <mergeCell ref="O32:O40"/>
    <mergeCell ref="B29:B31"/>
    <mergeCell ref="B32:B40"/>
    <mergeCell ref="G29:G31"/>
    <mergeCell ref="G32:G40"/>
    <mergeCell ref="Z3:Z6"/>
    <mergeCell ref="AA4:AA6"/>
    <mergeCell ref="Z7:Z10"/>
    <mergeCell ref="AA8:AA10"/>
    <mergeCell ref="Z11:Z14"/>
    <mergeCell ref="AA12:AA14"/>
    <mergeCell ref="Q18:Q21"/>
    <mergeCell ref="R19:R21"/>
    <mergeCell ref="Q22:Q25"/>
    <mergeCell ref="R23:R25"/>
    <mergeCell ref="M5:M7"/>
    <mergeCell ref="L8:L11"/>
    <mergeCell ref="M9:M11"/>
    <mergeCell ref="L12:L15"/>
    <mergeCell ref="M13:M15"/>
    <mergeCell ref="T2:X2"/>
    <mergeCell ref="L4:L7"/>
    <mergeCell ref="C5:C7"/>
    <mergeCell ref="B4:B7"/>
    <mergeCell ref="B8:B11"/>
    <mergeCell ref="B12:B15"/>
    <mergeCell ref="C9:C11"/>
    <mergeCell ref="C13:C15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EDF9-E1FD-4FBE-9C5A-9A36B1FA5B54}">
  <dimension ref="A1:AF32"/>
  <sheetViews>
    <sheetView zoomScale="70" zoomScaleNormal="70" workbookViewId="0">
      <selection activeCell="A3" sqref="A3:XFD3"/>
    </sheetView>
  </sheetViews>
  <sheetFormatPr defaultRowHeight="15" x14ac:dyDescent="0.2"/>
  <cols>
    <col min="1" max="1" width="29.25" style="12" bestFit="1" customWidth="1"/>
    <col min="2" max="2" width="12.25" style="26" bestFit="1" customWidth="1"/>
    <col min="3" max="4" width="15.125" style="26" bestFit="1" customWidth="1"/>
    <col min="5" max="5" width="12.125" style="26" bestFit="1" customWidth="1"/>
    <col min="6" max="6" width="29.875" style="26" bestFit="1" customWidth="1"/>
    <col min="7" max="7" width="9.875" style="26" bestFit="1" customWidth="1"/>
    <col min="8" max="8" width="13.25" style="26" customWidth="1"/>
    <col min="9" max="9" width="14.875" style="26" bestFit="1" customWidth="1"/>
    <col min="10" max="10" width="15.125" style="26" bestFit="1" customWidth="1"/>
    <col min="11" max="11" width="12.875" style="26" bestFit="1" customWidth="1"/>
    <col min="12" max="12" width="15.5" style="26" bestFit="1" customWidth="1"/>
    <col min="13" max="13" width="9.875" style="26" bestFit="1" customWidth="1"/>
    <col min="14" max="14" width="11.375" style="26" bestFit="1" customWidth="1"/>
    <col min="15" max="15" width="14.75" style="26" bestFit="1" customWidth="1"/>
    <col min="16" max="16" width="16.75" style="26" bestFit="1" customWidth="1"/>
    <col min="17" max="17" width="13.25" style="26" bestFit="1" customWidth="1"/>
    <col min="18" max="18" width="15.5" style="26" bestFit="1" customWidth="1"/>
    <col min="19" max="19" width="12.75" style="26" bestFit="1" customWidth="1"/>
    <col min="20" max="20" width="9.625" style="26" bestFit="1" customWidth="1"/>
    <col min="21" max="21" width="11.375" style="26" bestFit="1" customWidth="1"/>
    <col min="22" max="22" width="15.125" style="26" bestFit="1" customWidth="1"/>
    <col min="23" max="23" width="12.875" style="26" bestFit="1" customWidth="1"/>
    <col min="24" max="24" width="15.5" style="26" bestFit="1" customWidth="1"/>
    <col min="25" max="25" width="12.75" style="26" bestFit="1" customWidth="1"/>
    <col min="26" max="26" width="10.875" style="26" customWidth="1"/>
    <col min="27" max="27" width="9" style="26"/>
    <col min="28" max="28" width="11.375" style="26" bestFit="1" customWidth="1"/>
    <col min="29" max="29" width="13.25" style="26" bestFit="1" customWidth="1"/>
    <col min="30" max="30" width="12.875" style="26" bestFit="1" customWidth="1"/>
    <col min="31" max="31" width="13.75" style="26" bestFit="1" customWidth="1"/>
    <col min="32" max="32" width="12.75" style="26" bestFit="1" customWidth="1"/>
    <col min="33" max="36" width="9" style="26"/>
    <col min="37" max="37" width="20.25" style="26" bestFit="1" customWidth="1"/>
    <col min="38" max="16384" width="9" style="26"/>
  </cols>
  <sheetData>
    <row r="1" spans="1:32" x14ac:dyDescent="0.2">
      <c r="A1" s="6" t="s">
        <v>88</v>
      </c>
    </row>
    <row r="2" spans="1:32" ht="13.5" customHeight="1" x14ac:dyDescent="0.2"/>
    <row r="3" spans="1:32" x14ac:dyDescent="0.2">
      <c r="A3" s="12" t="s">
        <v>213</v>
      </c>
      <c r="B3" s="22"/>
      <c r="C3" s="22" t="s">
        <v>167</v>
      </c>
      <c r="D3" s="22" t="s">
        <v>49</v>
      </c>
      <c r="E3" s="22" t="s">
        <v>157</v>
      </c>
      <c r="F3" s="22" t="s">
        <v>158</v>
      </c>
      <c r="G3" s="22" t="s">
        <v>30</v>
      </c>
      <c r="I3" s="22"/>
      <c r="J3" s="24" t="s">
        <v>68</v>
      </c>
      <c r="K3" s="22" t="s">
        <v>157</v>
      </c>
      <c r="L3" s="22" t="s">
        <v>158</v>
      </c>
      <c r="M3" s="22" t="s">
        <v>30</v>
      </c>
      <c r="O3" s="22"/>
      <c r="P3" s="24" t="s">
        <v>69</v>
      </c>
      <c r="Q3" s="22" t="s">
        <v>157</v>
      </c>
      <c r="R3" s="22" t="s">
        <v>158</v>
      </c>
      <c r="S3" s="22" t="s">
        <v>30</v>
      </c>
      <c r="U3" s="22"/>
      <c r="V3" s="24" t="s">
        <v>70</v>
      </c>
      <c r="W3" s="22" t="s">
        <v>157</v>
      </c>
      <c r="X3" s="22" t="s">
        <v>158</v>
      </c>
      <c r="Y3" s="22" t="s">
        <v>30</v>
      </c>
      <c r="AA3" s="22"/>
      <c r="AB3" s="24"/>
      <c r="AC3" s="22"/>
      <c r="AD3" s="22" t="s">
        <v>157</v>
      </c>
      <c r="AE3" s="22" t="s">
        <v>158</v>
      </c>
      <c r="AF3" s="22" t="s">
        <v>30</v>
      </c>
    </row>
    <row r="4" spans="1:32" x14ac:dyDescent="0.2">
      <c r="B4" s="117" t="s">
        <v>8</v>
      </c>
      <c r="C4" s="22" t="s">
        <v>200</v>
      </c>
      <c r="D4" s="22">
        <v>23.19</v>
      </c>
      <c r="E4" s="22">
        <v>50.545000000000002</v>
      </c>
      <c r="F4" s="22">
        <v>48.09</v>
      </c>
      <c r="G4" s="22">
        <v>28.035</v>
      </c>
      <c r="I4" s="117" t="s">
        <v>8</v>
      </c>
      <c r="J4" s="22" t="s">
        <v>200</v>
      </c>
      <c r="K4" s="22">
        <f>E4-D4</f>
        <v>27.355</v>
      </c>
      <c r="L4" s="22">
        <f>F4-D4</f>
        <v>24.900000000000002</v>
      </c>
      <c r="M4" s="22">
        <f>G4-D4</f>
        <v>4.8449999999999989</v>
      </c>
      <c r="O4" s="117" t="s">
        <v>8</v>
      </c>
      <c r="P4" s="22" t="s">
        <v>200</v>
      </c>
      <c r="Q4" s="22">
        <f>2^(-K4)</f>
        <v>5.8253827924176635E-9</v>
      </c>
      <c r="R4" s="22">
        <f t="shared" ref="R4:S4" si="0">2^(-L4)</f>
        <v>3.1941338257083105E-8</v>
      </c>
      <c r="S4" s="22">
        <f t="shared" si="0"/>
        <v>3.4794425569646487E-2</v>
      </c>
      <c r="U4" s="117" t="s">
        <v>8</v>
      </c>
      <c r="V4" s="22" t="s">
        <v>200</v>
      </c>
      <c r="W4" s="29">
        <f>Q4/$Q$4</f>
        <v>1</v>
      </c>
      <c r="X4" s="29">
        <f>R4/$R$4</f>
        <v>1</v>
      </c>
      <c r="Y4" s="29">
        <f>S4/$S$4</f>
        <v>1</v>
      </c>
      <c r="AA4" s="114" t="s">
        <v>23</v>
      </c>
      <c r="AB4" s="31" t="s">
        <v>8</v>
      </c>
      <c r="AC4" s="22" t="s">
        <v>175</v>
      </c>
      <c r="AD4" s="22">
        <f>AVERAGE(W4:W6)</f>
        <v>0.87888068077563253</v>
      </c>
      <c r="AE4" s="22">
        <f t="shared" ref="AE4:AF4" si="1">AVERAGE(X4:X6)</f>
        <v>0.89742679298345307</v>
      </c>
      <c r="AF4" s="22">
        <f t="shared" si="1"/>
        <v>0.85090100586707684</v>
      </c>
    </row>
    <row r="5" spans="1:32" x14ac:dyDescent="0.2">
      <c r="B5" s="117"/>
      <c r="C5" s="22" t="s">
        <v>201</v>
      </c>
      <c r="D5" s="22">
        <v>21.828333333333333</v>
      </c>
      <c r="E5" s="22">
        <v>49.81</v>
      </c>
      <c r="F5" s="22">
        <v>48</v>
      </c>
      <c r="G5" s="22">
        <v>27.340000000000003</v>
      </c>
      <c r="I5" s="117"/>
      <c r="J5" s="22" t="s">
        <v>201</v>
      </c>
      <c r="K5" s="22">
        <f t="shared" ref="K5:K15" si="2">E5-D5</f>
        <v>27.981666666666669</v>
      </c>
      <c r="L5" s="22">
        <f t="shared" ref="L5:L15" si="3">F5-D5</f>
        <v>26.171666666666667</v>
      </c>
      <c r="M5" s="22">
        <f t="shared" ref="M5:M15" si="4">G5-D5</f>
        <v>5.5116666666666703</v>
      </c>
      <c r="O5" s="117"/>
      <c r="P5" s="22" t="s">
        <v>201</v>
      </c>
      <c r="Q5" s="22">
        <f t="shared" ref="Q5:Q15" si="5">2^(-K5)</f>
        <v>3.7729322322314325E-9</v>
      </c>
      <c r="R5" s="22">
        <f t="shared" ref="R5:R15" si="6">2^(-L5)</f>
        <v>1.3229495923647055E-8</v>
      </c>
      <c r="S5" s="22">
        <f t="shared" ref="S5:S15" si="7">2^(-M5)</f>
        <v>2.1919114597098933E-2</v>
      </c>
      <c r="U5" s="117"/>
      <c r="V5" s="22" t="s">
        <v>201</v>
      </c>
      <c r="W5" s="29">
        <f t="shared" ref="W5:W15" si="8">Q5/$Q$4</f>
        <v>0.64767112594597098</v>
      </c>
      <c r="X5" s="29">
        <f t="shared" ref="X5:X15" si="9">R5/$R$4</f>
        <v>0.41418101574730881</v>
      </c>
      <c r="Y5" s="29">
        <f t="shared" ref="Y5:Y15" si="10">S5/$S$4</f>
        <v>0.62996052494743437</v>
      </c>
      <c r="AA5" s="114"/>
      <c r="AB5" s="117" t="s">
        <v>9</v>
      </c>
      <c r="AC5" s="22" t="s">
        <v>175</v>
      </c>
      <c r="AD5" s="22">
        <f>AVERAGE(W7:W9)</f>
        <v>1.1175663883928246</v>
      </c>
      <c r="AE5" s="22">
        <f t="shared" ref="AE5:AF5" si="11">AVERAGE(X7:X9)</f>
        <v>44.48154229168739</v>
      </c>
      <c r="AF5" s="22">
        <f t="shared" si="11"/>
        <v>0.9258648761869317</v>
      </c>
    </row>
    <row r="6" spans="1:32" x14ac:dyDescent="0.2">
      <c r="B6" s="117"/>
      <c r="C6" s="22" t="s">
        <v>202</v>
      </c>
      <c r="D6" s="22">
        <v>22.353999999999996</v>
      </c>
      <c r="E6" s="22">
        <v>49.725000000000001</v>
      </c>
      <c r="F6" s="22">
        <v>46.9</v>
      </c>
      <c r="G6" s="22">
        <v>27.314999999999998</v>
      </c>
      <c r="I6" s="117"/>
      <c r="J6" s="22" t="s">
        <v>202</v>
      </c>
      <c r="K6" s="22">
        <f t="shared" si="2"/>
        <v>27.371000000000006</v>
      </c>
      <c r="L6" s="22">
        <f t="shared" si="3"/>
        <v>24.546000000000003</v>
      </c>
      <c r="M6" s="22">
        <f t="shared" si="4"/>
        <v>4.9610000000000021</v>
      </c>
      <c r="O6" s="117"/>
      <c r="P6" s="22" t="s">
        <v>202</v>
      </c>
      <c r="Q6" s="22">
        <f t="shared" si="5"/>
        <v>5.761134158486979E-9</v>
      </c>
      <c r="R6" s="22">
        <f t="shared" si="6"/>
        <v>4.0824204086231145E-8</v>
      </c>
      <c r="S6" s="22">
        <f t="shared" si="7"/>
        <v>3.2106294980592573E-2</v>
      </c>
      <c r="U6" s="117"/>
      <c r="V6" s="22" t="s">
        <v>202</v>
      </c>
      <c r="W6" s="29">
        <f t="shared" si="8"/>
        <v>0.98897091638092682</v>
      </c>
      <c r="X6" s="29">
        <f t="shared" si="9"/>
        <v>1.2780993632030502</v>
      </c>
      <c r="Y6" s="29">
        <f t="shared" si="10"/>
        <v>0.92274249265379593</v>
      </c>
      <c r="AA6" s="114"/>
      <c r="AB6" s="117"/>
      <c r="AC6" s="22" t="s">
        <v>190</v>
      </c>
      <c r="AD6" s="22">
        <f>AVERAGE(W10:W12)</f>
        <v>0.19872183736820812</v>
      </c>
      <c r="AE6" s="22">
        <f t="shared" ref="AE6:AF6" si="12">AVERAGE(X10:X12)</f>
        <v>2.9722892060358377</v>
      </c>
      <c r="AF6" s="22">
        <f t="shared" si="12"/>
        <v>0.62885414656384864</v>
      </c>
    </row>
    <row r="7" spans="1:32" x14ac:dyDescent="0.2">
      <c r="B7" s="117" t="s">
        <v>9</v>
      </c>
      <c r="C7" s="22" t="s">
        <v>200</v>
      </c>
      <c r="D7" s="22">
        <v>20.860000000000003</v>
      </c>
      <c r="E7" s="22">
        <v>47.79</v>
      </c>
      <c r="F7" s="22">
        <v>40.54</v>
      </c>
      <c r="G7" s="22">
        <v>25.902000000000001</v>
      </c>
      <c r="I7" s="117" t="s">
        <v>9</v>
      </c>
      <c r="J7" s="22" t="s">
        <v>200</v>
      </c>
      <c r="K7" s="22">
        <f t="shared" si="2"/>
        <v>26.929999999999996</v>
      </c>
      <c r="L7" s="22">
        <f t="shared" si="3"/>
        <v>19.679999999999996</v>
      </c>
      <c r="M7" s="22">
        <f t="shared" si="4"/>
        <v>5.041999999999998</v>
      </c>
      <c r="O7" s="117" t="s">
        <v>9</v>
      </c>
      <c r="P7" s="22" t="s">
        <v>200</v>
      </c>
      <c r="Q7" s="22">
        <f t="shared" si="5"/>
        <v>7.8209987552692842E-9</v>
      </c>
      <c r="R7" s="22">
        <f t="shared" si="6"/>
        <v>1.1905007828727876E-6</v>
      </c>
      <c r="S7" s="22">
        <f t="shared" si="7"/>
        <v>3.0353359235676086E-2</v>
      </c>
      <c r="U7" s="117" t="s">
        <v>9</v>
      </c>
      <c r="V7" s="22" t="s">
        <v>200</v>
      </c>
      <c r="W7" s="29">
        <f t="shared" si="8"/>
        <v>1.3425725027802673</v>
      </c>
      <c r="X7" s="29">
        <f t="shared" si="9"/>
        <v>37.2714747669907</v>
      </c>
      <c r="Y7" s="29">
        <f t="shared" si="10"/>
        <v>0.87236270577075881</v>
      </c>
      <c r="AA7" s="114"/>
      <c r="AB7" s="117"/>
      <c r="AC7" s="22" t="s">
        <v>209</v>
      </c>
      <c r="AD7" s="22">
        <f>AVERAGE(W13:W15)</f>
        <v>0.16540305402252045</v>
      </c>
      <c r="AE7" s="22">
        <f t="shared" ref="AE7:AF7" si="13">AVERAGE(X13:X15)</f>
        <v>12.308533701667434</v>
      </c>
      <c r="AF7" s="22">
        <f t="shared" si="13"/>
        <v>0.47797669514361091</v>
      </c>
    </row>
    <row r="8" spans="1:32" x14ac:dyDescent="0.2">
      <c r="B8" s="117"/>
      <c r="C8" s="22" t="s">
        <v>201</v>
      </c>
      <c r="D8" s="22">
        <v>21.307500000000001</v>
      </c>
      <c r="E8" s="22">
        <v>48.665500000000009</v>
      </c>
      <c r="F8" s="22">
        <v>40.28</v>
      </c>
      <c r="G8" s="22">
        <v>26.072499999999998</v>
      </c>
      <c r="I8" s="117"/>
      <c r="J8" s="22" t="s">
        <v>201</v>
      </c>
      <c r="K8" s="22">
        <f t="shared" si="2"/>
        <v>27.358000000000008</v>
      </c>
      <c r="L8" s="22">
        <f t="shared" si="3"/>
        <v>18.9725</v>
      </c>
      <c r="M8" s="22">
        <f t="shared" si="4"/>
        <v>4.764999999999997</v>
      </c>
      <c r="O8" s="117"/>
      <c r="P8" s="22" t="s">
        <v>201</v>
      </c>
      <c r="Q8" s="22">
        <f t="shared" si="5"/>
        <v>5.8132818354196854E-9</v>
      </c>
      <c r="R8" s="22">
        <f t="shared" si="6"/>
        <v>1.9440543720151456E-6</v>
      </c>
      <c r="S8" s="22">
        <f t="shared" si="7"/>
        <v>3.6778335538086564E-2</v>
      </c>
      <c r="U8" s="117"/>
      <c r="V8" s="22" t="s">
        <v>201</v>
      </c>
      <c r="W8" s="29">
        <f t="shared" si="8"/>
        <v>0.99792271899904528</v>
      </c>
      <c r="X8" s="29">
        <f t="shared" si="9"/>
        <v>60.863272426728855</v>
      </c>
      <c r="Y8" s="29">
        <f t="shared" si="10"/>
        <v>1.0570180405613816</v>
      </c>
      <c r="AA8" s="114" t="s">
        <v>20</v>
      </c>
      <c r="AB8" s="31" t="s">
        <v>8</v>
      </c>
      <c r="AC8" s="22" t="s">
        <v>175</v>
      </c>
      <c r="AD8" s="22">
        <f>STDEV(W4:W6)</f>
        <v>0.20030927051628714</v>
      </c>
      <c r="AE8" s="22">
        <f t="shared" ref="AE8:AF8" si="14">STDEV(X4:X6)</f>
        <v>0.44099849757783643</v>
      </c>
      <c r="AF8" s="22">
        <f t="shared" si="14"/>
        <v>0.19520041673134078</v>
      </c>
    </row>
    <row r="9" spans="1:32" x14ac:dyDescent="0.2">
      <c r="B9" s="117"/>
      <c r="C9" s="22" t="s">
        <v>202</v>
      </c>
      <c r="D9" s="22">
        <v>22.201999999999998</v>
      </c>
      <c r="E9" s="22">
        <v>49.53949999999999</v>
      </c>
      <c r="F9" s="22">
        <v>41.96</v>
      </c>
      <c r="G9" s="22">
        <v>27.284500000000001</v>
      </c>
      <c r="I9" s="117"/>
      <c r="J9" s="22" t="s">
        <v>202</v>
      </c>
      <c r="K9" s="22">
        <f t="shared" si="2"/>
        <v>27.337499999999991</v>
      </c>
      <c r="L9" s="22">
        <f t="shared" si="3"/>
        <v>19.758000000000003</v>
      </c>
      <c r="M9" s="22">
        <f t="shared" si="4"/>
        <v>5.0825000000000031</v>
      </c>
      <c r="O9" s="117"/>
      <c r="P9" s="22" t="s">
        <v>202</v>
      </c>
      <c r="Q9" s="22">
        <f t="shared" si="5"/>
        <v>5.8964754342947772E-9</v>
      </c>
      <c r="R9" s="22">
        <f t="shared" si="6"/>
        <v>1.1278448107186703E-6</v>
      </c>
      <c r="S9" s="22">
        <f t="shared" si="7"/>
        <v>2.9513114792345811E-2</v>
      </c>
      <c r="U9" s="117"/>
      <c r="V9" s="22" t="s">
        <v>202</v>
      </c>
      <c r="W9" s="29">
        <f t="shared" si="8"/>
        <v>1.0122039433991614</v>
      </c>
      <c r="X9" s="29">
        <f t="shared" si="9"/>
        <v>35.309879681342615</v>
      </c>
      <c r="Y9" s="29">
        <f t="shared" si="10"/>
        <v>0.84821388222865457</v>
      </c>
      <c r="AA9" s="114"/>
      <c r="AB9" s="117" t="s">
        <v>9</v>
      </c>
      <c r="AC9" s="22" t="s">
        <v>175</v>
      </c>
      <c r="AD9" s="22">
        <f>STDEV(W7:W9)</f>
        <v>0.19499179976704845</v>
      </c>
      <c r="AE9" s="22">
        <f t="shared" ref="AE9:AF9" si="15">STDEV(X7:X9)</f>
        <v>14.220857058665766</v>
      </c>
      <c r="AF9" s="22">
        <f t="shared" si="15"/>
        <v>0.11422195854427719</v>
      </c>
    </row>
    <row r="10" spans="1:32" x14ac:dyDescent="0.2">
      <c r="B10" s="117"/>
      <c r="C10" s="22" t="s">
        <v>203</v>
      </c>
      <c r="D10" s="22">
        <v>19.898333333333333</v>
      </c>
      <c r="E10" s="22">
        <v>48.954999999999998</v>
      </c>
      <c r="F10" s="22">
        <v>43.55</v>
      </c>
      <c r="G10" s="22">
        <v>25.63</v>
      </c>
      <c r="I10" s="117"/>
      <c r="J10" s="22" t="s">
        <v>203</v>
      </c>
      <c r="K10" s="22">
        <f t="shared" si="2"/>
        <v>29.056666666666665</v>
      </c>
      <c r="L10" s="22">
        <f t="shared" si="3"/>
        <v>23.651666666666664</v>
      </c>
      <c r="M10" s="22">
        <f t="shared" si="4"/>
        <v>5.7316666666666656</v>
      </c>
      <c r="O10" s="117"/>
      <c r="P10" s="22" t="s">
        <v>203</v>
      </c>
      <c r="Q10" s="22">
        <f t="shared" si="5"/>
        <v>1.7909017437745891E-9</v>
      </c>
      <c r="R10" s="22">
        <f t="shared" si="6"/>
        <v>7.5882020433271021E-8</v>
      </c>
      <c r="S10" s="22">
        <f t="shared" si="7"/>
        <v>1.8818994190387451E-2</v>
      </c>
      <c r="U10" s="117"/>
      <c r="V10" s="22" t="s">
        <v>203</v>
      </c>
      <c r="W10" s="29">
        <f t="shared" si="8"/>
        <v>0.30743074019198058</v>
      </c>
      <c r="X10" s="29">
        <f t="shared" si="9"/>
        <v>2.3756681646375264</v>
      </c>
      <c r="Y10" s="29">
        <f t="shared" si="10"/>
        <v>0.54086233304005238</v>
      </c>
      <c r="AA10" s="114"/>
      <c r="AB10" s="117"/>
      <c r="AC10" s="22" t="s">
        <v>190</v>
      </c>
      <c r="AD10" s="22">
        <f>STDEV(W10:W12)</f>
        <v>0.1024243136697737</v>
      </c>
      <c r="AE10" s="22">
        <f t="shared" ref="AE10:AF10" si="16">STDEV(X10:X12)</f>
        <v>0.54080550900552027</v>
      </c>
      <c r="AF10" s="22">
        <f t="shared" si="16"/>
        <v>0.13301199342986236</v>
      </c>
    </row>
    <row r="11" spans="1:32" x14ac:dyDescent="0.2">
      <c r="B11" s="117"/>
      <c r="C11" s="22" t="s">
        <v>204</v>
      </c>
      <c r="D11" s="22">
        <v>22.013333333333335</v>
      </c>
      <c r="E11" s="22">
        <v>51.805</v>
      </c>
      <c r="F11" s="22">
        <v>45.134999999999998</v>
      </c>
      <c r="G11" s="22">
        <v>27.685000000000006</v>
      </c>
      <c r="I11" s="117"/>
      <c r="J11" s="22" t="s">
        <v>204</v>
      </c>
      <c r="K11" s="22">
        <f t="shared" si="2"/>
        <v>29.791666666666664</v>
      </c>
      <c r="L11" s="22">
        <f t="shared" si="3"/>
        <v>23.121666666666663</v>
      </c>
      <c r="M11" s="22">
        <f t="shared" si="4"/>
        <v>5.6716666666666704</v>
      </c>
      <c r="O11" s="117"/>
      <c r="P11" s="22" t="s">
        <v>204</v>
      </c>
      <c r="Q11" s="22">
        <f t="shared" si="5"/>
        <v>1.0760060482400232E-9</v>
      </c>
      <c r="R11" s="22">
        <f t="shared" si="6"/>
        <v>1.0956826471883475E-7</v>
      </c>
      <c r="S11" s="22">
        <f t="shared" si="7"/>
        <v>1.9618157096946833E-2</v>
      </c>
      <c r="U11" s="117"/>
      <c r="V11" s="22" t="s">
        <v>204</v>
      </c>
      <c r="W11" s="29">
        <f t="shared" si="8"/>
        <v>0.18470993007370365</v>
      </c>
      <c r="X11" s="29">
        <f t="shared" si="9"/>
        <v>3.4302966217934716</v>
      </c>
      <c r="Y11" s="29">
        <f t="shared" si="10"/>
        <v>0.56383046352290034</v>
      </c>
      <c r="AA11" s="114"/>
      <c r="AB11" s="117"/>
      <c r="AC11" s="22" t="s">
        <v>209</v>
      </c>
      <c r="AD11" s="22">
        <f>STDEV(W13:W15)</f>
        <v>4.9361570571194835E-2</v>
      </c>
      <c r="AE11" s="22">
        <f t="shared" ref="AE11:AF11" si="17">STDEV(X13:X15)</f>
        <v>2.1938645844191695</v>
      </c>
      <c r="AF11" s="22">
        <f t="shared" si="17"/>
        <v>2.4035956494270825E-3</v>
      </c>
    </row>
    <row r="12" spans="1:32" x14ac:dyDescent="0.2">
      <c r="B12" s="117"/>
      <c r="C12" s="22" t="s">
        <v>205</v>
      </c>
      <c r="D12" s="22">
        <v>21.093333333333334</v>
      </c>
      <c r="E12" s="22">
        <v>51.713333333333338</v>
      </c>
      <c r="F12" s="22">
        <v>44.356000000000002</v>
      </c>
      <c r="G12" s="22">
        <v>26.293333333333333</v>
      </c>
      <c r="I12" s="117"/>
      <c r="J12" s="22" t="s">
        <v>205</v>
      </c>
      <c r="K12" s="22">
        <f t="shared" si="2"/>
        <v>30.620000000000005</v>
      </c>
      <c r="L12" s="22">
        <f t="shared" si="3"/>
        <v>23.262666666666668</v>
      </c>
      <c r="M12" s="22">
        <f t="shared" si="4"/>
        <v>5.1999999999999993</v>
      </c>
      <c r="O12" s="117"/>
      <c r="P12" s="22" t="s">
        <v>205</v>
      </c>
      <c r="Q12" s="22">
        <f t="shared" si="5"/>
        <v>6.0598452363253076E-10</v>
      </c>
      <c r="R12" s="22">
        <f t="shared" si="6"/>
        <v>9.9366399631497217E-8</v>
      </c>
      <c r="S12" s="22">
        <f t="shared" si="7"/>
        <v>2.7204705103003893E-2</v>
      </c>
      <c r="U12" s="117"/>
      <c r="V12" s="22" t="s">
        <v>205</v>
      </c>
      <c r="W12" s="29">
        <f t="shared" si="8"/>
        <v>0.10402484183894012</v>
      </c>
      <c r="X12" s="29">
        <f t="shared" si="9"/>
        <v>3.1109028316765146</v>
      </c>
      <c r="Y12" s="29">
        <f t="shared" si="10"/>
        <v>0.78186964312859308</v>
      </c>
      <c r="AA12" s="114" t="s">
        <v>198</v>
      </c>
      <c r="AB12" s="31" t="s">
        <v>8</v>
      </c>
      <c r="AC12" s="22" t="s">
        <v>175</v>
      </c>
      <c r="AD12" s="22">
        <f>_xlfn.T.TEST($W$7:$W$9,W4:W6,2,2)</f>
        <v>0.21325512812004865</v>
      </c>
      <c r="AE12" s="22">
        <f>_xlfn.T.TEST($X$7:$X$9,X4:X6,2,2)</f>
        <v>6.063193338637478E-3</v>
      </c>
      <c r="AF12" s="22">
        <f>_xlfn.T.TEST($Y$7:$Y$9,Y4:Y6,2,2)</f>
        <v>0.59663760271194732</v>
      </c>
    </row>
    <row r="13" spans="1:32" x14ac:dyDescent="0.2">
      <c r="B13" s="117"/>
      <c r="C13" s="22" t="s">
        <v>206</v>
      </c>
      <c r="D13" s="22">
        <v>22.828333333333333</v>
      </c>
      <c r="E13" s="22">
        <v>52.86</v>
      </c>
      <c r="F13" s="22">
        <v>43.95</v>
      </c>
      <c r="G13" s="22">
        <v>28.734999999999999</v>
      </c>
      <c r="I13" s="117"/>
      <c r="J13" s="22" t="s">
        <v>206</v>
      </c>
      <c r="K13" s="22">
        <f t="shared" si="2"/>
        <v>30.031666666666666</v>
      </c>
      <c r="L13" s="22">
        <f>F13-D13</f>
        <v>21.12166666666667</v>
      </c>
      <c r="M13" s="22">
        <f t="shared" si="4"/>
        <v>5.9066666666666663</v>
      </c>
      <c r="O13" s="117"/>
      <c r="P13" s="22" t="s">
        <v>206</v>
      </c>
      <c r="Q13" s="22">
        <f t="shared" si="5"/>
        <v>9.1110307742096754E-10</v>
      </c>
      <c r="R13" s="22">
        <f t="shared" si="6"/>
        <v>4.3827305887533591E-7</v>
      </c>
      <c r="S13" s="22">
        <f t="shared" si="7"/>
        <v>1.6669253796021223E-2</v>
      </c>
      <c r="U13" s="117"/>
      <c r="V13" s="22" t="s">
        <v>206</v>
      </c>
      <c r="W13" s="29">
        <f t="shared" si="8"/>
        <v>0.15640226743671887</v>
      </c>
      <c r="X13" s="29">
        <f t="shared" si="9"/>
        <v>13.721186487173791</v>
      </c>
      <c r="Y13" s="29">
        <f t="shared" si="10"/>
        <v>0.47907828691280169</v>
      </c>
      <c r="AA13" s="114"/>
      <c r="AB13" s="117" t="s">
        <v>9</v>
      </c>
      <c r="AC13" s="22" t="s">
        <v>175</v>
      </c>
      <c r="AD13" s="22"/>
      <c r="AE13" s="22"/>
      <c r="AF13" s="22"/>
    </row>
    <row r="14" spans="1:32" x14ac:dyDescent="0.2">
      <c r="B14" s="117"/>
      <c r="C14" s="22" t="s">
        <v>207</v>
      </c>
      <c r="D14" s="22">
        <v>22.84</v>
      </c>
      <c r="E14" s="22">
        <v>52.388333333333335</v>
      </c>
      <c r="F14" s="22">
        <v>44.45</v>
      </c>
      <c r="G14" s="22">
        <v>28.745000000000001</v>
      </c>
      <c r="I14" s="117"/>
      <c r="J14" s="22" t="s">
        <v>207</v>
      </c>
      <c r="K14" s="22">
        <f t="shared" si="2"/>
        <v>29.548333333333336</v>
      </c>
      <c r="L14" s="22">
        <f t="shared" si="3"/>
        <v>21.610000000000003</v>
      </c>
      <c r="M14" s="22">
        <f t="shared" si="4"/>
        <v>5.9050000000000011</v>
      </c>
      <c r="O14" s="117"/>
      <c r="P14" s="22" t="s">
        <v>207</v>
      </c>
      <c r="Q14" s="22">
        <f t="shared" si="5"/>
        <v>1.2736947091724878E-9</v>
      </c>
      <c r="R14" s="22">
        <f t="shared" si="6"/>
        <v>3.1242213341197051E-7</v>
      </c>
      <c r="S14" s="22">
        <f t="shared" si="7"/>
        <v>1.6688522000747677E-2</v>
      </c>
      <c r="U14" s="117"/>
      <c r="V14" s="22" t="s">
        <v>207</v>
      </c>
      <c r="W14" s="29">
        <f t="shared" si="8"/>
        <v>0.21864566751395853</v>
      </c>
      <c r="X14" s="29">
        <f t="shared" si="9"/>
        <v>9.7811222215365312</v>
      </c>
      <c r="Y14" s="29">
        <f t="shared" si="10"/>
        <v>0.47963205966263156</v>
      </c>
      <c r="AA14" s="114"/>
      <c r="AB14" s="117"/>
      <c r="AC14" s="22" t="s">
        <v>190</v>
      </c>
      <c r="AD14" s="22">
        <f>_xlfn.T.TEST($W$7:$W$9,W10:W12,2,2)</f>
        <v>1.9459548107130494E-3</v>
      </c>
      <c r="AE14" s="22">
        <f>_xlfn.T.TEST($X$7:$X$9,X10:X12,2,2)</f>
        <v>7.2207874374248353E-3</v>
      </c>
      <c r="AF14" s="22">
        <f>_xlfn.T.TEST($Y$7:$Y$9,Y10:Y12,2,2)</f>
        <v>4.2635054380016899E-2</v>
      </c>
    </row>
    <row r="15" spans="1:32" x14ac:dyDescent="0.2">
      <c r="B15" s="117"/>
      <c r="C15" s="22" t="s">
        <v>208</v>
      </c>
      <c r="D15" s="22">
        <v>22.566666666666663</v>
      </c>
      <c r="E15" s="22">
        <v>52.966666666666654</v>
      </c>
      <c r="F15" s="22">
        <v>43.72</v>
      </c>
      <c r="G15" s="22">
        <v>28.484999999999999</v>
      </c>
      <c r="I15" s="117"/>
      <c r="J15" s="22" t="s">
        <v>208</v>
      </c>
      <c r="K15" s="22">
        <f t="shared" si="2"/>
        <v>30.399999999999991</v>
      </c>
      <c r="L15" s="22">
        <f t="shared" si="3"/>
        <v>21.153333333333336</v>
      </c>
      <c r="M15" s="22">
        <f t="shared" si="4"/>
        <v>5.9183333333333366</v>
      </c>
      <c r="O15" s="117"/>
      <c r="P15" s="22" t="s">
        <v>208</v>
      </c>
      <c r="Q15" s="22">
        <f t="shared" si="5"/>
        <v>7.058105275549042E-10</v>
      </c>
      <c r="R15" s="22">
        <f t="shared" si="6"/>
        <v>4.2875792295369373E-7</v>
      </c>
      <c r="S15" s="22">
        <f t="shared" si="7"/>
        <v>1.6534997832831039E-2</v>
      </c>
      <c r="U15" s="117"/>
      <c r="V15" s="22" t="s">
        <v>208</v>
      </c>
      <c r="W15" s="29">
        <f t="shared" si="8"/>
        <v>0.12116122711688396</v>
      </c>
      <c r="X15" s="29">
        <f t="shared" si="9"/>
        <v>13.423292396291979</v>
      </c>
      <c r="Y15" s="29">
        <f t="shared" si="10"/>
        <v>0.47521973885539953</v>
      </c>
      <c r="AA15" s="114"/>
      <c r="AB15" s="117"/>
      <c r="AC15" s="22" t="s">
        <v>209</v>
      </c>
      <c r="AD15" s="22">
        <f>_xlfn.T.TEST($W$13:$W$15,W7:W9,2,2)</f>
        <v>1.205572976951902E-3</v>
      </c>
      <c r="AE15" s="22">
        <f>_xlfn.T.TEST($X$7:$X$9,X13:X15,2,2)</f>
        <v>1.7951525807540454E-2</v>
      </c>
      <c r="AF15" s="22">
        <f>_xlfn.T.TEST($Y$7:$Y$9,Y13:Y15,2,2)</f>
        <v>2.4563462587044059E-3</v>
      </c>
    </row>
    <row r="17" spans="1:9" x14ac:dyDescent="0.2">
      <c r="F17" s="66"/>
    </row>
    <row r="18" spans="1:9" ht="30.75" x14ac:dyDescent="0.2">
      <c r="A18" s="12" t="s">
        <v>212</v>
      </c>
      <c r="B18" s="22"/>
      <c r="C18" s="22"/>
      <c r="D18" s="35" t="s">
        <v>138</v>
      </c>
      <c r="F18" s="22" t="s">
        <v>211</v>
      </c>
      <c r="G18" s="24"/>
      <c r="H18" s="22"/>
      <c r="I18" s="35" t="s">
        <v>138</v>
      </c>
    </row>
    <row r="19" spans="1:9" x14ac:dyDescent="0.2">
      <c r="B19" s="117" t="s">
        <v>8</v>
      </c>
      <c r="C19" s="22" t="s">
        <v>200</v>
      </c>
      <c r="D19" s="21">
        <v>0.5</v>
      </c>
      <c r="F19" s="114" t="s">
        <v>23</v>
      </c>
      <c r="G19" s="31" t="s">
        <v>8</v>
      </c>
      <c r="H19" s="22" t="s">
        <v>175</v>
      </c>
      <c r="I19" s="22">
        <f>AVERAGE(D19:D21)</f>
        <v>0.47666666666666663</v>
      </c>
    </row>
    <row r="20" spans="1:9" x14ac:dyDescent="0.2">
      <c r="B20" s="117"/>
      <c r="C20" s="22" t="s">
        <v>201</v>
      </c>
      <c r="D20" s="21">
        <v>0.46</v>
      </c>
      <c r="F20" s="114"/>
      <c r="G20" s="117" t="s">
        <v>9</v>
      </c>
      <c r="H20" s="22" t="s">
        <v>175</v>
      </c>
      <c r="I20" s="22">
        <f>AVERAGE(D22:D24)</f>
        <v>0.85333333333333339</v>
      </c>
    </row>
    <row r="21" spans="1:9" x14ac:dyDescent="0.2">
      <c r="B21" s="117"/>
      <c r="C21" s="22" t="s">
        <v>202</v>
      </c>
      <c r="D21" s="21">
        <v>0.47</v>
      </c>
      <c r="F21" s="114"/>
      <c r="G21" s="117"/>
      <c r="H21" s="22" t="s">
        <v>190</v>
      </c>
      <c r="I21" s="22">
        <f>AVERAGE(D25:D27)</f>
        <v>0.77666666666666673</v>
      </c>
    </row>
    <row r="22" spans="1:9" x14ac:dyDescent="0.2">
      <c r="B22" s="117" t="s">
        <v>9</v>
      </c>
      <c r="C22" s="22" t="s">
        <v>200</v>
      </c>
      <c r="D22" s="21">
        <v>0.8</v>
      </c>
      <c r="F22" s="114"/>
      <c r="G22" s="117"/>
      <c r="H22" s="22" t="s">
        <v>209</v>
      </c>
      <c r="I22" s="22">
        <f>AVERAGE(D28:D30)</f>
        <v>0.73666666666666669</v>
      </c>
    </row>
    <row r="23" spans="1:9" x14ac:dyDescent="0.2">
      <c r="B23" s="117"/>
      <c r="C23" s="22" t="s">
        <v>201</v>
      </c>
      <c r="D23" s="21">
        <v>0.89</v>
      </c>
      <c r="F23" s="114" t="s">
        <v>20</v>
      </c>
      <c r="G23" s="31" t="s">
        <v>8</v>
      </c>
      <c r="H23" s="22" t="s">
        <v>175</v>
      </c>
      <c r="I23" s="22">
        <f>STDEV(D19:D21)</f>
        <v>2.0816659994661323E-2</v>
      </c>
    </row>
    <row r="24" spans="1:9" x14ac:dyDescent="0.2">
      <c r="B24" s="117"/>
      <c r="C24" s="22" t="s">
        <v>202</v>
      </c>
      <c r="D24" s="21">
        <v>0.87</v>
      </c>
      <c r="F24" s="114"/>
      <c r="G24" s="117" t="s">
        <v>9</v>
      </c>
      <c r="H24" s="22" t="s">
        <v>175</v>
      </c>
      <c r="I24" s="22">
        <f>STDEV(D22:D24)</f>
        <v>4.7258156262526066E-2</v>
      </c>
    </row>
    <row r="25" spans="1:9" x14ac:dyDescent="0.2">
      <c r="B25" s="117"/>
      <c r="C25" s="22" t="s">
        <v>203</v>
      </c>
      <c r="D25" s="21">
        <v>0.87</v>
      </c>
      <c r="F25" s="114"/>
      <c r="G25" s="117"/>
      <c r="H25" s="22" t="s">
        <v>190</v>
      </c>
      <c r="I25" s="22">
        <f>STDEV(D25:D27)</f>
        <v>8.6216781042517107E-2</v>
      </c>
    </row>
    <row r="26" spans="1:9" x14ac:dyDescent="0.2">
      <c r="B26" s="117"/>
      <c r="C26" s="22" t="s">
        <v>204</v>
      </c>
      <c r="D26" s="21">
        <v>0.76</v>
      </c>
      <c r="F26" s="114"/>
      <c r="G26" s="117"/>
      <c r="H26" s="22" t="s">
        <v>209</v>
      </c>
      <c r="I26" s="22">
        <f>STDEV(D28:D30)</f>
        <v>3.2145502536643208E-2</v>
      </c>
    </row>
    <row r="27" spans="1:9" x14ac:dyDescent="0.2">
      <c r="B27" s="117"/>
      <c r="C27" s="22" t="s">
        <v>205</v>
      </c>
      <c r="D27" s="21">
        <v>0.7</v>
      </c>
      <c r="F27" s="114" t="s">
        <v>198</v>
      </c>
      <c r="G27" s="31" t="s">
        <v>8</v>
      </c>
      <c r="H27" s="22" t="s">
        <v>175</v>
      </c>
      <c r="I27" s="22">
        <f>_xlfn.T.TEST($D$22:$D$24,D19:D21,2,2)</f>
        <v>2.2599156717306344E-4</v>
      </c>
    </row>
    <row r="28" spans="1:9" x14ac:dyDescent="0.2">
      <c r="B28" s="117"/>
      <c r="C28" s="22" t="s">
        <v>206</v>
      </c>
      <c r="D28" s="21">
        <v>0.7</v>
      </c>
      <c r="F28" s="114"/>
      <c r="G28" s="117" t="s">
        <v>9</v>
      </c>
      <c r="H28" s="22" t="s">
        <v>175</v>
      </c>
      <c r="I28" s="22"/>
    </row>
    <row r="29" spans="1:9" x14ac:dyDescent="0.2">
      <c r="B29" s="117"/>
      <c r="C29" s="22" t="s">
        <v>207</v>
      </c>
      <c r="D29" s="21">
        <v>0.76</v>
      </c>
      <c r="F29" s="114"/>
      <c r="G29" s="117"/>
      <c r="H29" s="22" t="s">
        <v>190</v>
      </c>
      <c r="I29" s="22">
        <f>_xlfn.T.TEST($D$22:$D$24,D25:D27,2,2)</f>
        <v>0.24817310511490079</v>
      </c>
    </row>
    <row r="30" spans="1:9" x14ac:dyDescent="0.2">
      <c r="B30" s="117"/>
      <c r="C30" s="22" t="s">
        <v>208</v>
      </c>
      <c r="D30" s="21">
        <v>0.75</v>
      </c>
      <c r="F30" s="114"/>
      <c r="G30" s="117"/>
      <c r="H30" s="22" t="s">
        <v>209</v>
      </c>
      <c r="I30" s="22">
        <f>_xlfn.T.TEST($D$22:$D$24,D28:D30,2,2)</f>
        <v>2.4110110551390888E-2</v>
      </c>
    </row>
    <row r="32" spans="1:9" x14ac:dyDescent="0.2">
      <c r="E32" s="65"/>
    </row>
  </sheetData>
  <mergeCells count="22">
    <mergeCell ref="B19:B21"/>
    <mergeCell ref="F19:F22"/>
    <mergeCell ref="G20:G22"/>
    <mergeCell ref="B22:B30"/>
    <mergeCell ref="F23:F26"/>
    <mergeCell ref="G24:G26"/>
    <mergeCell ref="F27:F30"/>
    <mergeCell ref="G28:G30"/>
    <mergeCell ref="AA4:AA7"/>
    <mergeCell ref="AB5:AB7"/>
    <mergeCell ref="B7:B15"/>
    <mergeCell ref="I7:I15"/>
    <mergeCell ref="O7:O15"/>
    <mergeCell ref="U7:U15"/>
    <mergeCell ref="AA8:AA11"/>
    <mergeCell ref="AB9:AB11"/>
    <mergeCell ref="AA12:AA15"/>
    <mergeCell ref="AB13:AB15"/>
    <mergeCell ref="B4:B6"/>
    <mergeCell ref="I4:I6"/>
    <mergeCell ref="O4:O6"/>
    <mergeCell ref="U4:U6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E1BD-FF25-4634-923D-6E3CA883DBE7}">
  <dimension ref="A1:Z74"/>
  <sheetViews>
    <sheetView zoomScale="40" zoomScaleNormal="40" workbookViewId="0">
      <selection activeCell="K22" sqref="K22"/>
    </sheetView>
  </sheetViews>
  <sheetFormatPr defaultRowHeight="15" x14ac:dyDescent="0.2"/>
  <cols>
    <col min="1" max="1" width="16.375" style="12" bestFit="1" customWidth="1"/>
    <col min="2" max="2" width="39.375" style="23" bestFit="1" customWidth="1"/>
    <col min="3" max="3" width="32.25" style="23" customWidth="1"/>
    <col min="4" max="4" width="13.625" style="23" bestFit="1" customWidth="1"/>
    <col min="5" max="5" width="24" style="23" bestFit="1" customWidth="1"/>
    <col min="6" max="6" width="36.5" style="23" bestFit="1" customWidth="1"/>
    <col min="7" max="7" width="37.75" style="23" bestFit="1" customWidth="1"/>
    <col min="8" max="8" width="19.25" style="23" bestFit="1" customWidth="1"/>
    <col min="9" max="9" width="12.875" style="23" bestFit="1" customWidth="1"/>
    <col min="10" max="10" width="35.875" style="23" bestFit="1" customWidth="1"/>
    <col min="11" max="11" width="13.5" style="23" bestFit="1" customWidth="1"/>
    <col min="12" max="12" width="23.5" style="23" bestFit="1" customWidth="1"/>
    <col min="13" max="13" width="16" style="23" bestFit="1" customWidth="1"/>
    <col min="14" max="15" width="11.125" style="23" bestFit="1" customWidth="1"/>
    <col min="16" max="16" width="15.375" style="23" bestFit="1" customWidth="1"/>
    <col min="17" max="19" width="11.125" style="23" bestFit="1" customWidth="1"/>
    <col min="20" max="20" width="9" style="23"/>
    <col min="21" max="21" width="18" style="23" bestFit="1" customWidth="1"/>
    <col min="22" max="22" width="9" style="23"/>
    <col min="23" max="23" width="15.375" style="23" bestFit="1" customWidth="1"/>
    <col min="24" max="26" width="10.375" style="23" bestFit="1" customWidth="1"/>
    <col min="27" max="16384" width="9" style="23"/>
  </cols>
  <sheetData>
    <row r="1" spans="1:26" x14ac:dyDescent="0.2">
      <c r="A1" s="6" t="s">
        <v>214</v>
      </c>
    </row>
    <row r="2" spans="1:26" x14ac:dyDescent="0.2">
      <c r="P2" s="91" t="s">
        <v>227</v>
      </c>
      <c r="Q2" s="91"/>
      <c r="R2" s="91"/>
      <c r="S2" s="91"/>
      <c r="W2" s="78" t="s">
        <v>225</v>
      </c>
      <c r="X2" s="78" t="s">
        <v>30</v>
      </c>
      <c r="Y2" s="78" t="s">
        <v>216</v>
      </c>
      <c r="Z2" s="78" t="s">
        <v>44</v>
      </c>
    </row>
    <row r="3" spans="1:26" x14ac:dyDescent="0.2">
      <c r="A3" s="12" t="s">
        <v>215</v>
      </c>
      <c r="B3" s="78"/>
      <c r="C3" s="78"/>
      <c r="D3" s="78" t="s">
        <v>150</v>
      </c>
      <c r="E3" s="78" t="s">
        <v>225</v>
      </c>
      <c r="F3" s="78" t="s">
        <v>30</v>
      </c>
      <c r="G3" s="78" t="s">
        <v>216</v>
      </c>
      <c r="H3" s="78" t="s">
        <v>44</v>
      </c>
      <c r="J3" s="78"/>
      <c r="K3" s="78"/>
      <c r="L3" s="78" t="s">
        <v>225</v>
      </c>
      <c r="M3" s="78" t="s">
        <v>30</v>
      </c>
      <c r="N3" s="78" t="s">
        <v>216</v>
      </c>
      <c r="O3" s="88" t="s">
        <v>44</v>
      </c>
      <c r="P3" s="78" t="s">
        <v>225</v>
      </c>
      <c r="Q3" s="78" t="s">
        <v>30</v>
      </c>
      <c r="R3" s="78" t="s">
        <v>216</v>
      </c>
      <c r="S3" s="78" t="s">
        <v>44</v>
      </c>
      <c r="U3" s="94" t="s">
        <v>15</v>
      </c>
      <c r="V3" s="78" t="s">
        <v>218</v>
      </c>
      <c r="W3" s="18">
        <f>P16</f>
        <v>1</v>
      </c>
      <c r="X3" s="18">
        <f t="shared" ref="X3:Z3" si="0">Q16</f>
        <v>1</v>
      </c>
      <c r="Y3" s="18">
        <f t="shared" si="0"/>
        <v>1</v>
      </c>
      <c r="Z3" s="18">
        <f t="shared" si="0"/>
        <v>1</v>
      </c>
    </row>
    <row r="4" spans="1:26" x14ac:dyDescent="0.2">
      <c r="B4" s="91" t="s">
        <v>220</v>
      </c>
      <c r="C4" s="78" t="s">
        <v>218</v>
      </c>
      <c r="D4" s="78">
        <v>7.4751840000000005</v>
      </c>
      <c r="E4" s="78">
        <v>7.5148199999999994</v>
      </c>
      <c r="F4" s="78">
        <v>7.1683549999999991</v>
      </c>
      <c r="G4" s="78">
        <v>8.4557700000000011</v>
      </c>
      <c r="H4" s="78">
        <v>7.8417700000000004</v>
      </c>
      <c r="J4" s="91" t="s">
        <v>220</v>
      </c>
      <c r="K4" s="78" t="s">
        <v>218</v>
      </c>
      <c r="L4" s="18">
        <f t="shared" ref="L4:L13" si="1">E4/D4</f>
        <v>1.0053023443971412</v>
      </c>
      <c r="M4" s="18">
        <f t="shared" ref="M4:M13" si="2">F4/D4</f>
        <v>0.95895365251209852</v>
      </c>
      <c r="N4" s="18">
        <f t="shared" ref="N4:N13" si="3">G4/D4</f>
        <v>1.131178844560883</v>
      </c>
      <c r="O4" s="137">
        <f t="shared" ref="O4:O13" si="4">H4/D4</f>
        <v>1.0490403982029071</v>
      </c>
      <c r="P4" s="18">
        <f>L4/L4</f>
        <v>1</v>
      </c>
      <c r="Q4" s="18">
        <f>M4/M4</f>
        <v>1</v>
      </c>
      <c r="R4" s="18">
        <f>N4/N4</f>
        <v>1</v>
      </c>
      <c r="S4" s="18">
        <f>O4/O4</f>
        <v>1</v>
      </c>
      <c r="U4" s="96"/>
      <c r="V4" s="78" t="s">
        <v>219</v>
      </c>
      <c r="W4" s="18">
        <f t="shared" ref="W4:W6" si="5">P17</f>
        <v>0.59592980857858302</v>
      </c>
      <c r="X4" s="18">
        <f t="shared" ref="X4:X6" si="6">Q17</f>
        <v>0.68562262446008115</v>
      </c>
      <c r="Y4" s="18">
        <f t="shared" ref="Y4:Y6" si="7">R17</f>
        <v>0.5513965538844211</v>
      </c>
      <c r="Z4" s="18">
        <f t="shared" ref="Z4:Z6" si="8">S17</f>
        <v>0.35988860816296786</v>
      </c>
    </row>
    <row r="5" spans="1:26" x14ac:dyDescent="0.2">
      <c r="B5" s="91"/>
      <c r="C5" s="78" t="s">
        <v>219</v>
      </c>
      <c r="D5" s="78">
        <v>7.6636480000000002</v>
      </c>
      <c r="E5" s="78">
        <v>3.8509910000000001</v>
      </c>
      <c r="F5" s="78">
        <v>3.1502840000000001</v>
      </c>
      <c r="G5" s="78">
        <v>4.2885270000000002</v>
      </c>
      <c r="H5" s="78">
        <v>1.593577</v>
      </c>
      <c r="J5" s="91"/>
      <c r="K5" s="78" t="s">
        <v>219</v>
      </c>
      <c r="L5" s="18">
        <f t="shared" si="1"/>
        <v>0.50250102823094167</v>
      </c>
      <c r="M5" s="18">
        <f t="shared" si="2"/>
        <v>0.41106846243460032</v>
      </c>
      <c r="N5" s="18">
        <f t="shared" si="3"/>
        <v>0.55959342078341801</v>
      </c>
      <c r="O5" s="137">
        <f t="shared" si="4"/>
        <v>0.20793974357903702</v>
      </c>
      <c r="P5" s="18">
        <f>L5/L4</f>
        <v>0.49985064794838518</v>
      </c>
      <c r="Q5" s="18">
        <f>M5/M4</f>
        <v>0.42866353484107944</v>
      </c>
      <c r="R5" s="18">
        <f>N5/N4</f>
        <v>0.49469933377391695</v>
      </c>
      <c r="S5" s="18">
        <f>O5/O4</f>
        <v>0.19821900465916756</v>
      </c>
      <c r="U5" s="94" t="s">
        <v>16</v>
      </c>
      <c r="V5" s="78" t="s">
        <v>218</v>
      </c>
      <c r="W5" s="18">
        <f t="shared" si="5"/>
        <v>0</v>
      </c>
      <c r="X5" s="18">
        <f t="shared" si="6"/>
        <v>0</v>
      </c>
      <c r="Y5" s="18">
        <f t="shared" si="7"/>
        <v>0</v>
      </c>
      <c r="Z5" s="18">
        <f t="shared" si="8"/>
        <v>0</v>
      </c>
    </row>
    <row r="6" spans="1:26" x14ac:dyDescent="0.2">
      <c r="B6" s="91" t="s">
        <v>221</v>
      </c>
      <c r="C6" s="78" t="s">
        <v>218</v>
      </c>
      <c r="D6" s="78">
        <v>8.2166479999999993</v>
      </c>
      <c r="E6" s="78">
        <v>6.2155269999999998</v>
      </c>
      <c r="F6" s="78">
        <v>8.5783550000000002</v>
      </c>
      <c r="G6" s="78">
        <v>4.9382340000000005</v>
      </c>
      <c r="H6" s="78">
        <v>8.7859410000000011</v>
      </c>
      <c r="J6" s="91" t="s">
        <v>221</v>
      </c>
      <c r="K6" s="78" t="s">
        <v>218</v>
      </c>
      <c r="L6" s="18">
        <f t="shared" si="1"/>
        <v>0.75645530878285161</v>
      </c>
      <c r="M6" s="18">
        <f t="shared" si="2"/>
        <v>1.0440212359103129</v>
      </c>
      <c r="N6" s="18">
        <f t="shared" si="3"/>
        <v>0.60100347489633255</v>
      </c>
      <c r="O6" s="137">
        <f t="shared" si="4"/>
        <v>1.0692853095325492</v>
      </c>
      <c r="P6" s="18">
        <f>L6/L6</f>
        <v>1</v>
      </c>
      <c r="Q6" s="18">
        <f>M6/M6</f>
        <v>1</v>
      </c>
      <c r="R6" s="18">
        <f>N6/N6</f>
        <v>1</v>
      </c>
      <c r="S6" s="18">
        <f>O6/O6</f>
        <v>1</v>
      </c>
      <c r="U6" s="96"/>
      <c r="V6" s="78" t="s">
        <v>219</v>
      </c>
      <c r="W6" s="18">
        <f t="shared" si="5"/>
        <v>0.13459818267224927</v>
      </c>
      <c r="X6" s="18">
        <f t="shared" si="6"/>
        <v>0.15597704610697052</v>
      </c>
      <c r="Y6" s="18">
        <f t="shared" si="7"/>
        <v>0.20750279792387744</v>
      </c>
      <c r="Z6" s="18">
        <f t="shared" si="8"/>
        <v>0.14307343935003636</v>
      </c>
    </row>
    <row r="7" spans="1:26" x14ac:dyDescent="0.2">
      <c r="B7" s="91"/>
      <c r="C7" s="78" t="s">
        <v>219</v>
      </c>
      <c r="D7" s="78">
        <v>7.583062</v>
      </c>
      <c r="E7" s="78">
        <v>3.636698</v>
      </c>
      <c r="F7" s="78">
        <v>5.2604059999999997</v>
      </c>
      <c r="G7" s="78">
        <v>2.1152340000000001</v>
      </c>
      <c r="H7" s="78">
        <v>2.6635270000000002</v>
      </c>
      <c r="J7" s="91"/>
      <c r="K7" s="78" t="s">
        <v>219</v>
      </c>
      <c r="L7" s="18">
        <f t="shared" si="1"/>
        <v>0.47958173096830803</v>
      </c>
      <c r="M7" s="18">
        <f t="shared" si="2"/>
        <v>0.69370473299572122</v>
      </c>
      <c r="N7" s="18">
        <f t="shared" si="3"/>
        <v>0.27894193664775524</v>
      </c>
      <c r="O7" s="137">
        <f t="shared" si="4"/>
        <v>0.35124689736151443</v>
      </c>
      <c r="P7" s="18">
        <f>L7/L6</f>
        <v>0.63398554468467216</v>
      </c>
      <c r="Q7" s="18">
        <f>M7/M6</f>
        <v>0.66445461944158601</v>
      </c>
      <c r="R7" s="18">
        <f>N7/N6</f>
        <v>0.46412699476632829</v>
      </c>
      <c r="S7" s="18">
        <f>O7/O6</f>
        <v>0.3284875367034325</v>
      </c>
      <c r="U7" s="18" t="s">
        <v>228</v>
      </c>
      <c r="V7" s="78"/>
      <c r="W7" s="138">
        <f>_xlfn.T.TEST(_xlfn.VSTACK(P4,P6,P8,P10,P12),_xlfn.VSTACK(P5,P7,P9,P11,P13),2,2)</f>
        <v>1.5070807192581472E-4</v>
      </c>
      <c r="X7" s="138">
        <f t="shared" ref="X7:Z7" si="9">_xlfn.T.TEST(_xlfn.VSTACK(Q4,Q6,Q8,Q10,Q12),_xlfn.VSTACK(Q5,Q7,Q9,Q11,Q13),2,2)</f>
        <v>1.9839824984030866E-3</v>
      </c>
      <c r="Y7" s="138">
        <f t="shared" si="9"/>
        <v>1.2976906915977155E-3</v>
      </c>
      <c r="Z7" s="138">
        <f t="shared" si="9"/>
        <v>8.4617314901312582E-6</v>
      </c>
    </row>
    <row r="8" spans="1:26" x14ac:dyDescent="0.2">
      <c r="B8" s="91" t="s">
        <v>222</v>
      </c>
      <c r="C8" s="78" t="s">
        <v>218</v>
      </c>
      <c r="D8" s="78">
        <v>6.6530620000000003</v>
      </c>
      <c r="E8" s="78">
        <v>5.8061129999999999</v>
      </c>
      <c r="F8" s="78">
        <v>6.1732340000000008</v>
      </c>
      <c r="G8" s="78">
        <v>4.3405269999999998</v>
      </c>
      <c r="H8" s="78">
        <v>6.7828200000000001</v>
      </c>
      <c r="J8" s="91" t="s">
        <v>222</v>
      </c>
      <c r="K8" s="78" t="s">
        <v>218</v>
      </c>
      <c r="L8" s="18">
        <f t="shared" si="1"/>
        <v>0.8726978645321507</v>
      </c>
      <c r="M8" s="18">
        <f t="shared" si="2"/>
        <v>0.92787862190371895</v>
      </c>
      <c r="N8" s="18">
        <f t="shared" si="3"/>
        <v>0.65241042395215909</v>
      </c>
      <c r="O8" s="137">
        <f t="shared" si="4"/>
        <v>1.0195035007940705</v>
      </c>
      <c r="P8" s="18">
        <f>L8/L8</f>
        <v>1</v>
      </c>
      <c r="Q8" s="18">
        <f>M8/M8</f>
        <v>1</v>
      </c>
      <c r="R8" s="18">
        <f>N8/N8</f>
        <v>1</v>
      </c>
      <c r="S8" s="18">
        <f>O8/O8</f>
        <v>1</v>
      </c>
      <c r="U8" s="52"/>
      <c r="V8" s="52"/>
      <c r="W8" s="52"/>
      <c r="X8" s="52"/>
    </row>
    <row r="9" spans="1:26" x14ac:dyDescent="0.2">
      <c r="B9" s="91"/>
      <c r="C9" s="78" t="s">
        <v>219</v>
      </c>
      <c r="D9" s="78">
        <v>7.0856479999999999</v>
      </c>
      <c r="E9" s="78">
        <v>4.272113</v>
      </c>
      <c r="F9" s="78">
        <v>4.7371129999999999</v>
      </c>
      <c r="G9" s="78">
        <v>2.858527</v>
      </c>
      <c r="H9" s="78">
        <v>3.9499409999999999</v>
      </c>
      <c r="J9" s="91"/>
      <c r="K9" s="78" t="s">
        <v>219</v>
      </c>
      <c r="L9" s="18">
        <f t="shared" si="1"/>
        <v>0.60292481365148254</v>
      </c>
      <c r="M9" s="18">
        <f t="shared" si="2"/>
        <v>0.6685504275685159</v>
      </c>
      <c r="N9" s="18">
        <f t="shared" si="3"/>
        <v>0.4034249231686361</v>
      </c>
      <c r="O9" s="137">
        <f t="shared" si="4"/>
        <v>0.55745656572271163</v>
      </c>
      <c r="P9" s="18">
        <f>L9/L8</f>
        <v>0.69087462930221299</v>
      </c>
      <c r="Q9" s="18">
        <f>M9/M8</f>
        <v>0.72051495937783105</v>
      </c>
      <c r="R9" s="18">
        <f>N9/N8</f>
        <v>0.61836063367102034</v>
      </c>
      <c r="S9" s="18">
        <f>O9/O8</f>
        <v>0.54679220354664804</v>
      </c>
      <c r="U9" s="52"/>
      <c r="V9" s="52"/>
      <c r="W9" s="52"/>
      <c r="X9" s="52"/>
    </row>
    <row r="10" spans="1:26" x14ac:dyDescent="0.2">
      <c r="B10" s="91" t="s">
        <v>223</v>
      </c>
      <c r="C10" s="78" t="s">
        <v>218</v>
      </c>
      <c r="D10" s="78">
        <v>7.6401840000000005</v>
      </c>
      <c r="E10" s="78">
        <v>7.9206479999999999</v>
      </c>
      <c r="F10" s="78">
        <v>7.4470619999999998</v>
      </c>
      <c r="G10" s="78">
        <v>4.2935270000000001</v>
      </c>
      <c r="H10" s="78">
        <v>10.016941000000001</v>
      </c>
      <c r="J10" s="91" t="s">
        <v>223</v>
      </c>
      <c r="K10" s="78" t="s">
        <v>218</v>
      </c>
      <c r="L10" s="18">
        <f t="shared" si="1"/>
        <v>1.036709063551349</v>
      </c>
      <c r="M10" s="18">
        <f t="shared" si="2"/>
        <v>0.97472286007771536</v>
      </c>
      <c r="N10" s="18">
        <f t="shared" si="3"/>
        <v>0.56196643955171754</v>
      </c>
      <c r="O10" s="137">
        <f t="shared" si="4"/>
        <v>1.3110863560354045</v>
      </c>
      <c r="P10" s="18">
        <f>L10/L10</f>
        <v>1</v>
      </c>
      <c r="Q10" s="18">
        <f>M10/M10</f>
        <v>1</v>
      </c>
      <c r="R10" s="18">
        <f>N10/N10</f>
        <v>1</v>
      </c>
      <c r="S10" s="18">
        <f>O10/O10</f>
        <v>1</v>
      </c>
      <c r="U10" s="52"/>
      <c r="V10" s="52"/>
      <c r="W10" s="52"/>
    </row>
    <row r="11" spans="1:26" x14ac:dyDescent="0.2">
      <c r="B11" s="91"/>
      <c r="C11" s="78" t="s">
        <v>219</v>
      </c>
      <c r="D11" s="78">
        <v>6.2726480000000002</v>
      </c>
      <c r="E11" s="78">
        <v>2.705749</v>
      </c>
      <c r="F11" s="78">
        <v>4.9081130000000002</v>
      </c>
      <c r="G11" s="78">
        <v>1.1014059999999999</v>
      </c>
      <c r="H11" s="78">
        <v>2.1666979999999998</v>
      </c>
      <c r="J11" s="91"/>
      <c r="K11" s="78" t="s">
        <v>219</v>
      </c>
      <c r="L11" s="18">
        <f t="shared" si="1"/>
        <v>0.43135674120403372</v>
      </c>
      <c r="M11" s="18">
        <f t="shared" si="2"/>
        <v>0.78246268561538923</v>
      </c>
      <c r="N11" s="18">
        <f t="shared" si="3"/>
        <v>0.17558868280190437</v>
      </c>
      <c r="O11" s="137">
        <f t="shared" si="4"/>
        <v>0.34541998849608646</v>
      </c>
      <c r="P11" s="18">
        <f>L11/L10</f>
        <v>0.41608273369037474</v>
      </c>
      <c r="Q11" s="18">
        <f>M11/M10</f>
        <v>0.80275401107654631</v>
      </c>
      <c r="R11" s="18">
        <f>N11/N10</f>
        <v>0.31245403718765136</v>
      </c>
      <c r="S11" s="18">
        <f>O11/O10</f>
        <v>0.26346089783178156</v>
      </c>
      <c r="U11" s="52"/>
      <c r="V11" s="52"/>
      <c r="W11" s="52"/>
    </row>
    <row r="12" spans="1:26" x14ac:dyDescent="0.2">
      <c r="B12" s="91" t="s">
        <v>224</v>
      </c>
      <c r="C12" s="78" t="s">
        <v>218</v>
      </c>
      <c r="D12" s="78">
        <v>9.1711839999999984</v>
      </c>
      <c r="E12" s="78">
        <v>8.4062339999999995</v>
      </c>
      <c r="F12" s="78">
        <v>5.4038199999999996</v>
      </c>
      <c r="G12" s="78">
        <v>5.1536480000000005</v>
      </c>
      <c r="H12" s="78">
        <v>6.7413549999999995</v>
      </c>
      <c r="J12" s="91" t="s">
        <v>224</v>
      </c>
      <c r="K12" s="78" t="s">
        <v>218</v>
      </c>
      <c r="L12" s="18">
        <f t="shared" si="1"/>
        <v>0.91659201254712597</v>
      </c>
      <c r="M12" s="18">
        <f t="shared" si="2"/>
        <v>0.58921727009293468</v>
      </c>
      <c r="N12" s="18">
        <f t="shared" si="3"/>
        <v>0.56193922180603961</v>
      </c>
      <c r="O12" s="137">
        <f t="shared" si="4"/>
        <v>0.73505830872000832</v>
      </c>
      <c r="P12" s="18">
        <f>L12/L12</f>
        <v>1</v>
      </c>
      <c r="Q12" s="18">
        <f>M12/M12</f>
        <v>1</v>
      </c>
      <c r="R12" s="18">
        <f>N12/N12</f>
        <v>1</v>
      </c>
      <c r="S12" s="18">
        <f>O12/O12</f>
        <v>1</v>
      </c>
      <c r="U12" s="52"/>
      <c r="V12" s="52"/>
      <c r="W12" s="52"/>
    </row>
    <row r="13" spans="1:26" x14ac:dyDescent="0.2">
      <c r="B13" s="91"/>
      <c r="C13" s="78" t="s">
        <v>219</v>
      </c>
      <c r="D13" s="78">
        <v>7.6270119999999997</v>
      </c>
      <c r="E13" s="78">
        <v>5.1652340000000008</v>
      </c>
      <c r="F13" s="78">
        <v>3.6478699999999997</v>
      </c>
      <c r="G13" s="78">
        <v>3.717355</v>
      </c>
      <c r="H13" s="78">
        <v>2.5928200000000001</v>
      </c>
      <c r="J13" s="91"/>
      <c r="K13" s="78" t="s">
        <v>219</v>
      </c>
      <c r="L13" s="18">
        <f t="shared" si="1"/>
        <v>0.67722903805579449</v>
      </c>
      <c r="M13" s="18">
        <f t="shared" si="2"/>
        <v>0.4782829763477493</v>
      </c>
      <c r="N13" s="18">
        <f t="shared" si="3"/>
        <v>0.48739335928670363</v>
      </c>
      <c r="O13" s="137">
        <f t="shared" si="4"/>
        <v>0.33995226439921694</v>
      </c>
      <c r="P13" s="18">
        <f>L13/L12</f>
        <v>0.73885548726727013</v>
      </c>
      <c r="Q13" s="18">
        <f>M13/M12</f>
        <v>0.81172599756336372</v>
      </c>
      <c r="R13" s="18">
        <f>N13/N12</f>
        <v>0.86734177002318869</v>
      </c>
      <c r="S13" s="18">
        <f>O13/O12</f>
        <v>0.46248339807380973</v>
      </c>
      <c r="U13" s="52"/>
      <c r="V13" s="52"/>
      <c r="W13" s="52"/>
    </row>
    <row r="15" spans="1:26" x14ac:dyDescent="0.2">
      <c r="P15" s="78" t="s">
        <v>225</v>
      </c>
      <c r="Q15" s="78" t="s">
        <v>30</v>
      </c>
      <c r="R15" s="78" t="s">
        <v>216</v>
      </c>
      <c r="S15" s="78" t="s">
        <v>44</v>
      </c>
    </row>
    <row r="16" spans="1:26" x14ac:dyDescent="0.2">
      <c r="N16" s="94" t="s">
        <v>15</v>
      </c>
      <c r="O16" s="78" t="s">
        <v>218</v>
      </c>
      <c r="P16" s="18">
        <f>AVERAGE(P4,P6,P8,P10,P12)</f>
        <v>1</v>
      </c>
      <c r="Q16" s="18">
        <f t="shared" ref="Q16:S17" si="10">AVERAGE(Q4,Q6,Q8,Q10,Q12)</f>
        <v>1</v>
      </c>
      <c r="R16" s="18">
        <f t="shared" si="10"/>
        <v>1</v>
      </c>
      <c r="S16" s="18">
        <f t="shared" si="10"/>
        <v>1</v>
      </c>
    </row>
    <row r="17" spans="1:19" x14ac:dyDescent="0.2">
      <c r="N17" s="96"/>
      <c r="O17" s="78" t="s">
        <v>219</v>
      </c>
      <c r="P17" s="18">
        <f>AVERAGE(P5,P7,P9,P11,P13)</f>
        <v>0.59592980857858302</v>
      </c>
      <c r="Q17" s="18">
        <f t="shared" si="10"/>
        <v>0.68562262446008115</v>
      </c>
      <c r="R17" s="18">
        <f t="shared" si="10"/>
        <v>0.5513965538844211</v>
      </c>
      <c r="S17" s="18">
        <f t="shared" si="10"/>
        <v>0.35988860816296786</v>
      </c>
    </row>
    <row r="18" spans="1:19" x14ac:dyDescent="0.2">
      <c r="N18" s="94" t="s">
        <v>16</v>
      </c>
      <c r="O18" s="78" t="s">
        <v>218</v>
      </c>
      <c r="P18" s="78">
        <f>STDEV(P4,P6,P8,P10,P12)</f>
        <v>0</v>
      </c>
      <c r="Q18" s="78">
        <f t="shared" ref="Q18:S18" si="11">STDEV(Q4,Q6,Q8,Q10,Q12)</f>
        <v>0</v>
      </c>
      <c r="R18" s="78">
        <f t="shared" si="11"/>
        <v>0</v>
      </c>
      <c r="S18" s="78">
        <f t="shared" si="11"/>
        <v>0</v>
      </c>
    </row>
    <row r="19" spans="1:19" x14ac:dyDescent="0.2">
      <c r="N19" s="96"/>
      <c r="O19" s="78" t="s">
        <v>219</v>
      </c>
      <c r="P19" s="78">
        <f>STDEV(P5,P7,P9,P11,P13)</f>
        <v>0.13459818267224927</v>
      </c>
      <c r="Q19" s="78">
        <f t="shared" ref="Q19:S19" si="12">STDEV(Q5,Q7,Q9,Q11,Q13)</f>
        <v>0.15597704610697052</v>
      </c>
      <c r="R19" s="78">
        <f t="shared" si="12"/>
        <v>0.20750279792387744</v>
      </c>
      <c r="S19" s="78">
        <f t="shared" si="12"/>
        <v>0.14307343935003636</v>
      </c>
    </row>
    <row r="22" spans="1:19" ht="16.5" x14ac:dyDescent="0.2">
      <c r="A22" s="12" t="s">
        <v>229</v>
      </c>
      <c r="B22" s="78"/>
      <c r="C22" s="69" t="s">
        <v>243</v>
      </c>
      <c r="E22" s="78" t="s">
        <v>244</v>
      </c>
      <c r="F22" s="78"/>
      <c r="G22" s="69" t="s">
        <v>243</v>
      </c>
    </row>
    <row r="23" spans="1:19" x14ac:dyDescent="0.2">
      <c r="B23" s="78" t="s">
        <v>230</v>
      </c>
      <c r="C23" s="78">
        <v>8.5</v>
      </c>
      <c r="E23" s="91" t="s">
        <v>23</v>
      </c>
      <c r="F23" s="78" t="s">
        <v>218</v>
      </c>
      <c r="G23" s="18">
        <f>AVERAGE(C23:C25)</f>
        <v>11.166666666666666</v>
      </c>
    </row>
    <row r="24" spans="1:19" x14ac:dyDescent="0.2">
      <c r="B24" s="78" t="s">
        <v>233</v>
      </c>
      <c r="C24" s="78">
        <v>16</v>
      </c>
      <c r="E24" s="91"/>
      <c r="F24" s="78" t="s">
        <v>12</v>
      </c>
      <c r="G24" s="18">
        <f>AVERAGE(C26:C30)</f>
        <v>5.0999999999999996</v>
      </c>
    </row>
    <row r="25" spans="1:19" x14ac:dyDescent="0.2">
      <c r="B25" s="78" t="s">
        <v>234</v>
      </c>
      <c r="C25" s="78">
        <v>9</v>
      </c>
      <c r="E25" s="91" t="s">
        <v>20</v>
      </c>
      <c r="F25" s="78" t="s">
        <v>218</v>
      </c>
      <c r="G25" s="18">
        <f>STDEV(C23:C25)</f>
        <v>4.193248541803043</v>
      </c>
    </row>
    <row r="26" spans="1:19" x14ac:dyDescent="0.2">
      <c r="B26" s="78" t="s">
        <v>133</v>
      </c>
      <c r="C26" s="78">
        <v>5.5</v>
      </c>
      <c r="E26" s="91"/>
      <c r="F26" s="78" t="s">
        <v>12</v>
      </c>
      <c r="G26" s="18">
        <f>STDEV(C26:C30)</f>
        <v>0.41833001326703778</v>
      </c>
    </row>
    <row r="27" spans="1:19" x14ac:dyDescent="0.2">
      <c r="B27" s="78" t="s">
        <v>134</v>
      </c>
      <c r="C27" s="78">
        <v>4.5</v>
      </c>
    </row>
    <row r="28" spans="1:19" x14ac:dyDescent="0.2">
      <c r="B28" s="78" t="s">
        <v>135</v>
      </c>
      <c r="C28" s="78">
        <v>5.5</v>
      </c>
      <c r="E28" s="118" t="s">
        <v>237</v>
      </c>
      <c r="F28" s="119"/>
      <c r="G28" s="119"/>
      <c r="H28" s="119"/>
      <c r="I28" s="120"/>
    </row>
    <row r="29" spans="1:19" x14ac:dyDescent="0.2">
      <c r="B29" s="78" t="s">
        <v>235</v>
      </c>
      <c r="C29" s="78">
        <v>5</v>
      </c>
      <c r="E29" s="68" t="s">
        <v>238</v>
      </c>
      <c r="F29" s="68" t="s">
        <v>239</v>
      </c>
      <c r="G29" s="68" t="s">
        <v>240</v>
      </c>
      <c r="H29" s="68" t="s">
        <v>241</v>
      </c>
      <c r="I29" s="78" t="s">
        <v>242</v>
      </c>
    </row>
    <row r="30" spans="1:19" x14ac:dyDescent="0.2">
      <c r="B30" s="78" t="s">
        <v>236</v>
      </c>
      <c r="C30" s="78">
        <v>5</v>
      </c>
      <c r="E30" s="68" t="s">
        <v>217</v>
      </c>
      <c r="F30" s="68">
        <f>COUNT(C23:C25)</f>
        <v>3</v>
      </c>
      <c r="G30" s="68">
        <f>MEDIAN(C23:C25)</f>
        <v>9</v>
      </c>
      <c r="H30" s="68">
        <v>21</v>
      </c>
      <c r="I30" s="68"/>
    </row>
    <row r="31" spans="1:19" x14ac:dyDescent="0.2">
      <c r="E31" s="68" t="s">
        <v>132</v>
      </c>
      <c r="F31" s="68">
        <f>COUNT(C26:C30)</f>
        <v>5</v>
      </c>
      <c r="G31" s="68">
        <f>MEDIAN(C26:C30)</f>
        <v>5</v>
      </c>
      <c r="H31" s="68">
        <v>15</v>
      </c>
      <c r="I31" s="68">
        <v>3.5700000000000003E-2</v>
      </c>
    </row>
    <row r="34" spans="1:13" x14ac:dyDescent="0.2">
      <c r="A34" s="12" t="s">
        <v>245</v>
      </c>
      <c r="G34" s="91" t="s">
        <v>226</v>
      </c>
      <c r="H34" s="91"/>
    </row>
    <row r="35" spans="1:13" ht="16.5" x14ac:dyDescent="0.2">
      <c r="B35" s="69" t="s">
        <v>278</v>
      </c>
      <c r="C35" s="69" t="s">
        <v>246</v>
      </c>
      <c r="D35" s="78" t="s">
        <v>247</v>
      </c>
      <c r="F35" s="69" t="s">
        <v>278</v>
      </c>
      <c r="G35" s="69" t="s">
        <v>246</v>
      </c>
      <c r="H35" s="78" t="s">
        <v>247</v>
      </c>
      <c r="J35" s="69" t="s">
        <v>278</v>
      </c>
      <c r="K35" s="78"/>
      <c r="L35" s="69" t="s">
        <v>246</v>
      </c>
      <c r="M35" s="78" t="s">
        <v>247</v>
      </c>
    </row>
    <row r="36" spans="1:13" x14ac:dyDescent="0.2">
      <c r="B36" s="78" t="s">
        <v>129</v>
      </c>
      <c r="C36" s="78">
        <v>46</v>
      </c>
      <c r="D36" s="78">
        <v>14</v>
      </c>
      <c r="F36" s="88" t="s">
        <v>129</v>
      </c>
      <c r="G36" s="78">
        <f>C36/$C$36</f>
        <v>1</v>
      </c>
      <c r="H36" s="78">
        <f>D36/$D$36</f>
        <v>1</v>
      </c>
      <c r="J36" s="91" t="s">
        <v>15</v>
      </c>
      <c r="K36" s="78" t="s">
        <v>10</v>
      </c>
      <c r="L36" s="18">
        <f>AVERAGE(G36:G38)</f>
        <v>1</v>
      </c>
      <c r="M36" s="18">
        <f>AVERAGE(H36:H38)</f>
        <v>1</v>
      </c>
    </row>
    <row r="37" spans="1:13" x14ac:dyDescent="0.2">
      <c r="B37" s="78" t="s">
        <v>130</v>
      </c>
      <c r="C37" s="78">
        <v>30</v>
      </c>
      <c r="D37" s="78">
        <v>12</v>
      </c>
      <c r="F37" s="88" t="s">
        <v>130</v>
      </c>
      <c r="G37" s="78">
        <f>C37/$C$37</f>
        <v>1</v>
      </c>
      <c r="H37" s="78">
        <f>D37/$D$37</f>
        <v>1</v>
      </c>
      <c r="J37" s="91"/>
      <c r="K37" s="78" t="s">
        <v>219</v>
      </c>
      <c r="L37" s="18">
        <f>AVERAGE(G39:G41)</f>
        <v>0.67000756649787563</v>
      </c>
      <c r="M37" s="18">
        <f>AVERAGE(H39:H41)</f>
        <v>0.59850606909430437</v>
      </c>
    </row>
    <row r="38" spans="1:13" x14ac:dyDescent="0.2">
      <c r="B38" s="78" t="s">
        <v>131</v>
      </c>
      <c r="C38" s="78">
        <v>83</v>
      </c>
      <c r="D38" s="78">
        <v>34</v>
      </c>
      <c r="F38" s="88" t="s">
        <v>131</v>
      </c>
      <c r="G38" s="78">
        <f>C38/$C$38</f>
        <v>1</v>
      </c>
      <c r="H38" s="78">
        <f>D38/$D$38</f>
        <v>1</v>
      </c>
      <c r="J38" s="91" t="s">
        <v>16</v>
      </c>
      <c r="K38" s="78" t="s">
        <v>10</v>
      </c>
      <c r="L38" s="18">
        <f>STDEV(G36:G38)</f>
        <v>0</v>
      </c>
      <c r="M38" s="18">
        <f>STDEV(H36:H38)</f>
        <v>0</v>
      </c>
    </row>
    <row r="39" spans="1:13" x14ac:dyDescent="0.2">
      <c r="B39" s="78" t="s">
        <v>133</v>
      </c>
      <c r="C39" s="78">
        <v>38</v>
      </c>
      <c r="D39" s="78">
        <v>11</v>
      </c>
      <c r="F39" s="88" t="s">
        <v>133</v>
      </c>
      <c r="G39" s="78">
        <f>C39/$C$36</f>
        <v>0.82608695652173914</v>
      </c>
      <c r="H39" s="78">
        <f>D39/$D$36</f>
        <v>0.7857142857142857</v>
      </c>
      <c r="J39" s="91"/>
      <c r="K39" s="78" t="s">
        <v>219</v>
      </c>
      <c r="L39" s="138">
        <f>STDEV(G39:G41)</f>
        <v>0.14733835568865192</v>
      </c>
      <c r="M39" s="138">
        <f>STDEV(H39:H41)</f>
        <v>0.23605292034401665</v>
      </c>
    </row>
    <row r="40" spans="1:13" x14ac:dyDescent="0.2">
      <c r="B40" s="78" t="s">
        <v>134</v>
      </c>
      <c r="C40" s="78">
        <v>16</v>
      </c>
      <c r="D40" s="78">
        <v>4</v>
      </c>
      <c r="F40" s="88" t="s">
        <v>134</v>
      </c>
      <c r="G40" s="78">
        <f>C40/$C$37</f>
        <v>0.53333333333333333</v>
      </c>
      <c r="H40" s="78">
        <f>D40/$D$37</f>
        <v>0.33333333333333331</v>
      </c>
      <c r="J40" s="18" t="s">
        <v>248</v>
      </c>
      <c r="K40" s="78"/>
      <c r="L40" s="78">
        <f>_xlfn.T.TEST(G36:G38,G39:G41,2,2)</f>
        <v>1.7852500270633499E-2</v>
      </c>
      <c r="M40" s="78">
        <f>_xlfn.T.TEST(H36:H38,H39:H41,2,2)</f>
        <v>4.213739778600914E-2</v>
      </c>
    </row>
    <row r="41" spans="1:13" x14ac:dyDescent="0.2">
      <c r="B41" s="78" t="s">
        <v>135</v>
      </c>
      <c r="C41" s="78">
        <v>54</v>
      </c>
      <c r="D41" s="78">
        <v>23</v>
      </c>
      <c r="F41" s="88" t="s">
        <v>135</v>
      </c>
      <c r="G41" s="78">
        <f>C41/$C$38</f>
        <v>0.6506024096385542</v>
      </c>
      <c r="H41" s="78">
        <f>D41/$D$38</f>
        <v>0.67647058823529416</v>
      </c>
    </row>
    <row r="42" spans="1:13" x14ac:dyDescent="0.2">
      <c r="D42" s="41"/>
      <c r="H42" s="41"/>
    </row>
    <row r="43" spans="1:13" x14ac:dyDescent="0.2">
      <c r="G43" s="91" t="s">
        <v>226</v>
      </c>
      <c r="H43" s="91"/>
    </row>
    <row r="44" spans="1:13" x14ac:dyDescent="0.2">
      <c r="B44" s="69" t="s">
        <v>279</v>
      </c>
      <c r="C44" s="69" t="s">
        <v>246</v>
      </c>
      <c r="D44" s="78" t="s">
        <v>247</v>
      </c>
      <c r="F44" s="69" t="s">
        <v>279</v>
      </c>
      <c r="G44" s="69" t="s">
        <v>246</v>
      </c>
      <c r="H44" s="78" t="s">
        <v>247</v>
      </c>
      <c r="J44" s="69" t="s">
        <v>279</v>
      </c>
      <c r="K44" s="78"/>
      <c r="L44" s="69" t="s">
        <v>246</v>
      </c>
      <c r="M44" s="78" t="s">
        <v>247</v>
      </c>
    </row>
    <row r="45" spans="1:13" x14ac:dyDescent="0.2">
      <c r="B45" s="78" t="s">
        <v>129</v>
      </c>
      <c r="C45" s="78">
        <v>1.4611116705770975</v>
      </c>
      <c r="D45" s="78">
        <v>0.30131904664393394</v>
      </c>
      <c r="F45" s="88" t="s">
        <v>129</v>
      </c>
      <c r="G45" s="78">
        <f>C45/$C$45</f>
        <v>1</v>
      </c>
      <c r="H45" s="78">
        <f>D45/$D$45</f>
        <v>1</v>
      </c>
      <c r="J45" s="91" t="s">
        <v>15</v>
      </c>
      <c r="K45" s="78" t="s">
        <v>10</v>
      </c>
      <c r="L45" s="18">
        <f>AVERAGE(G45:G47)</f>
        <v>1</v>
      </c>
      <c r="M45" s="18">
        <f>AVERAGE(H45:H47)</f>
        <v>1</v>
      </c>
    </row>
    <row r="46" spans="1:13" x14ac:dyDescent="0.2">
      <c r="B46" s="78" t="s">
        <v>130</v>
      </c>
      <c r="C46" s="78">
        <v>0.70951461903777979</v>
      </c>
      <c r="D46" s="78">
        <v>0.20559880162894223</v>
      </c>
      <c r="F46" s="88" t="s">
        <v>130</v>
      </c>
      <c r="G46" s="78">
        <f>C46/$C$46</f>
        <v>1</v>
      </c>
      <c r="H46" s="78">
        <f>D46/$D$46</f>
        <v>1</v>
      </c>
      <c r="J46" s="91"/>
      <c r="K46" s="78" t="s">
        <v>219</v>
      </c>
      <c r="L46" s="18">
        <f>AVERAGE(G48:G50)</f>
        <v>0.48140156931157946</v>
      </c>
      <c r="M46" s="18">
        <f>AVERAGE(H48:H50)</f>
        <v>0.32150821565088317</v>
      </c>
    </row>
    <row r="47" spans="1:13" x14ac:dyDescent="0.2">
      <c r="B47" s="78" t="s">
        <v>131</v>
      </c>
      <c r="C47" s="78">
        <v>2.6448217407147925</v>
      </c>
      <c r="D47" s="78">
        <v>1.308140274004419</v>
      </c>
      <c r="F47" s="88" t="s">
        <v>131</v>
      </c>
      <c r="G47" s="78">
        <f>C47/$C$47</f>
        <v>1</v>
      </c>
      <c r="H47" s="78">
        <f>D47/$D$47</f>
        <v>1</v>
      </c>
      <c r="J47" s="91" t="s">
        <v>16</v>
      </c>
      <c r="K47" s="78" t="s">
        <v>10</v>
      </c>
      <c r="L47" s="18">
        <f>STDEV(G45:G47)</f>
        <v>0</v>
      </c>
      <c r="M47" s="18">
        <f>STDEV(H45:H47)</f>
        <v>0</v>
      </c>
    </row>
    <row r="48" spans="1:13" x14ac:dyDescent="0.2">
      <c r="B48" s="78" t="s">
        <v>133</v>
      </c>
      <c r="C48" s="78">
        <v>0.7945785891677607</v>
      </c>
      <c r="D48" s="78">
        <v>7.8808785876681123E-2</v>
      </c>
      <c r="F48" s="88" t="s">
        <v>133</v>
      </c>
      <c r="G48" s="78">
        <f>C48/$C$45</f>
        <v>0.54381783758795443</v>
      </c>
      <c r="H48" s="78">
        <f>D48/$D$45</f>
        <v>0.26154598175736554</v>
      </c>
      <c r="J48" s="91"/>
      <c r="K48" s="78" t="s">
        <v>219</v>
      </c>
      <c r="L48" s="138">
        <f>STDEV(G48:G50)</f>
        <v>0.14233066133463571</v>
      </c>
      <c r="M48" s="138">
        <f>STDEV(H48:H50)</f>
        <v>0.21025443717963152</v>
      </c>
    </row>
    <row r="49" spans="1:13" x14ac:dyDescent="0.2">
      <c r="B49" s="78" t="s">
        <v>134</v>
      </c>
      <c r="C49" s="78">
        <v>0.22599922870032554</v>
      </c>
      <c r="D49" s="78">
        <v>0.11415465627250805</v>
      </c>
      <c r="F49" s="88" t="s">
        <v>134</v>
      </c>
      <c r="G49" s="78">
        <f>C49/$C$46</f>
        <v>0.31852652875118798</v>
      </c>
      <c r="H49" s="78">
        <f>D49/$D$46</f>
        <v>0.55523016363942879</v>
      </c>
      <c r="J49" s="18" t="s">
        <v>248</v>
      </c>
      <c r="K49" s="78"/>
      <c r="L49" s="78">
        <f>_xlfn.T.TEST(G45:G47,G48:G50,2,2)</f>
        <v>3.2237914222896509E-3</v>
      </c>
      <c r="M49" s="78">
        <f>_xlfn.T.TEST(H45:H47,H48:H50,2,2)</f>
        <v>5.0267191581258907E-3</v>
      </c>
    </row>
    <row r="50" spans="1:13" x14ac:dyDescent="0.2">
      <c r="B50" s="78" t="s">
        <v>135</v>
      </c>
      <c r="C50" s="78">
        <v>1.538916881511768</v>
      </c>
      <c r="D50" s="78">
        <v>0.19327576530901866</v>
      </c>
      <c r="F50" s="88" t="s">
        <v>135</v>
      </c>
      <c r="G50" s="78">
        <f>C50/$C$47</f>
        <v>0.58186034159559596</v>
      </c>
      <c r="H50" s="78">
        <f>D50/$D$47</f>
        <v>0.14774850155585514</v>
      </c>
    </row>
    <row r="53" spans="1:13" ht="16.5" x14ac:dyDescent="0.2">
      <c r="A53" s="12" t="s">
        <v>249</v>
      </c>
      <c r="B53" s="78"/>
      <c r="C53" s="83" t="s">
        <v>250</v>
      </c>
      <c r="E53" s="78"/>
      <c r="F53" s="78"/>
      <c r="G53" s="83" t="s">
        <v>250</v>
      </c>
    </row>
    <row r="54" spans="1:13" x14ac:dyDescent="0.2">
      <c r="B54" s="78" t="s">
        <v>230</v>
      </c>
      <c r="C54" s="32">
        <v>1</v>
      </c>
      <c r="E54" s="91" t="s">
        <v>23</v>
      </c>
      <c r="F54" s="78" t="s">
        <v>218</v>
      </c>
      <c r="G54" s="78">
        <f>AVERAGE(C54:C57)</f>
        <v>1.02</v>
      </c>
    </row>
    <row r="55" spans="1:13" x14ac:dyDescent="0.2">
      <c r="B55" s="78" t="s">
        <v>231</v>
      </c>
      <c r="C55" s="32">
        <v>1.02</v>
      </c>
      <c r="E55" s="91"/>
      <c r="F55" s="78" t="s">
        <v>12</v>
      </c>
      <c r="G55" s="78">
        <f>AVERAGE(C58:C61)</f>
        <v>1.0325</v>
      </c>
    </row>
    <row r="56" spans="1:13" x14ac:dyDescent="0.2">
      <c r="B56" s="78" t="s">
        <v>232</v>
      </c>
      <c r="C56" s="32">
        <v>0.82</v>
      </c>
      <c r="D56" s="46"/>
      <c r="E56" s="125" t="s">
        <v>20</v>
      </c>
      <c r="F56" s="78" t="s">
        <v>218</v>
      </c>
      <c r="G56" s="32">
        <f>STDEV(C54:C57)</f>
        <v>0.17204650534085253</v>
      </c>
      <c r="H56" s="46"/>
      <c r="I56" s="46"/>
    </row>
    <row r="57" spans="1:13" x14ac:dyDescent="0.2">
      <c r="B57" s="78" t="s">
        <v>251</v>
      </c>
      <c r="C57" s="32">
        <v>1.24</v>
      </c>
      <c r="E57" s="125"/>
      <c r="F57" s="78" t="s">
        <v>12</v>
      </c>
      <c r="G57" s="78">
        <f>STDEV(C58:C61)</f>
        <v>0.11926860441876562</v>
      </c>
    </row>
    <row r="58" spans="1:13" x14ac:dyDescent="0.2">
      <c r="B58" s="78" t="s">
        <v>133</v>
      </c>
      <c r="C58" s="32">
        <v>0.88</v>
      </c>
      <c r="E58" s="78" t="s">
        <v>228</v>
      </c>
      <c r="F58" s="78"/>
      <c r="G58" s="78">
        <f>_xlfn.T.TEST(C54:C57,C58:C61,2,2)</f>
        <v>0.9088403656910734</v>
      </c>
    </row>
    <row r="59" spans="1:13" x14ac:dyDescent="0.2">
      <c r="B59" s="78" t="s">
        <v>134</v>
      </c>
      <c r="C59" s="32">
        <v>1.1000000000000001</v>
      </c>
    </row>
    <row r="60" spans="1:13" x14ac:dyDescent="0.2">
      <c r="B60" s="78" t="s">
        <v>135</v>
      </c>
      <c r="C60" s="32">
        <v>1</v>
      </c>
    </row>
    <row r="61" spans="1:13" x14ac:dyDescent="0.2">
      <c r="B61" s="78" t="s">
        <v>235</v>
      </c>
      <c r="C61" s="32">
        <v>1.1499999999999999</v>
      </c>
    </row>
    <row r="64" spans="1:13" ht="16.5" x14ac:dyDescent="0.2">
      <c r="A64" s="12" t="s">
        <v>252</v>
      </c>
      <c r="B64" s="78" t="s">
        <v>253</v>
      </c>
      <c r="C64" s="83" t="s">
        <v>254</v>
      </c>
      <c r="D64" s="78" t="s">
        <v>281</v>
      </c>
      <c r="E64" s="78" t="s">
        <v>282</v>
      </c>
      <c r="F64" s="78" t="s">
        <v>283</v>
      </c>
      <c r="H64" s="78" t="s">
        <v>253</v>
      </c>
      <c r="I64" s="78"/>
      <c r="J64" s="83" t="s">
        <v>254</v>
      </c>
      <c r="K64" s="78" t="s">
        <v>281</v>
      </c>
      <c r="L64" s="78" t="s">
        <v>282</v>
      </c>
      <c r="M64" s="78" t="s">
        <v>283</v>
      </c>
    </row>
    <row r="65" spans="2:13" x14ac:dyDescent="0.2">
      <c r="B65" s="78" t="s">
        <v>230</v>
      </c>
      <c r="C65" s="32">
        <v>94.27</v>
      </c>
      <c r="D65" s="32">
        <v>46.15</v>
      </c>
      <c r="E65" s="32">
        <v>10.59</v>
      </c>
      <c r="F65" s="32">
        <v>1.82</v>
      </c>
      <c r="H65" s="91" t="s">
        <v>23</v>
      </c>
      <c r="I65" s="78" t="s">
        <v>218</v>
      </c>
      <c r="J65" s="78">
        <f>AVERAGE(C65:C68)</f>
        <v>95.33250000000001</v>
      </c>
      <c r="K65" s="78">
        <f t="shared" ref="K65:M65" si="13">AVERAGE(D65:D68)</f>
        <v>48.82</v>
      </c>
      <c r="L65" s="78">
        <f t="shared" si="13"/>
        <v>10.244999999999999</v>
      </c>
      <c r="M65" s="78">
        <f t="shared" si="13"/>
        <v>1.5825</v>
      </c>
    </row>
    <row r="66" spans="2:13" x14ac:dyDescent="0.2">
      <c r="B66" s="78" t="s">
        <v>231</v>
      </c>
      <c r="C66" s="32">
        <v>95.97</v>
      </c>
      <c r="D66" s="32">
        <v>54.04</v>
      </c>
      <c r="E66" s="32">
        <v>9.5</v>
      </c>
      <c r="F66" s="32">
        <v>1.48</v>
      </c>
      <c r="H66" s="91"/>
      <c r="I66" s="78" t="s">
        <v>12</v>
      </c>
      <c r="J66" s="78">
        <f>AVERAGE(C69:C72)</f>
        <v>94.025000000000006</v>
      </c>
      <c r="K66" s="78">
        <f t="shared" ref="K66:M66" si="14">AVERAGE(D69:D72)</f>
        <v>51.637499999999996</v>
      </c>
      <c r="L66" s="78">
        <f t="shared" si="14"/>
        <v>8.129999999999999</v>
      </c>
      <c r="M66" s="78">
        <f t="shared" si="14"/>
        <v>0.60499999999999998</v>
      </c>
    </row>
    <row r="67" spans="2:13" x14ac:dyDescent="0.2">
      <c r="B67" s="78" t="s">
        <v>232</v>
      </c>
      <c r="C67" s="32">
        <v>96.59</v>
      </c>
      <c r="D67" s="32">
        <v>44.21</v>
      </c>
      <c r="E67" s="32">
        <v>10.45</v>
      </c>
      <c r="F67" s="32">
        <v>1.78</v>
      </c>
      <c r="H67" s="125" t="s">
        <v>20</v>
      </c>
      <c r="I67" s="78" t="s">
        <v>218</v>
      </c>
      <c r="J67" s="32">
        <f>STDEV(C65:C68)</f>
        <v>1.1268947007891517</v>
      </c>
      <c r="K67" s="32">
        <f t="shared" ref="K67:M67" si="15">STDEV(D65:D68)</f>
        <v>4.4674004372416256</v>
      </c>
      <c r="L67" s="32">
        <f t="shared" si="15"/>
        <v>0.50136480397677141</v>
      </c>
      <c r="M67" s="32">
        <f t="shared" si="15"/>
        <v>0.26862303202319343</v>
      </c>
    </row>
    <row r="68" spans="2:13" x14ac:dyDescent="0.2">
      <c r="B68" s="78" t="s">
        <v>251</v>
      </c>
      <c r="C68" s="32">
        <v>94.5</v>
      </c>
      <c r="D68" s="32">
        <v>50.88</v>
      </c>
      <c r="E68" s="32">
        <v>10.44</v>
      </c>
      <c r="F68" s="32">
        <v>1.25</v>
      </c>
      <c r="H68" s="125"/>
      <c r="I68" s="78" t="s">
        <v>12</v>
      </c>
      <c r="J68" s="78">
        <f>STDEV(C69:C72)</f>
        <v>3.2103738100102959</v>
      </c>
      <c r="K68" s="78">
        <f t="shared" ref="K68:M68" si="16">STDEV(D69:D72)</f>
        <v>1.0896903229817192</v>
      </c>
      <c r="L68" s="78">
        <f t="shared" si="16"/>
        <v>0.7524626236564842</v>
      </c>
      <c r="M68" s="78">
        <f t="shared" si="16"/>
        <v>0.30259984578096982</v>
      </c>
    </row>
    <row r="69" spans="2:13" x14ac:dyDescent="0.2">
      <c r="B69" s="78" t="s">
        <v>133</v>
      </c>
      <c r="C69" s="32">
        <v>96.68</v>
      </c>
      <c r="D69" s="32">
        <v>50.05</v>
      </c>
      <c r="E69" s="32">
        <v>8.6300000000000008</v>
      </c>
      <c r="F69" s="32">
        <v>1.04</v>
      </c>
      <c r="H69" s="78" t="s">
        <v>228</v>
      </c>
      <c r="I69" s="78"/>
      <c r="J69" s="78">
        <f>_xlfn.T.TEST(C65:C68,C69:C72,2,2)</f>
        <v>0.4713056789683554</v>
      </c>
      <c r="K69" s="78">
        <f t="shared" ref="K69:M69" si="17">_xlfn.T.TEST(D65:D68,D69:D72,2,2)</f>
        <v>0.26632901196203607</v>
      </c>
      <c r="L69" s="78">
        <f t="shared" si="17"/>
        <v>3.4022898093492618E-3</v>
      </c>
      <c r="M69" s="78">
        <f t="shared" si="17"/>
        <v>2.9055776377755775E-3</v>
      </c>
    </row>
    <row r="70" spans="2:13" x14ac:dyDescent="0.2">
      <c r="B70" s="78" t="s">
        <v>134</v>
      </c>
      <c r="C70" s="32">
        <v>96.26</v>
      </c>
      <c r="D70" s="32">
        <v>52.03</v>
      </c>
      <c r="E70" s="32">
        <v>8.1199999999999992</v>
      </c>
      <c r="F70" s="32">
        <v>0.57999999999999996</v>
      </c>
    </row>
    <row r="71" spans="2:13" x14ac:dyDescent="0.2">
      <c r="B71" s="78" t="s">
        <v>135</v>
      </c>
      <c r="C71" s="32">
        <v>93.44</v>
      </c>
      <c r="D71" s="32">
        <v>51.94</v>
      </c>
      <c r="E71" s="32">
        <v>7.07</v>
      </c>
      <c r="F71" s="32">
        <v>0.42</v>
      </c>
    </row>
    <row r="72" spans="2:13" x14ac:dyDescent="0.2">
      <c r="B72" s="78" t="s">
        <v>235</v>
      </c>
      <c r="C72" s="32">
        <v>89.72</v>
      </c>
      <c r="D72" s="32">
        <v>52.53</v>
      </c>
      <c r="E72" s="32">
        <v>8.6999999999999993</v>
      </c>
      <c r="F72" s="32">
        <v>0.38</v>
      </c>
    </row>
    <row r="74" spans="2:13" x14ac:dyDescent="0.2">
      <c r="B74" s="46"/>
      <c r="C74" s="46"/>
      <c r="D74" s="46"/>
      <c r="E74" s="46"/>
      <c r="F74" s="46"/>
      <c r="G74" s="46"/>
      <c r="H74" s="46"/>
      <c r="I74" s="46"/>
      <c r="J74" s="46"/>
    </row>
  </sheetData>
  <mergeCells count="28">
    <mergeCell ref="H65:H66"/>
    <mergeCell ref="H67:H68"/>
    <mergeCell ref="J36:J37"/>
    <mergeCell ref="J38:J39"/>
    <mergeCell ref="J45:J46"/>
    <mergeCell ref="J47:J48"/>
    <mergeCell ref="E54:E55"/>
    <mergeCell ref="E56:E57"/>
    <mergeCell ref="E23:E24"/>
    <mergeCell ref="E25:E26"/>
    <mergeCell ref="E28:I28"/>
    <mergeCell ref="G34:H34"/>
    <mergeCell ref="G43:H43"/>
    <mergeCell ref="N16:N17"/>
    <mergeCell ref="N18:N19"/>
    <mergeCell ref="U3:U4"/>
    <mergeCell ref="U5:U6"/>
    <mergeCell ref="J4:J5"/>
    <mergeCell ref="J6:J7"/>
    <mergeCell ref="J8:J9"/>
    <mergeCell ref="J10:J11"/>
    <mergeCell ref="J12:J13"/>
    <mergeCell ref="B12:B13"/>
    <mergeCell ref="P2:S2"/>
    <mergeCell ref="B4:B5"/>
    <mergeCell ref="B6:B7"/>
    <mergeCell ref="B8:B9"/>
    <mergeCell ref="B10:B1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17B0-FD4B-4B12-9EA0-01330CA67562}">
  <dimension ref="A1:AA13"/>
  <sheetViews>
    <sheetView zoomScale="55" zoomScaleNormal="55" workbookViewId="0">
      <selection activeCell="I28" sqref="I28"/>
    </sheetView>
  </sheetViews>
  <sheetFormatPr defaultRowHeight="14.25" x14ac:dyDescent="0.2"/>
  <cols>
    <col min="1" max="1" width="29.25" style="5" bestFit="1" customWidth="1"/>
    <col min="2" max="2" width="11.125" style="5" bestFit="1" customWidth="1"/>
    <col min="3" max="3" width="13.875" style="5" bestFit="1" customWidth="1"/>
    <col min="4" max="4" width="12" style="5" bestFit="1" customWidth="1"/>
    <col min="5" max="5" width="15.125" style="5" bestFit="1" customWidth="1"/>
    <col min="6" max="6" width="16.125" style="5" bestFit="1" customWidth="1"/>
    <col min="7" max="7" width="8.25" style="5" bestFit="1" customWidth="1"/>
    <col min="8" max="8" width="11.375" style="5" bestFit="1" customWidth="1"/>
    <col min="9" max="9" width="13.875" style="5" bestFit="1" customWidth="1"/>
    <col min="10" max="10" width="8.25" style="5" bestFit="1" customWidth="1"/>
    <col min="11" max="11" width="16.125" style="5" bestFit="1" customWidth="1"/>
    <col min="12" max="12" width="9" style="5" customWidth="1"/>
    <col min="13" max="13" width="18" style="5" customWidth="1"/>
    <col min="14" max="14" width="16.75" style="5" bestFit="1" customWidth="1"/>
    <col min="15" max="15" width="12" style="5" bestFit="1" customWidth="1"/>
    <col min="16" max="16" width="16.125" style="5" bestFit="1" customWidth="1"/>
    <col min="17" max="17" width="9" style="5"/>
    <col min="18" max="18" width="11.125" style="5" bestFit="1" customWidth="1"/>
    <col min="19" max="19" width="16.75" style="5" bestFit="1" customWidth="1"/>
    <col min="20" max="20" width="8" style="5" bestFit="1" customWidth="1"/>
    <col min="21" max="21" width="16.125" style="5" bestFit="1" customWidth="1"/>
    <col min="22" max="22" width="9" style="5"/>
    <col min="23" max="23" width="14.75" style="5" customWidth="1"/>
    <col min="24" max="24" width="9" style="5"/>
    <col min="25" max="25" width="10" style="5" bestFit="1" customWidth="1"/>
    <col min="26" max="16384" width="9" style="5"/>
  </cols>
  <sheetData>
    <row r="1" spans="1:27" ht="15" x14ac:dyDescent="0.2">
      <c r="A1" s="6" t="s">
        <v>0</v>
      </c>
    </row>
    <row r="2" spans="1:27" ht="15" x14ac:dyDescent="0.2">
      <c r="A2" s="12" t="s">
        <v>26</v>
      </c>
    </row>
    <row r="3" spans="1:27" ht="16.5" x14ac:dyDescent="0.2">
      <c r="A3" s="12" t="s">
        <v>74</v>
      </c>
      <c r="B3" s="84"/>
      <c r="C3" s="84" t="s">
        <v>67</v>
      </c>
      <c r="D3" s="84" t="s">
        <v>49</v>
      </c>
      <c r="E3" s="84" t="s">
        <v>87</v>
      </c>
      <c r="F3" s="84" t="s">
        <v>73</v>
      </c>
      <c r="H3" s="84"/>
      <c r="I3" s="84" t="s">
        <v>68</v>
      </c>
      <c r="J3" s="84" t="s">
        <v>87</v>
      </c>
      <c r="K3" s="84" t="s">
        <v>73</v>
      </c>
      <c r="M3" s="84"/>
      <c r="N3" s="84" t="s">
        <v>69</v>
      </c>
      <c r="O3" s="84" t="s">
        <v>87</v>
      </c>
      <c r="P3" s="84" t="s">
        <v>73</v>
      </c>
      <c r="R3" s="84"/>
      <c r="S3" s="84" t="s">
        <v>70</v>
      </c>
      <c r="T3" s="84" t="s">
        <v>87</v>
      </c>
      <c r="U3" s="84" t="s">
        <v>73</v>
      </c>
      <c r="W3" s="3"/>
      <c r="X3" s="84" t="s">
        <v>17</v>
      </c>
      <c r="Y3" s="84" t="s">
        <v>18</v>
      </c>
      <c r="Z3" s="84" t="s">
        <v>87</v>
      </c>
      <c r="AA3" s="84" t="s">
        <v>73</v>
      </c>
    </row>
    <row r="4" spans="1:27" x14ac:dyDescent="0.2">
      <c r="B4" s="111" t="s">
        <v>9</v>
      </c>
      <c r="C4" s="84" t="s">
        <v>58</v>
      </c>
      <c r="D4" s="84">
        <v>20.295000000000002</v>
      </c>
      <c r="E4" s="10">
        <v>22.7791933446149</v>
      </c>
      <c r="F4" s="10">
        <v>25.3778265972519</v>
      </c>
      <c r="H4" s="111" t="s">
        <v>9</v>
      </c>
      <c r="I4" s="84" t="s">
        <v>58</v>
      </c>
      <c r="J4" s="10">
        <f>E4-$D$4</f>
        <v>2.4841933446148978</v>
      </c>
      <c r="K4" s="10">
        <f>F4-$D$4</f>
        <v>5.0828265972518984</v>
      </c>
      <c r="M4" s="111" t="s">
        <v>9</v>
      </c>
      <c r="N4" s="84" t="s">
        <v>58</v>
      </c>
      <c r="O4" s="11">
        <f t="shared" ref="O4:O12" si="0">2^(-J4)</f>
        <v>0.17872416974273778</v>
      </c>
      <c r="P4" s="11">
        <f t="shared" ref="P4:P12" si="1">2^(-K4)</f>
        <v>2.9506434370657197E-2</v>
      </c>
      <c r="R4" s="111" t="s">
        <v>9</v>
      </c>
      <c r="S4" s="84" t="s">
        <v>58</v>
      </c>
      <c r="T4" s="10">
        <f>O4/$O$4</f>
        <v>1</v>
      </c>
      <c r="U4" s="10">
        <f>P4/$P$4</f>
        <v>1</v>
      </c>
      <c r="W4" s="115" t="s">
        <v>3</v>
      </c>
      <c r="X4" s="108" t="s">
        <v>9</v>
      </c>
      <c r="Y4" s="85" t="s">
        <v>10</v>
      </c>
      <c r="Z4" s="11">
        <f>AVERAGE(T4:T6)</f>
        <v>0.7714511273577358</v>
      </c>
      <c r="AA4" s="11">
        <f>AVERAGE(U4:U6)</f>
        <v>0.68716120600087882</v>
      </c>
    </row>
    <row r="5" spans="1:27" x14ac:dyDescent="0.2">
      <c r="B5" s="111"/>
      <c r="C5" s="84" t="s">
        <v>59</v>
      </c>
      <c r="D5" s="84">
        <v>19.55</v>
      </c>
      <c r="E5" s="10">
        <v>22.566073800782601</v>
      </c>
      <c r="F5" s="10">
        <v>25.448451137026499</v>
      </c>
      <c r="H5" s="111"/>
      <c r="I5" s="84" t="s">
        <v>59</v>
      </c>
      <c r="J5" s="10">
        <f>E5-$D$5</f>
        <v>3.0160738007825998</v>
      </c>
      <c r="K5" s="10">
        <f>F5-$D$5</f>
        <v>5.8984511370264983</v>
      </c>
      <c r="M5" s="111"/>
      <c r="N5" s="84" t="s">
        <v>59</v>
      </c>
      <c r="O5" s="11">
        <f t="shared" si="0"/>
        <v>0.12361504088263982</v>
      </c>
      <c r="P5" s="11">
        <f t="shared" si="1"/>
        <v>1.6764448838953915E-2</v>
      </c>
      <c r="R5" s="111"/>
      <c r="S5" s="84" t="s">
        <v>59</v>
      </c>
      <c r="T5" s="10">
        <f t="shared" ref="T5:T12" si="2">O5/$O$4</f>
        <v>0.69165262348442247</v>
      </c>
      <c r="U5" s="10">
        <f t="shared" ref="U5:U12" si="3">P5/$P$4</f>
        <v>0.56816247698249145</v>
      </c>
      <c r="W5" s="124"/>
      <c r="X5" s="109"/>
      <c r="Y5" s="85" t="s">
        <v>11</v>
      </c>
      <c r="Z5" s="11">
        <f>AVERAGE(T7:T9)</f>
        <v>0.92551236912322421</v>
      </c>
      <c r="AA5" s="11">
        <f>AVERAGE(U7:U9)</f>
        <v>0.92516413118422669</v>
      </c>
    </row>
    <row r="6" spans="1:27" x14ac:dyDescent="0.2">
      <c r="B6" s="111"/>
      <c r="C6" s="84" t="s">
        <v>60</v>
      </c>
      <c r="D6" s="84">
        <v>19.91</v>
      </c>
      <c r="E6" s="10">
        <v>23.0775824027608</v>
      </c>
      <c r="F6" s="10">
        <v>26.012227577538699</v>
      </c>
      <c r="H6" s="111"/>
      <c r="I6" s="84" t="s">
        <v>60</v>
      </c>
      <c r="J6" s="10">
        <f>E6-$D$6</f>
        <v>3.1675824027608002</v>
      </c>
      <c r="K6" s="10">
        <f>F6-$D$6</f>
        <v>6.1022275775386987</v>
      </c>
      <c r="M6" s="111"/>
      <c r="N6" s="84" t="s">
        <v>60</v>
      </c>
      <c r="O6" s="11">
        <f t="shared" si="0"/>
        <v>0.11129167607695355</v>
      </c>
      <c r="P6" s="11">
        <f t="shared" si="1"/>
        <v>1.4556147871168636E-2</v>
      </c>
      <c r="R6" s="111"/>
      <c r="S6" s="84" t="s">
        <v>60</v>
      </c>
      <c r="T6" s="10">
        <f t="shared" si="2"/>
        <v>0.62270075858878482</v>
      </c>
      <c r="U6" s="10">
        <f t="shared" si="3"/>
        <v>0.49332114102014513</v>
      </c>
      <c r="W6" s="124"/>
      <c r="X6" s="110"/>
      <c r="Y6" s="85" t="s">
        <v>12</v>
      </c>
      <c r="Z6" s="11">
        <f>AVERAGE(T10:T12)</f>
        <v>0.32855964606993981</v>
      </c>
      <c r="AA6" s="11">
        <f>AVERAGE(U10:U12)</f>
        <v>0.48237327885338233</v>
      </c>
    </row>
    <row r="7" spans="1:27" x14ac:dyDescent="0.2">
      <c r="B7" s="111"/>
      <c r="C7" s="84" t="s">
        <v>61</v>
      </c>
      <c r="D7" s="84">
        <v>20.65</v>
      </c>
      <c r="E7" s="10">
        <v>22.8372255216102</v>
      </c>
      <c r="F7" s="10">
        <v>25.351469329576499</v>
      </c>
      <c r="H7" s="111"/>
      <c r="I7" s="84" t="s">
        <v>61</v>
      </c>
      <c r="J7" s="10">
        <f>E7-$D$7</f>
        <v>2.1872255216102019</v>
      </c>
      <c r="K7" s="10">
        <f>F7-$D$7</f>
        <v>4.7014693295765007</v>
      </c>
      <c r="M7" s="111"/>
      <c r="N7" s="84" t="s">
        <v>61</v>
      </c>
      <c r="O7" s="11">
        <f t="shared" si="0"/>
        <v>0.21957329075275117</v>
      </c>
      <c r="P7" s="11">
        <f t="shared" si="1"/>
        <v>3.8434099320767419E-2</v>
      </c>
      <c r="R7" s="111"/>
      <c r="S7" s="84" t="s">
        <v>61</v>
      </c>
      <c r="T7" s="10">
        <f t="shared" si="2"/>
        <v>1.2285595790922579</v>
      </c>
      <c r="U7" s="10">
        <f t="shared" si="3"/>
        <v>1.3025667160579855</v>
      </c>
      <c r="W7" s="124" t="s">
        <v>20</v>
      </c>
      <c r="X7" s="111" t="s">
        <v>9</v>
      </c>
      <c r="Y7" s="85" t="s">
        <v>10</v>
      </c>
      <c r="Z7" s="11">
        <f>STDEV(T4:T6)</f>
        <v>0.2009092588898872</v>
      </c>
      <c r="AA7" s="11">
        <f>STDEV(U4:U6)</f>
        <v>0.27349842717148393</v>
      </c>
    </row>
    <row r="8" spans="1:27" x14ac:dyDescent="0.2">
      <c r="B8" s="111"/>
      <c r="C8" s="84" t="s">
        <v>62</v>
      </c>
      <c r="D8" s="84">
        <v>19.725000000000001</v>
      </c>
      <c r="E8" s="10">
        <v>22.682037273947799</v>
      </c>
      <c r="F8" s="10">
        <v>25.434497325466101</v>
      </c>
      <c r="H8" s="111"/>
      <c r="I8" s="84" t="s">
        <v>62</v>
      </c>
      <c r="J8" s="10">
        <f>E8-$D$8</f>
        <v>2.9570372739477975</v>
      </c>
      <c r="K8" s="10">
        <f>F8-$D$8</f>
        <v>5.7094973254660992</v>
      </c>
      <c r="M8" s="111"/>
      <c r="N8" s="84" t="s">
        <v>62</v>
      </c>
      <c r="O8" s="11">
        <f t="shared" si="0"/>
        <v>0.12877841699761475</v>
      </c>
      <c r="P8" s="11">
        <f t="shared" si="1"/>
        <v>1.9110411770827805E-2</v>
      </c>
      <c r="R8" s="111"/>
      <c r="S8" s="84" t="s">
        <v>62</v>
      </c>
      <c r="T8" s="10">
        <f t="shared" si="2"/>
        <v>0.72054281848383006</v>
      </c>
      <c r="U8" s="10">
        <f t="shared" si="3"/>
        <v>0.64766930259225897</v>
      </c>
      <c r="W8" s="124"/>
      <c r="X8" s="111"/>
      <c r="Y8" s="85" t="s">
        <v>11</v>
      </c>
      <c r="Z8" s="11">
        <f>STDEV(T7:T9)</f>
        <v>0.26783330209190953</v>
      </c>
      <c r="AA8" s="11">
        <f>STDEV(U7:U9)</f>
        <v>0.33868691348348706</v>
      </c>
    </row>
    <row r="9" spans="1:27" x14ac:dyDescent="0.2">
      <c r="B9" s="111"/>
      <c r="C9" s="84" t="s">
        <v>63</v>
      </c>
      <c r="D9" s="84">
        <v>20.07</v>
      </c>
      <c r="E9" s="10">
        <v>22.827475961507702</v>
      </c>
      <c r="F9" s="10">
        <v>25.4299123141842</v>
      </c>
      <c r="H9" s="111"/>
      <c r="I9" s="84" t="s">
        <v>63</v>
      </c>
      <c r="J9" s="10">
        <f>E9-$D$9</f>
        <v>2.7574759615077014</v>
      </c>
      <c r="K9" s="10">
        <f>F9-$D$9</f>
        <v>5.3599123141842</v>
      </c>
      <c r="M9" s="111"/>
      <c r="N9" s="84" t="s">
        <v>63</v>
      </c>
      <c r="O9" s="11">
        <f t="shared" si="0"/>
        <v>0.14788258152418163</v>
      </c>
      <c r="P9" s="11">
        <f t="shared" si="1"/>
        <v>2.4350373065025192E-2</v>
      </c>
      <c r="R9" s="111"/>
      <c r="S9" s="84" t="s">
        <v>63</v>
      </c>
      <c r="T9" s="10">
        <f t="shared" si="2"/>
        <v>0.8274347097935848</v>
      </c>
      <c r="U9" s="10">
        <f t="shared" si="3"/>
        <v>0.82525637490243575</v>
      </c>
      <c r="W9" s="116"/>
      <c r="X9" s="111"/>
      <c r="Y9" s="85" t="s">
        <v>12</v>
      </c>
      <c r="Z9" s="11">
        <f>STDEV(T10:T12)</f>
        <v>6.1266926672242282E-2</v>
      </c>
      <c r="AA9" s="11">
        <f>STDEV(U10:U12)</f>
        <v>3.3326955617684985E-2</v>
      </c>
    </row>
    <row r="10" spans="1:27" x14ac:dyDescent="0.2">
      <c r="B10" s="111"/>
      <c r="C10" s="84" t="s">
        <v>64</v>
      </c>
      <c r="D10" s="84">
        <v>20.28</v>
      </c>
      <c r="E10" s="10">
        <v>24.690406650821799</v>
      </c>
      <c r="F10" s="10">
        <v>26.527852719605999</v>
      </c>
      <c r="H10" s="111"/>
      <c r="I10" s="84" t="s">
        <v>64</v>
      </c>
      <c r="J10" s="10">
        <f>E10-$D$10</f>
        <v>4.4104066508217983</v>
      </c>
      <c r="K10" s="10">
        <f>F10-$D$10</f>
        <v>6.2478527196059979</v>
      </c>
      <c r="M10" s="111"/>
      <c r="N10" s="84" t="s">
        <v>64</v>
      </c>
      <c r="O10" s="11">
        <f t="shared" si="0"/>
        <v>4.702570390627351E-2</v>
      </c>
      <c r="P10" s="11">
        <f t="shared" si="1"/>
        <v>1.3158576901072706E-2</v>
      </c>
      <c r="R10" s="111"/>
      <c r="S10" s="84" t="s">
        <v>64</v>
      </c>
      <c r="T10" s="10">
        <f t="shared" si="2"/>
        <v>0.2631188829913943</v>
      </c>
      <c r="U10" s="10">
        <f t="shared" si="3"/>
        <v>0.44595618487058913</v>
      </c>
      <c r="W10" s="121" t="s">
        <v>37</v>
      </c>
      <c r="X10" s="111" t="s">
        <v>9</v>
      </c>
      <c r="Y10" s="85" t="s">
        <v>10</v>
      </c>
      <c r="Z10" s="11"/>
      <c r="AA10" s="11"/>
    </row>
    <row r="11" spans="1:27" x14ac:dyDescent="0.2">
      <c r="B11" s="111"/>
      <c r="C11" s="84" t="s">
        <v>65</v>
      </c>
      <c r="D11" s="84">
        <v>20.41</v>
      </c>
      <c r="E11" s="10">
        <v>24.2729281152344</v>
      </c>
      <c r="F11" s="10">
        <v>26.522532489476401</v>
      </c>
      <c r="H11" s="111"/>
      <c r="I11" s="84" t="s">
        <v>65</v>
      </c>
      <c r="J11" s="10">
        <f>E11-$D$11</f>
        <v>3.8629281152343999</v>
      </c>
      <c r="K11" s="10">
        <f>F11-$D$11</f>
        <v>6.1125324894764006</v>
      </c>
      <c r="M11" s="111"/>
      <c r="N11" s="84" t="s">
        <v>65</v>
      </c>
      <c r="O11" s="11">
        <f t="shared" si="0"/>
        <v>6.8729433809276458E-2</v>
      </c>
      <c r="P11" s="11">
        <f t="shared" si="1"/>
        <v>1.445254636146886E-2</v>
      </c>
      <c r="R11" s="111"/>
      <c r="S11" s="84" t="s">
        <v>65</v>
      </c>
      <c r="T11" s="10">
        <f t="shared" si="2"/>
        <v>0.38455589922844885</v>
      </c>
      <c r="U11" s="10">
        <f t="shared" si="3"/>
        <v>0.4898099912689301</v>
      </c>
      <c r="W11" s="122"/>
      <c r="X11" s="111"/>
      <c r="Y11" s="85" t="s">
        <v>11</v>
      </c>
      <c r="Z11" s="11">
        <f>_xlfn.T.TEST($T$4:$T$6,T7:T9,2,2)</f>
        <v>0.4700869698527198</v>
      </c>
      <c r="AA11" s="11">
        <f>_xlfn.T.TEST($U$4:$U$6,U7:U9,2,2)</f>
        <v>0.39728524500229467</v>
      </c>
    </row>
    <row r="12" spans="1:27" ht="14.25" customHeight="1" x14ac:dyDescent="0.2">
      <c r="B12" s="111"/>
      <c r="C12" s="84" t="s">
        <v>66</v>
      </c>
      <c r="D12" s="84">
        <v>20.72</v>
      </c>
      <c r="E12" s="10">
        <v>24.769080453973299</v>
      </c>
      <c r="F12" s="10">
        <v>26.770433264665801</v>
      </c>
      <c r="H12" s="111"/>
      <c r="I12" s="84" t="s">
        <v>66</v>
      </c>
      <c r="J12" s="10">
        <f>E12-$D$12</f>
        <v>4.0490804539732999</v>
      </c>
      <c r="K12" s="10">
        <f>F12-$D$12</f>
        <v>6.0504332646658021</v>
      </c>
      <c r="M12" s="111"/>
      <c r="N12" s="84" t="s">
        <v>66</v>
      </c>
      <c r="O12" s="11">
        <f t="shared" si="0"/>
        <v>6.040951214890334E-2</v>
      </c>
      <c r="P12" s="11">
        <f t="shared" si="1"/>
        <v>1.5088223221396578E-2</v>
      </c>
      <c r="R12" s="111"/>
      <c r="S12" s="84" t="s">
        <v>66</v>
      </c>
      <c r="T12" s="10">
        <f t="shared" si="2"/>
        <v>0.3380041559899763</v>
      </c>
      <c r="U12" s="10">
        <f t="shared" si="3"/>
        <v>0.51135366042062769</v>
      </c>
      <c r="W12" s="123"/>
      <c r="X12" s="111"/>
      <c r="Y12" s="85" t="s">
        <v>12</v>
      </c>
      <c r="Z12" s="11">
        <f>_xlfn.T.TEST($T$4:$T$6,T10:T12,2,2)</f>
        <v>2.1730099085216458E-2</v>
      </c>
      <c r="AA12" s="11">
        <f>_xlfn.T.TEST($U$4:$U$6,U10:U12,2,2)</f>
        <v>0.26739920117630578</v>
      </c>
    </row>
    <row r="13" spans="1:27" x14ac:dyDescent="0.2">
      <c r="B13" s="8"/>
      <c r="C13" s="9"/>
      <c r="D13" s="9"/>
      <c r="E13" s="9"/>
      <c r="F13" s="9"/>
    </row>
  </sheetData>
  <mergeCells count="10">
    <mergeCell ref="W10:W12"/>
    <mergeCell ref="X7:X9"/>
    <mergeCell ref="X10:X12"/>
    <mergeCell ref="X4:X6"/>
    <mergeCell ref="B4:B12"/>
    <mergeCell ref="H4:H12"/>
    <mergeCell ref="M4:M12"/>
    <mergeCell ref="R4:R12"/>
    <mergeCell ref="W4:W6"/>
    <mergeCell ref="W7:W9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0B1A-45DE-4C32-8BD2-C90923329F74}">
  <dimension ref="A1:AN16"/>
  <sheetViews>
    <sheetView zoomScale="85" zoomScaleNormal="85" workbookViewId="0">
      <selection activeCell="N15" sqref="N15"/>
    </sheetView>
  </sheetViews>
  <sheetFormatPr defaultRowHeight="15" x14ac:dyDescent="0.2"/>
  <cols>
    <col min="1" max="1" width="16.375" style="12" bestFit="1" customWidth="1"/>
    <col min="2" max="2" width="17.5" style="5" bestFit="1" customWidth="1"/>
    <col min="3" max="3" width="9.125" style="5" bestFit="1" customWidth="1"/>
    <col min="4" max="4" width="9.375" style="5" bestFit="1" customWidth="1"/>
    <col min="5" max="5" width="7.5" style="5" bestFit="1" customWidth="1"/>
    <col min="6" max="6" width="9.375" style="5" bestFit="1" customWidth="1"/>
    <col min="7" max="7" width="28.25" style="5" bestFit="1" customWidth="1"/>
    <col min="8" max="8" width="16.375" style="5" bestFit="1" customWidth="1"/>
    <col min="9" max="9" width="19.75" style="5" bestFit="1" customWidth="1"/>
    <col min="10" max="13" width="9" style="5"/>
    <col min="14" max="14" width="13.125" style="5" bestFit="1" customWidth="1"/>
    <col min="15" max="16384" width="9" style="5"/>
  </cols>
  <sheetData>
    <row r="1" spans="1:40" x14ac:dyDescent="0.2">
      <c r="A1" s="6" t="s">
        <v>255</v>
      </c>
    </row>
    <row r="3" spans="1:40" s="133" customFormat="1" x14ac:dyDescent="0.2">
      <c r="A3" s="12" t="s">
        <v>257</v>
      </c>
      <c r="B3" s="12" t="s">
        <v>267</v>
      </c>
      <c r="C3" s="84"/>
      <c r="D3" s="112" t="s">
        <v>263</v>
      </c>
      <c r="E3" s="112"/>
      <c r="F3" s="84" t="s">
        <v>155</v>
      </c>
      <c r="G3" s="84" t="s">
        <v>264</v>
      </c>
      <c r="H3" s="84" t="s">
        <v>265</v>
      </c>
      <c r="I3" s="84" t="s">
        <v>266</v>
      </c>
      <c r="K3" s="134"/>
      <c r="L3" s="84" t="s">
        <v>268</v>
      </c>
      <c r="M3" s="84" t="s">
        <v>269</v>
      </c>
      <c r="N3" s="84" t="s">
        <v>270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133" customFormat="1" x14ac:dyDescent="0.2">
      <c r="A4" s="12"/>
      <c r="B4" s="84"/>
      <c r="C4" s="84"/>
      <c r="D4" s="84" t="s">
        <v>258</v>
      </c>
      <c r="E4" s="84" t="s">
        <v>256</v>
      </c>
      <c r="F4" s="84" t="s">
        <v>258</v>
      </c>
      <c r="G4" s="84" t="s">
        <v>258</v>
      </c>
      <c r="H4" s="84" t="s">
        <v>258</v>
      </c>
      <c r="I4" s="84" t="s">
        <v>258</v>
      </c>
      <c r="K4" s="134" t="s">
        <v>271</v>
      </c>
      <c r="L4" s="84">
        <f>AVERAGE(I11:I13)</f>
        <v>1</v>
      </c>
      <c r="M4" s="84">
        <f>STDEV(I11:I13)</f>
        <v>0</v>
      </c>
      <c r="N4" s="8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133" customFormat="1" ht="16.5" x14ac:dyDescent="0.3">
      <c r="A5" s="12"/>
      <c r="B5" s="112" t="s">
        <v>262</v>
      </c>
      <c r="C5" s="84" t="s">
        <v>259</v>
      </c>
      <c r="D5" s="84">
        <v>34.93</v>
      </c>
      <c r="E5" s="84">
        <v>23.79</v>
      </c>
      <c r="F5" s="84">
        <f>D5-E5</f>
        <v>11.14</v>
      </c>
      <c r="G5" s="84"/>
      <c r="H5" s="135"/>
      <c r="I5" s="135"/>
      <c r="J5" s="5"/>
      <c r="K5" s="84" t="s">
        <v>272</v>
      </c>
      <c r="L5" s="84">
        <f>AVERAGE(I14:I16)</f>
        <v>0.272333194896136</v>
      </c>
      <c r="M5" s="84">
        <f>STDEV(I14:I16)</f>
        <v>3.833772953883708E-2</v>
      </c>
      <c r="N5" s="84">
        <f>_xlfn.T.TEST(I11:I13,I14:I16,2,2)</f>
        <v>5.1051659585038154E-6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133" customFormat="1" ht="16.5" x14ac:dyDescent="0.3">
      <c r="A6" s="12"/>
      <c r="B6" s="112"/>
      <c r="C6" s="84" t="s">
        <v>130</v>
      </c>
      <c r="D6" s="84">
        <v>33.96</v>
      </c>
      <c r="E6" s="84">
        <v>22.81</v>
      </c>
      <c r="F6" s="84">
        <f t="shared" ref="F6:F16" si="0">D6-E6</f>
        <v>11.150000000000002</v>
      </c>
      <c r="G6" s="84"/>
      <c r="H6" s="135"/>
      <c r="I6" s="13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6.5" x14ac:dyDescent="0.3">
      <c r="B7" s="112"/>
      <c r="C7" s="84" t="s">
        <v>131</v>
      </c>
      <c r="D7" s="135">
        <v>34.97</v>
      </c>
      <c r="E7" s="135">
        <v>23.82</v>
      </c>
      <c r="F7" s="84">
        <f t="shared" si="0"/>
        <v>11.149999999999999</v>
      </c>
      <c r="G7" s="84"/>
      <c r="H7" s="84"/>
      <c r="I7" s="84"/>
    </row>
    <row r="8" spans="1:40" ht="16.5" x14ac:dyDescent="0.3">
      <c r="B8" s="112"/>
      <c r="C8" s="84" t="s">
        <v>260</v>
      </c>
      <c r="D8" s="135">
        <v>34.35</v>
      </c>
      <c r="E8" s="135">
        <v>23.57</v>
      </c>
      <c r="F8" s="84">
        <f t="shared" si="0"/>
        <v>10.780000000000001</v>
      </c>
      <c r="G8" s="84"/>
      <c r="H8" s="84"/>
      <c r="I8" s="84"/>
    </row>
    <row r="9" spans="1:40" ht="16.5" x14ac:dyDescent="0.3">
      <c r="B9" s="112"/>
      <c r="C9" s="84" t="s">
        <v>134</v>
      </c>
      <c r="D9" s="84">
        <v>34.619999999999997</v>
      </c>
      <c r="E9" s="84">
        <v>23.74</v>
      </c>
      <c r="F9" s="84">
        <f t="shared" si="0"/>
        <v>10.879999999999999</v>
      </c>
      <c r="G9" s="84"/>
      <c r="H9" s="84"/>
      <c r="I9" s="84"/>
      <c r="J9" s="136"/>
      <c r="K9" s="136"/>
      <c r="L9" s="136"/>
      <c r="M9" s="136"/>
    </row>
    <row r="10" spans="1:40" ht="16.5" x14ac:dyDescent="0.3">
      <c r="B10" s="112"/>
      <c r="C10" s="84" t="s">
        <v>135</v>
      </c>
      <c r="D10" s="84">
        <v>34.21</v>
      </c>
      <c r="E10" s="84">
        <v>23.43</v>
      </c>
      <c r="F10" s="84">
        <f t="shared" si="0"/>
        <v>10.780000000000001</v>
      </c>
      <c r="G10" s="84"/>
      <c r="H10" s="84"/>
      <c r="I10" s="84"/>
      <c r="J10" s="136"/>
      <c r="K10" s="136"/>
      <c r="L10" s="136"/>
      <c r="M10" s="136"/>
    </row>
    <row r="11" spans="1:40" ht="16.5" x14ac:dyDescent="0.3">
      <c r="B11" s="91" t="s">
        <v>261</v>
      </c>
      <c r="C11" s="84" t="s">
        <v>259</v>
      </c>
      <c r="D11" s="135">
        <v>34.97</v>
      </c>
      <c r="E11" s="135">
        <v>36.869999999999997</v>
      </c>
      <c r="F11" s="84">
        <f t="shared" si="0"/>
        <v>-1.8999999999999986</v>
      </c>
      <c r="G11" s="84">
        <f>F11-F5</f>
        <v>-13.04</v>
      </c>
      <c r="H11" s="84">
        <f>2^(-G11)</f>
        <v>8422.3084679664862</v>
      </c>
      <c r="I11" s="84">
        <f>H11/H11</f>
        <v>1</v>
      </c>
    </row>
    <row r="12" spans="1:40" ht="16.5" x14ac:dyDescent="0.3">
      <c r="B12" s="91"/>
      <c r="C12" s="84" t="s">
        <v>130</v>
      </c>
      <c r="D12" s="135">
        <v>35.14</v>
      </c>
      <c r="E12" s="135">
        <v>36.549999999999997</v>
      </c>
      <c r="F12" s="84">
        <f t="shared" si="0"/>
        <v>-1.4099999999999966</v>
      </c>
      <c r="G12" s="84">
        <f t="shared" ref="G12:G16" si="1">F12-F6</f>
        <v>-12.559999999999999</v>
      </c>
      <c r="H12" s="84">
        <f t="shared" ref="H12:H16" si="2">2^(-G12)</f>
        <v>6038.6067140243404</v>
      </c>
      <c r="I12" s="84">
        <f>H12/H12</f>
        <v>1</v>
      </c>
    </row>
    <row r="13" spans="1:40" ht="16.5" x14ac:dyDescent="0.3">
      <c r="B13" s="91"/>
      <c r="C13" s="84" t="s">
        <v>131</v>
      </c>
      <c r="D13" s="135">
        <v>35.020000000000003</v>
      </c>
      <c r="E13" s="135">
        <v>36.99</v>
      </c>
      <c r="F13" s="84">
        <f t="shared" si="0"/>
        <v>-1.9699999999999989</v>
      </c>
      <c r="G13" s="84">
        <f t="shared" si="1"/>
        <v>-13.119999999999997</v>
      </c>
      <c r="H13" s="84">
        <f t="shared" si="2"/>
        <v>8902.5319938134435</v>
      </c>
      <c r="I13" s="84">
        <f>H13/H13</f>
        <v>1</v>
      </c>
    </row>
    <row r="14" spans="1:40" ht="16.5" x14ac:dyDescent="0.3">
      <c r="B14" s="91"/>
      <c r="C14" s="84" t="s">
        <v>260</v>
      </c>
      <c r="D14" s="135">
        <v>36.049999999999997</v>
      </c>
      <c r="E14" s="135">
        <v>36.57</v>
      </c>
      <c r="F14" s="84">
        <f t="shared" si="0"/>
        <v>-0.52000000000000313</v>
      </c>
      <c r="G14" s="84">
        <f t="shared" si="1"/>
        <v>-11.300000000000004</v>
      </c>
      <c r="H14" s="84">
        <f t="shared" si="2"/>
        <v>2521.3837585303954</v>
      </c>
      <c r="I14" s="84">
        <f>H14/H11</f>
        <v>0.29936967615473337</v>
      </c>
    </row>
    <row r="15" spans="1:40" ht="16.5" x14ac:dyDescent="0.3">
      <c r="B15" s="91"/>
      <c r="C15" s="84" t="s">
        <v>134</v>
      </c>
      <c r="D15" s="135">
        <v>36.44</v>
      </c>
      <c r="E15" s="135">
        <v>35.99</v>
      </c>
      <c r="F15" s="84">
        <f t="shared" si="0"/>
        <v>0.44999999999999574</v>
      </c>
      <c r="G15" s="84">
        <f t="shared" si="1"/>
        <v>-10.430000000000003</v>
      </c>
      <c r="H15" s="84">
        <f t="shared" si="2"/>
        <v>1379.5671827104691</v>
      </c>
      <c r="I15" s="84">
        <f>H15/H12</f>
        <v>0.2284578625573509</v>
      </c>
    </row>
    <row r="16" spans="1:40" ht="16.5" x14ac:dyDescent="0.3">
      <c r="B16" s="91"/>
      <c r="C16" s="84" t="s">
        <v>135</v>
      </c>
      <c r="D16" s="135">
        <v>36.33</v>
      </c>
      <c r="E16" s="135">
        <v>36.880000000000003</v>
      </c>
      <c r="F16" s="84">
        <f t="shared" si="0"/>
        <v>-0.55000000000000426</v>
      </c>
      <c r="G16" s="84">
        <f t="shared" si="1"/>
        <v>-11.330000000000005</v>
      </c>
      <c r="H16" s="84">
        <f t="shared" si="2"/>
        <v>2574.3633910207136</v>
      </c>
      <c r="I16" s="84">
        <f>H16/H13</f>
        <v>0.28917204597632368</v>
      </c>
    </row>
  </sheetData>
  <mergeCells count="3">
    <mergeCell ref="B11:B16"/>
    <mergeCell ref="B5:B10"/>
    <mergeCell ref="D3:E3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7CC6-51BA-4EAE-8BC3-1DB0B3BE8769}">
  <dimension ref="A1:U42"/>
  <sheetViews>
    <sheetView zoomScale="70" zoomScaleNormal="70" workbookViewId="0">
      <selection activeCell="I18" sqref="I18"/>
    </sheetView>
  </sheetViews>
  <sheetFormatPr defaultRowHeight="14.25" x14ac:dyDescent="0.2"/>
  <cols>
    <col min="1" max="1" width="28" style="5" bestFit="1" customWidth="1"/>
    <col min="2" max="2" width="9" style="5"/>
    <col min="3" max="3" width="10.875" style="5" bestFit="1" customWidth="1"/>
    <col min="4" max="4" width="11.25" style="5" bestFit="1" customWidth="1"/>
    <col min="5" max="7" width="9.125" style="5" bestFit="1" customWidth="1"/>
    <col min="8" max="9" width="9" style="5"/>
    <col min="10" max="10" width="10.875" style="5" bestFit="1" customWidth="1"/>
    <col min="11" max="11" width="11.25" style="5" bestFit="1" customWidth="1"/>
    <col min="12" max="12" width="10.25" style="5" customWidth="1"/>
    <col min="13" max="13" width="11.375" style="5" bestFit="1" customWidth="1"/>
    <col min="14" max="14" width="21.375" style="5" bestFit="1" customWidth="1"/>
    <col min="15" max="15" width="13.75" style="5" bestFit="1" customWidth="1"/>
    <col min="16" max="17" width="9" style="5"/>
    <col min="18" max="18" width="10.875" style="5" bestFit="1" customWidth="1"/>
    <col min="19" max="19" width="11.25" style="5" bestFit="1" customWidth="1"/>
    <col min="20" max="21" width="10.125" style="5" bestFit="1" customWidth="1"/>
    <col min="22" max="16384" width="9" style="5"/>
  </cols>
  <sheetData>
    <row r="1" spans="1:21" ht="15" x14ac:dyDescent="0.2">
      <c r="A1" s="6" t="s">
        <v>0</v>
      </c>
    </row>
    <row r="2" spans="1:21" s="23" customFormat="1" ht="15" x14ac:dyDescent="0.2">
      <c r="A2" s="12" t="s">
        <v>27</v>
      </c>
      <c r="N2" s="125" t="s">
        <v>24</v>
      </c>
      <c r="O2" s="125"/>
    </row>
    <row r="3" spans="1:21" s="23" customFormat="1" ht="15" x14ac:dyDescent="0.2">
      <c r="A3" s="12" t="s">
        <v>273</v>
      </c>
      <c r="B3" s="78"/>
      <c r="C3" s="78" t="s">
        <v>17</v>
      </c>
      <c r="D3" s="78" t="s">
        <v>18</v>
      </c>
      <c r="E3" s="89" t="s">
        <v>136</v>
      </c>
      <c r="F3" s="70" t="s">
        <v>47</v>
      </c>
      <c r="G3" s="89" t="s">
        <v>44</v>
      </c>
      <c r="H3" s="34"/>
      <c r="I3" s="78"/>
      <c r="J3" s="78" t="s">
        <v>17</v>
      </c>
      <c r="K3" s="78" t="s">
        <v>18</v>
      </c>
      <c r="L3" s="70" t="s">
        <v>47</v>
      </c>
      <c r="M3" s="89" t="s">
        <v>44</v>
      </c>
      <c r="N3" s="70" t="s">
        <v>47</v>
      </c>
      <c r="O3" s="89" t="s">
        <v>44</v>
      </c>
      <c r="Q3" s="79" t="s">
        <v>2</v>
      </c>
      <c r="R3" s="78" t="s">
        <v>17</v>
      </c>
      <c r="S3" s="78" t="s">
        <v>18</v>
      </c>
      <c r="T3" s="70" t="s">
        <v>47</v>
      </c>
      <c r="U3" s="89" t="s">
        <v>44</v>
      </c>
    </row>
    <row r="4" spans="1:21" s="23" customFormat="1" ht="15" x14ac:dyDescent="0.2">
      <c r="A4" s="12"/>
      <c r="B4" s="91" t="s">
        <v>7</v>
      </c>
      <c r="C4" s="90" t="s">
        <v>9</v>
      </c>
      <c r="D4" s="78" t="s">
        <v>10</v>
      </c>
      <c r="E4" s="84">
        <v>72.5</v>
      </c>
      <c r="F4" s="84">
        <v>175</v>
      </c>
      <c r="G4" s="84">
        <v>9.0300000000000005E-2</v>
      </c>
      <c r="H4" s="34"/>
      <c r="I4" s="91" t="s">
        <v>7</v>
      </c>
      <c r="J4" s="90" t="s">
        <v>9</v>
      </c>
      <c r="K4" s="78" t="s">
        <v>10</v>
      </c>
      <c r="L4" s="43">
        <f>F4/E4</f>
        <v>2.4137931034482758</v>
      </c>
      <c r="M4" s="43">
        <f>G4/E4</f>
        <v>1.2455172413793104E-3</v>
      </c>
      <c r="N4" s="44">
        <f>L4/$L$4</f>
        <v>1</v>
      </c>
      <c r="O4" s="44">
        <f>M4/$M$4</f>
        <v>1</v>
      </c>
      <c r="Q4" s="91" t="s">
        <v>23</v>
      </c>
      <c r="R4" s="90" t="s">
        <v>9</v>
      </c>
      <c r="S4" s="77" t="s">
        <v>10</v>
      </c>
      <c r="T4" s="43">
        <f t="shared" ref="T4:U9" si="0">N13</f>
        <v>1</v>
      </c>
      <c r="U4" s="43">
        <f t="shared" si="0"/>
        <v>1</v>
      </c>
    </row>
    <row r="5" spans="1:21" s="23" customFormat="1" ht="15" x14ac:dyDescent="0.2">
      <c r="A5" s="12"/>
      <c r="B5" s="91"/>
      <c r="C5" s="90"/>
      <c r="D5" s="78" t="s">
        <v>11</v>
      </c>
      <c r="E5" s="84">
        <v>72.900000000000006</v>
      </c>
      <c r="F5" s="84">
        <v>227</v>
      </c>
      <c r="G5" s="84">
        <v>0.374</v>
      </c>
      <c r="H5" s="34"/>
      <c r="I5" s="91"/>
      <c r="J5" s="90"/>
      <c r="K5" s="78" t="s">
        <v>11</v>
      </c>
      <c r="L5" s="43">
        <f t="shared" ref="L5:L12" si="1">F5/E5</f>
        <v>3.1138545953360768</v>
      </c>
      <c r="M5" s="43">
        <f t="shared" ref="M5:M12" si="2">G5/E5</f>
        <v>5.1303155006858702E-3</v>
      </c>
      <c r="N5" s="44">
        <f t="shared" ref="N5:N6" si="3">L5/$L$4</f>
        <v>1.2900254752106604</v>
      </c>
      <c r="O5" s="44">
        <f t="shared" ref="O5:O6" si="4">M5/$M$4</f>
        <v>4.1190240730866616</v>
      </c>
      <c r="Q5" s="91"/>
      <c r="R5" s="90"/>
      <c r="S5" s="77" t="s">
        <v>11</v>
      </c>
      <c r="T5" s="43">
        <f t="shared" si="0"/>
        <v>1.4380935746490346</v>
      </c>
      <c r="U5" s="43">
        <f t="shared" si="0"/>
        <v>2.7246381042956274</v>
      </c>
    </row>
    <row r="6" spans="1:21" s="23" customFormat="1" ht="15" x14ac:dyDescent="0.2">
      <c r="A6" s="12"/>
      <c r="B6" s="91"/>
      <c r="C6" s="90"/>
      <c r="D6" s="78" t="s">
        <v>12</v>
      </c>
      <c r="E6" s="84">
        <v>67.8</v>
      </c>
      <c r="F6" s="84">
        <v>11</v>
      </c>
      <c r="G6" s="84">
        <v>5.3400000000000001E-3</v>
      </c>
      <c r="H6" s="34"/>
      <c r="I6" s="91"/>
      <c r="J6" s="90"/>
      <c r="K6" s="78" t="s">
        <v>12</v>
      </c>
      <c r="L6" s="43">
        <f t="shared" si="1"/>
        <v>0.16224188790560473</v>
      </c>
      <c r="M6" s="43">
        <f t="shared" si="2"/>
        <v>7.8761061946902659E-5</v>
      </c>
      <c r="N6" s="44">
        <f t="shared" si="3"/>
        <v>6.7214496418036243E-2</v>
      </c>
      <c r="O6" s="44">
        <f t="shared" si="4"/>
        <v>6.3235625594135578E-2</v>
      </c>
      <c r="Q6" s="91"/>
      <c r="R6" s="90"/>
      <c r="S6" s="77" t="s">
        <v>12</v>
      </c>
      <c r="T6" s="43">
        <f t="shared" si="0"/>
        <v>3.0092917277402109E-2</v>
      </c>
      <c r="U6" s="43">
        <f t="shared" si="0"/>
        <v>2.8809159135167035E-2</v>
      </c>
    </row>
    <row r="7" spans="1:21" s="23" customFormat="1" ht="15" x14ac:dyDescent="0.2">
      <c r="A7" s="12"/>
      <c r="B7" s="91" t="s">
        <v>4</v>
      </c>
      <c r="C7" s="90" t="s">
        <v>9</v>
      </c>
      <c r="D7" s="78" t="s">
        <v>10</v>
      </c>
      <c r="E7" s="84">
        <v>80.3</v>
      </c>
      <c r="F7" s="84">
        <v>153</v>
      </c>
      <c r="G7" s="84">
        <v>0.156</v>
      </c>
      <c r="H7" s="34"/>
      <c r="I7" s="91" t="s">
        <v>4</v>
      </c>
      <c r="J7" s="90" t="s">
        <v>9</v>
      </c>
      <c r="K7" s="78" t="s">
        <v>10</v>
      </c>
      <c r="L7" s="43">
        <f t="shared" si="1"/>
        <v>1.9053549190535493</v>
      </c>
      <c r="M7" s="43">
        <f t="shared" si="2"/>
        <v>1.9427148194271482E-3</v>
      </c>
      <c r="N7" s="44">
        <f>L7/$L$7</f>
        <v>1</v>
      </c>
      <c r="O7" s="44">
        <f>M7/$M$7</f>
        <v>1</v>
      </c>
      <c r="Q7" s="91" t="s">
        <v>20</v>
      </c>
      <c r="R7" s="90" t="s">
        <v>9</v>
      </c>
      <c r="S7" s="77" t="s">
        <v>10</v>
      </c>
      <c r="T7" s="43">
        <f t="shared" si="0"/>
        <v>0</v>
      </c>
      <c r="U7" s="43">
        <f t="shared" si="0"/>
        <v>0</v>
      </c>
    </row>
    <row r="8" spans="1:21" s="23" customFormat="1" ht="15" x14ac:dyDescent="0.2">
      <c r="A8" s="12"/>
      <c r="B8" s="91"/>
      <c r="C8" s="90"/>
      <c r="D8" s="78" t="s">
        <v>11</v>
      </c>
      <c r="E8" s="84">
        <v>76.7</v>
      </c>
      <c r="F8" s="84">
        <v>256</v>
      </c>
      <c r="G8" s="84">
        <v>0.3</v>
      </c>
      <c r="I8" s="91"/>
      <c r="J8" s="90"/>
      <c r="K8" s="78" t="s">
        <v>11</v>
      </c>
      <c r="L8" s="43">
        <f t="shared" si="1"/>
        <v>3.3376792698826594</v>
      </c>
      <c r="M8" s="43">
        <f t="shared" si="2"/>
        <v>3.9113428943937413E-3</v>
      </c>
      <c r="N8" s="44">
        <f t="shared" ref="N8:N9" si="5">L8/$L$7</f>
        <v>1.7517362442586768</v>
      </c>
      <c r="O8" s="44">
        <f t="shared" ref="O8:O9" si="6">M8/$M$7</f>
        <v>2.013338682178317</v>
      </c>
      <c r="Q8" s="91"/>
      <c r="R8" s="90"/>
      <c r="S8" s="77" t="s">
        <v>11</v>
      </c>
      <c r="T8" s="43">
        <f t="shared" si="0"/>
        <v>0.27176352271649307</v>
      </c>
      <c r="U8" s="43">
        <f t="shared" si="0"/>
        <v>1.2076560619879244</v>
      </c>
    </row>
    <row r="9" spans="1:21" s="23" customFormat="1" ht="15" x14ac:dyDescent="0.2">
      <c r="A9" s="12"/>
      <c r="B9" s="91"/>
      <c r="C9" s="90"/>
      <c r="D9" s="78" t="s">
        <v>12</v>
      </c>
      <c r="E9" s="84">
        <v>55.9</v>
      </c>
      <c r="F9" s="84">
        <v>0.6</v>
      </c>
      <c r="G9" s="84">
        <v>1.8E-3</v>
      </c>
      <c r="I9" s="91"/>
      <c r="J9" s="90"/>
      <c r="K9" s="78" t="s">
        <v>12</v>
      </c>
      <c r="L9" s="43">
        <f t="shared" si="1"/>
        <v>1.0733452593917709E-2</v>
      </c>
      <c r="M9" s="43">
        <f t="shared" si="2"/>
        <v>3.2200357781753128E-5</v>
      </c>
      <c r="N9" s="44">
        <f t="shared" si="5"/>
        <v>5.6333087796836077E-3</v>
      </c>
      <c r="O9" s="44">
        <f t="shared" si="6"/>
        <v>1.6574927755607538E-2</v>
      </c>
      <c r="Q9" s="91"/>
      <c r="R9" s="90"/>
      <c r="S9" s="77" t="s">
        <v>12</v>
      </c>
      <c r="T9" s="43">
        <f t="shared" si="0"/>
        <v>3.2684932203678227E-2</v>
      </c>
      <c r="U9" s="43">
        <f t="shared" si="0"/>
        <v>3.0227084776064971E-2</v>
      </c>
    </row>
    <row r="10" spans="1:21" s="23" customFormat="1" ht="15" x14ac:dyDescent="0.2">
      <c r="A10" s="12"/>
      <c r="B10" s="91" t="s">
        <v>5</v>
      </c>
      <c r="C10" s="90" t="s">
        <v>9</v>
      </c>
      <c r="D10" s="78" t="s">
        <v>10</v>
      </c>
      <c r="E10" s="84">
        <v>104</v>
      </c>
      <c r="F10" s="84">
        <v>176</v>
      </c>
      <c r="G10" s="84">
        <v>0.255</v>
      </c>
      <c r="I10" s="91" t="s">
        <v>5</v>
      </c>
      <c r="J10" s="90" t="s">
        <v>9</v>
      </c>
      <c r="K10" s="78" t="s">
        <v>10</v>
      </c>
      <c r="L10" s="43">
        <f t="shared" si="1"/>
        <v>1.6923076923076923</v>
      </c>
      <c r="M10" s="43">
        <f t="shared" si="2"/>
        <v>2.4519230769230768E-3</v>
      </c>
      <c r="N10" s="44">
        <f>L10/$L$10</f>
        <v>1</v>
      </c>
      <c r="O10" s="44">
        <f>M10/$M$10</f>
        <v>1</v>
      </c>
      <c r="Q10" s="92" t="s">
        <v>38</v>
      </c>
      <c r="R10" s="90" t="s">
        <v>9</v>
      </c>
      <c r="S10" s="77" t="s">
        <v>10</v>
      </c>
      <c r="T10" s="43"/>
      <c r="U10" s="43"/>
    </row>
    <row r="11" spans="1:21" s="23" customFormat="1" ht="15" x14ac:dyDescent="0.2">
      <c r="A11" s="12"/>
      <c r="B11" s="91"/>
      <c r="C11" s="90"/>
      <c r="D11" s="78" t="s">
        <v>11</v>
      </c>
      <c r="E11" s="84">
        <v>87.3</v>
      </c>
      <c r="F11" s="84">
        <v>188</v>
      </c>
      <c r="G11" s="84">
        <v>0.437</v>
      </c>
      <c r="I11" s="91"/>
      <c r="J11" s="90"/>
      <c r="K11" s="78" t="s">
        <v>11</v>
      </c>
      <c r="L11" s="43">
        <f t="shared" si="1"/>
        <v>2.1534936998854524</v>
      </c>
      <c r="M11" s="43">
        <f t="shared" si="2"/>
        <v>5.0057273768613977E-3</v>
      </c>
      <c r="N11" s="44">
        <f t="shared" ref="N11:N12" si="7">L11/$L$10</f>
        <v>1.2725190044777672</v>
      </c>
      <c r="O11" s="44">
        <f t="shared" ref="O11:O12" si="8">M11/$M$10</f>
        <v>2.0415515576219034</v>
      </c>
      <c r="Q11" s="92"/>
      <c r="R11" s="90"/>
      <c r="S11" s="77" t="s">
        <v>11</v>
      </c>
      <c r="T11" s="43">
        <f>_xlfn.T.TEST(_xlfn.VSTACK(N$4,N$7,N$10),_xlfn.VSTACK(N5,N8,N11),2,2)</f>
        <v>4.9204716175453321E-2</v>
      </c>
      <c r="U11" s="43">
        <f>_xlfn.T.TEST(_xlfn.VSTACK(O$4,O$7,O$10),_xlfn.VSTACK(O5,O8,O11),2,2)</f>
        <v>6.8686824223838219E-2</v>
      </c>
    </row>
    <row r="12" spans="1:21" s="23" customFormat="1" ht="15" x14ac:dyDescent="0.2">
      <c r="A12" s="12"/>
      <c r="B12" s="91"/>
      <c r="C12" s="90"/>
      <c r="D12" s="78" t="s">
        <v>12</v>
      </c>
      <c r="E12" s="84">
        <v>67.8</v>
      </c>
      <c r="F12" s="84">
        <v>2</v>
      </c>
      <c r="G12" s="84">
        <v>1.1000000000000001E-3</v>
      </c>
      <c r="I12" s="91"/>
      <c r="J12" s="90"/>
      <c r="K12" s="78" t="s">
        <v>12</v>
      </c>
      <c r="L12" s="43">
        <f t="shared" si="1"/>
        <v>2.9498525073746312E-2</v>
      </c>
      <c r="M12" s="43">
        <f t="shared" si="2"/>
        <v>1.6224188790560475E-5</v>
      </c>
      <c r="N12" s="44">
        <f t="shared" si="7"/>
        <v>1.7430946634486459E-2</v>
      </c>
      <c r="O12" s="44">
        <f t="shared" si="8"/>
        <v>6.6169240557579978E-3</v>
      </c>
      <c r="Q12" s="92"/>
      <c r="R12" s="90"/>
      <c r="S12" s="77" t="s">
        <v>12</v>
      </c>
      <c r="T12" s="72">
        <f>_xlfn.T.TEST(_xlfn.VSTACK(N$4,N$7,N$10),_xlfn.VSTACK(N6,N9,N12),2,2)</f>
        <v>8.5759724235313831E-7</v>
      </c>
      <c r="U12" s="72">
        <f>_xlfn.T.TEST(_xlfn.VSTACK(O$4,O$7,O$10),_xlfn.VSTACK(O6,O9,O12),2,2)</f>
        <v>6.242250384847871E-7</v>
      </c>
    </row>
    <row r="13" spans="1:21" s="23" customFormat="1" ht="15" x14ac:dyDescent="0.2">
      <c r="A13" s="12"/>
      <c r="K13" s="93" t="s">
        <v>15</v>
      </c>
      <c r="L13" s="104" t="s">
        <v>9</v>
      </c>
      <c r="M13" s="78" t="s">
        <v>10</v>
      </c>
      <c r="N13" s="80">
        <f t="shared" ref="N13:O15" si="9">AVERAGE(N4,N7,N10)</f>
        <v>1</v>
      </c>
      <c r="O13" s="80">
        <f t="shared" si="9"/>
        <v>1</v>
      </c>
    </row>
    <row r="14" spans="1:21" s="23" customFormat="1" ht="15" x14ac:dyDescent="0.2">
      <c r="A14" s="12"/>
      <c r="K14" s="93"/>
      <c r="L14" s="105"/>
      <c r="M14" s="78" t="s">
        <v>11</v>
      </c>
      <c r="N14" s="80">
        <f t="shared" si="9"/>
        <v>1.4380935746490346</v>
      </c>
      <c r="O14" s="80">
        <f t="shared" si="9"/>
        <v>2.7246381042956274</v>
      </c>
    </row>
    <row r="15" spans="1:21" s="23" customFormat="1" ht="15" x14ac:dyDescent="0.2">
      <c r="A15" s="12"/>
      <c r="K15" s="93"/>
      <c r="L15" s="106"/>
      <c r="M15" s="78" t="s">
        <v>12</v>
      </c>
      <c r="N15" s="80">
        <f t="shared" si="9"/>
        <v>3.0092917277402109E-2</v>
      </c>
      <c r="O15" s="80">
        <f t="shared" si="9"/>
        <v>2.8809159135167035E-2</v>
      </c>
    </row>
    <row r="16" spans="1:21" s="23" customFormat="1" ht="15" x14ac:dyDescent="0.2">
      <c r="A16" s="12"/>
      <c r="K16" s="93" t="s">
        <v>22</v>
      </c>
      <c r="L16" s="104" t="s">
        <v>9</v>
      </c>
      <c r="M16" s="78" t="s">
        <v>10</v>
      </c>
      <c r="N16" s="80">
        <f t="shared" ref="N16:O18" si="10">STDEV(N4,N7,N10)</f>
        <v>0</v>
      </c>
      <c r="O16" s="80">
        <f t="shared" si="10"/>
        <v>0</v>
      </c>
    </row>
    <row r="17" spans="1:21" s="23" customFormat="1" ht="15" x14ac:dyDescent="0.2">
      <c r="A17" s="12"/>
      <c r="K17" s="93"/>
      <c r="L17" s="105"/>
      <c r="M17" s="78" t="s">
        <v>11</v>
      </c>
      <c r="N17" s="80">
        <f t="shared" si="10"/>
        <v>0.27176352271649307</v>
      </c>
      <c r="O17" s="80">
        <f t="shared" si="10"/>
        <v>1.2076560619879244</v>
      </c>
    </row>
    <row r="18" spans="1:21" s="23" customFormat="1" ht="15" x14ac:dyDescent="0.2">
      <c r="A18" s="12"/>
      <c r="K18" s="93"/>
      <c r="L18" s="106"/>
      <c r="M18" s="78" t="s">
        <v>12</v>
      </c>
      <c r="N18" s="80">
        <f t="shared" si="10"/>
        <v>3.2684932203678227E-2</v>
      </c>
      <c r="O18" s="80">
        <f t="shared" si="10"/>
        <v>3.0227084776064971E-2</v>
      </c>
    </row>
    <row r="19" spans="1:21" s="23" customFormat="1" ht="15" x14ac:dyDescent="0.2">
      <c r="A19" s="12"/>
      <c r="J19" s="7"/>
      <c r="K19" s="40"/>
      <c r="L19" s="41"/>
      <c r="M19" s="41"/>
      <c r="N19" s="42"/>
      <c r="O19" s="42"/>
    </row>
    <row r="20" spans="1:21" s="23" customFormat="1" ht="15" x14ac:dyDescent="0.2">
      <c r="A20" s="12"/>
      <c r="O20" s="33"/>
    </row>
    <row r="21" spans="1:21" s="23" customFormat="1" ht="15" x14ac:dyDescent="0.2">
      <c r="A21" s="12" t="s">
        <v>28</v>
      </c>
      <c r="N21" s="100" t="s">
        <v>24</v>
      </c>
      <c r="O21" s="100"/>
    </row>
    <row r="22" spans="1:21" s="23" customFormat="1" ht="15" x14ac:dyDescent="0.2">
      <c r="A22" s="12" t="s">
        <v>274</v>
      </c>
      <c r="B22" s="78"/>
      <c r="C22" s="78" t="s">
        <v>17</v>
      </c>
      <c r="D22" s="78" t="s">
        <v>18</v>
      </c>
      <c r="E22" s="89" t="s">
        <v>136</v>
      </c>
      <c r="F22" s="70" t="s">
        <v>47</v>
      </c>
      <c r="G22" s="89" t="s">
        <v>44</v>
      </c>
      <c r="H22" s="34"/>
      <c r="I22" s="78"/>
      <c r="J22" s="78" t="s">
        <v>17</v>
      </c>
      <c r="K22" s="78" t="s">
        <v>18</v>
      </c>
      <c r="L22" s="70" t="s">
        <v>47</v>
      </c>
      <c r="M22" s="89" t="s">
        <v>44</v>
      </c>
      <c r="N22" s="70" t="s">
        <v>47</v>
      </c>
      <c r="O22" s="89" t="s">
        <v>44</v>
      </c>
      <c r="Q22" s="79" t="s">
        <v>2</v>
      </c>
      <c r="R22" s="78" t="s">
        <v>17</v>
      </c>
      <c r="S22" s="78" t="s">
        <v>18</v>
      </c>
      <c r="T22" s="70" t="s">
        <v>47</v>
      </c>
      <c r="U22" s="89" t="s">
        <v>44</v>
      </c>
    </row>
    <row r="23" spans="1:21" s="23" customFormat="1" ht="15" x14ac:dyDescent="0.2">
      <c r="A23" s="12"/>
      <c r="B23" s="91" t="s">
        <v>7</v>
      </c>
      <c r="C23" s="90" t="s">
        <v>9</v>
      </c>
      <c r="D23" s="78" t="s">
        <v>10</v>
      </c>
      <c r="E23" s="84">
        <v>6.89</v>
      </c>
      <c r="F23" s="84">
        <v>78</v>
      </c>
      <c r="G23" s="84">
        <v>185</v>
      </c>
      <c r="H23" s="34"/>
      <c r="I23" s="91" t="s">
        <v>7</v>
      </c>
      <c r="J23" s="90" t="s">
        <v>9</v>
      </c>
      <c r="K23" s="78" t="s">
        <v>10</v>
      </c>
      <c r="L23" s="43">
        <f>F23/E23</f>
        <v>11.320754716981133</v>
      </c>
      <c r="M23" s="43">
        <f>G23/E23</f>
        <v>26.850507982583455</v>
      </c>
      <c r="N23" s="44">
        <f>L23/$L$23</f>
        <v>1</v>
      </c>
      <c r="O23" s="44">
        <f>M23/$M$23</f>
        <v>1</v>
      </c>
      <c r="Q23" s="91" t="s">
        <v>23</v>
      </c>
      <c r="R23" s="90" t="s">
        <v>9</v>
      </c>
      <c r="S23" s="77" t="s">
        <v>10</v>
      </c>
      <c r="T23" s="43">
        <f t="shared" ref="T23:U28" si="11">N32</f>
        <v>1</v>
      </c>
      <c r="U23" s="43">
        <f t="shared" si="11"/>
        <v>1</v>
      </c>
    </row>
    <row r="24" spans="1:21" s="23" customFormat="1" ht="15" x14ac:dyDescent="0.2">
      <c r="A24" s="12"/>
      <c r="B24" s="91"/>
      <c r="C24" s="90"/>
      <c r="D24" s="78" t="s">
        <v>11</v>
      </c>
      <c r="E24" s="84">
        <v>5.96</v>
      </c>
      <c r="F24" s="84">
        <v>117</v>
      </c>
      <c r="G24" s="84">
        <v>40</v>
      </c>
      <c r="H24" s="34"/>
      <c r="I24" s="91"/>
      <c r="J24" s="90"/>
      <c r="K24" s="78" t="s">
        <v>11</v>
      </c>
      <c r="L24" s="43">
        <f t="shared" ref="L24:L31" si="12">F24/E24</f>
        <v>19.630872483221477</v>
      </c>
      <c r="M24" s="43">
        <f t="shared" ref="M24:M31" si="13">G24/E24</f>
        <v>6.7114093959731544</v>
      </c>
      <c r="N24" s="44">
        <f t="shared" ref="N24:N25" si="14">L24/$L$23</f>
        <v>1.7340604026845636</v>
      </c>
      <c r="O24" s="44">
        <f t="shared" ref="O24:O25" si="15">M24/$M$23</f>
        <v>0.2499546526392164</v>
      </c>
      <c r="Q24" s="91"/>
      <c r="R24" s="90"/>
      <c r="S24" s="77" t="s">
        <v>11</v>
      </c>
      <c r="T24" s="43">
        <f t="shared" si="11"/>
        <v>1.3009450473472697</v>
      </c>
      <c r="U24" s="43">
        <f t="shared" si="11"/>
        <v>0.91104121542237326</v>
      </c>
    </row>
    <row r="25" spans="1:21" s="23" customFormat="1" ht="15" x14ac:dyDescent="0.2">
      <c r="A25" s="12"/>
      <c r="B25" s="91"/>
      <c r="C25" s="90"/>
      <c r="D25" s="78" t="s">
        <v>12</v>
      </c>
      <c r="E25" s="84">
        <v>4.8600000000000003</v>
      </c>
      <c r="F25" s="84">
        <v>11</v>
      </c>
      <c r="G25" s="84">
        <v>1.9</v>
      </c>
      <c r="H25" s="34"/>
      <c r="I25" s="91"/>
      <c r="J25" s="90"/>
      <c r="K25" s="78" t="s">
        <v>12</v>
      </c>
      <c r="L25" s="43">
        <f t="shared" si="12"/>
        <v>2.2633744855967075</v>
      </c>
      <c r="M25" s="43">
        <f t="shared" si="13"/>
        <v>0.39094650205761311</v>
      </c>
      <c r="N25" s="44">
        <f t="shared" si="14"/>
        <v>0.1999314128943758</v>
      </c>
      <c r="O25" s="44">
        <f t="shared" si="15"/>
        <v>1.4560115671226779E-2</v>
      </c>
      <c r="Q25" s="91"/>
      <c r="R25" s="90"/>
      <c r="S25" s="77" t="s">
        <v>12</v>
      </c>
      <c r="T25" s="43">
        <f t="shared" si="11"/>
        <v>0.10182892459879589</v>
      </c>
      <c r="U25" s="43">
        <f t="shared" si="11"/>
        <v>1.1900746573465413E-2</v>
      </c>
    </row>
    <row r="26" spans="1:21" s="23" customFormat="1" ht="15" x14ac:dyDescent="0.2">
      <c r="A26" s="12"/>
      <c r="B26" s="91" t="s">
        <v>4</v>
      </c>
      <c r="C26" s="90" t="s">
        <v>9</v>
      </c>
      <c r="D26" s="78" t="s">
        <v>10</v>
      </c>
      <c r="E26" s="84">
        <v>9.9499999999999993</v>
      </c>
      <c r="F26" s="84">
        <v>104</v>
      </c>
      <c r="G26" s="84">
        <v>164</v>
      </c>
      <c r="H26" s="34"/>
      <c r="I26" s="91" t="s">
        <v>4</v>
      </c>
      <c r="J26" s="90" t="s">
        <v>9</v>
      </c>
      <c r="K26" s="78" t="s">
        <v>10</v>
      </c>
      <c r="L26" s="43">
        <f t="shared" si="12"/>
        <v>10.452261306532664</v>
      </c>
      <c r="M26" s="43">
        <f t="shared" si="13"/>
        <v>16.48241206030151</v>
      </c>
      <c r="N26" s="44">
        <f>L26/$L$26</f>
        <v>1</v>
      </c>
      <c r="O26" s="44">
        <f>M26/$M$26</f>
        <v>1</v>
      </c>
      <c r="Q26" s="91" t="s">
        <v>20</v>
      </c>
      <c r="R26" s="90" t="s">
        <v>9</v>
      </c>
      <c r="S26" s="77" t="s">
        <v>10</v>
      </c>
      <c r="T26" s="43">
        <f t="shared" si="11"/>
        <v>0</v>
      </c>
      <c r="U26" s="43">
        <f t="shared" si="11"/>
        <v>0</v>
      </c>
    </row>
    <row r="27" spans="1:21" s="23" customFormat="1" ht="15" x14ac:dyDescent="0.2">
      <c r="A27" s="12"/>
      <c r="B27" s="91"/>
      <c r="C27" s="90"/>
      <c r="D27" s="78" t="s">
        <v>11</v>
      </c>
      <c r="E27" s="84">
        <v>8.0299999999999994</v>
      </c>
      <c r="F27" s="84">
        <v>71</v>
      </c>
      <c r="G27" s="84">
        <v>79</v>
      </c>
      <c r="I27" s="91"/>
      <c r="J27" s="90"/>
      <c r="K27" s="78" t="s">
        <v>11</v>
      </c>
      <c r="L27" s="43">
        <f t="shared" si="12"/>
        <v>8.8418430884184325</v>
      </c>
      <c r="M27" s="43">
        <f t="shared" si="13"/>
        <v>9.8381070983810712</v>
      </c>
      <c r="N27" s="44">
        <f t="shared" ref="N27:N28" si="16">L27/$L$26</f>
        <v>0.84592633394003269</v>
      </c>
      <c r="O27" s="44">
        <f t="shared" ref="O27:O28" si="17">M27/$M$26</f>
        <v>0.59688515627372951</v>
      </c>
      <c r="Q27" s="91"/>
      <c r="R27" s="90"/>
      <c r="S27" s="77" t="s">
        <v>11</v>
      </c>
      <c r="T27" s="43">
        <f t="shared" si="11"/>
        <v>0.44447198881058203</v>
      </c>
      <c r="U27" s="43">
        <f t="shared" si="11"/>
        <v>0.86221448741733286</v>
      </c>
    </row>
    <row r="28" spans="1:21" s="23" customFormat="1" ht="15" x14ac:dyDescent="0.2">
      <c r="A28" s="12"/>
      <c r="B28" s="91"/>
      <c r="C28" s="90"/>
      <c r="D28" s="78" t="s">
        <v>12</v>
      </c>
      <c r="E28" s="84">
        <v>7.67</v>
      </c>
      <c r="F28" s="84">
        <v>7</v>
      </c>
      <c r="G28" s="84">
        <v>0.7</v>
      </c>
      <c r="I28" s="91"/>
      <c r="J28" s="90"/>
      <c r="K28" s="78" t="s">
        <v>12</v>
      </c>
      <c r="L28" s="43">
        <f t="shared" si="12"/>
        <v>0.91264667535853983</v>
      </c>
      <c r="M28" s="43">
        <f t="shared" si="13"/>
        <v>9.1264667535853966E-2</v>
      </c>
      <c r="N28" s="44">
        <f t="shared" si="16"/>
        <v>8.7315715575167985E-2</v>
      </c>
      <c r="O28" s="44">
        <f t="shared" si="17"/>
        <v>5.5370941584252853E-3</v>
      </c>
      <c r="Q28" s="91"/>
      <c r="R28" s="90"/>
      <c r="S28" s="77" t="s">
        <v>12</v>
      </c>
      <c r="T28" s="43">
        <f t="shared" si="11"/>
        <v>9.1711229015732545E-2</v>
      </c>
      <c r="U28" s="43">
        <f t="shared" si="11"/>
        <v>5.5357940239970944E-3</v>
      </c>
    </row>
    <row r="29" spans="1:21" s="23" customFormat="1" ht="15" x14ac:dyDescent="0.2">
      <c r="A29" s="12"/>
      <c r="B29" s="91" t="s">
        <v>5</v>
      </c>
      <c r="C29" s="90" t="s">
        <v>9</v>
      </c>
      <c r="D29" s="78" t="s">
        <v>10</v>
      </c>
      <c r="E29" s="84">
        <v>7.57</v>
      </c>
      <c r="F29" s="84">
        <v>77</v>
      </c>
      <c r="G29" s="84">
        <v>27</v>
      </c>
      <c r="I29" s="91" t="s">
        <v>5</v>
      </c>
      <c r="J29" s="90" t="s">
        <v>9</v>
      </c>
      <c r="K29" s="78" t="s">
        <v>10</v>
      </c>
      <c r="L29" s="43">
        <f t="shared" si="12"/>
        <v>10.171730515191545</v>
      </c>
      <c r="M29" s="43">
        <f t="shared" si="13"/>
        <v>3.5667107001321003</v>
      </c>
      <c r="N29" s="44">
        <f>L29/$L$29</f>
        <v>1</v>
      </c>
      <c r="O29" s="44">
        <f>M29/$M$29</f>
        <v>1</v>
      </c>
      <c r="Q29" s="92" t="s">
        <v>39</v>
      </c>
      <c r="R29" s="90" t="s">
        <v>9</v>
      </c>
      <c r="S29" s="77" t="s">
        <v>10</v>
      </c>
      <c r="T29" s="43"/>
      <c r="U29" s="43"/>
    </row>
    <row r="30" spans="1:21" s="23" customFormat="1" ht="15" x14ac:dyDescent="0.2">
      <c r="A30" s="12"/>
      <c r="B30" s="91"/>
      <c r="C30" s="90"/>
      <c r="D30" s="78" t="s">
        <v>11</v>
      </c>
      <c r="E30" s="84">
        <v>6.54</v>
      </c>
      <c r="F30" s="84">
        <v>88</v>
      </c>
      <c r="G30" s="84">
        <v>44</v>
      </c>
      <c r="I30" s="91"/>
      <c r="J30" s="90"/>
      <c r="K30" s="78" t="s">
        <v>11</v>
      </c>
      <c r="L30" s="43">
        <f t="shared" si="12"/>
        <v>13.455657492354741</v>
      </c>
      <c r="M30" s="43">
        <f t="shared" si="13"/>
        <v>6.7278287461773703</v>
      </c>
      <c r="N30" s="44">
        <f t="shared" ref="N30:N31" si="18">L30/$L$29</f>
        <v>1.3228484054172129</v>
      </c>
      <c r="O30" s="44">
        <f t="shared" ref="O30:O31" si="19">M30/$M$29</f>
        <v>1.8862838373541739</v>
      </c>
      <c r="Q30" s="92"/>
      <c r="R30" s="90"/>
      <c r="S30" s="77" t="s">
        <v>11</v>
      </c>
      <c r="T30" s="37">
        <f>_xlfn.T.TEST(_xlfn.VSTACK($N$23,$N$26,$N$29),_xlfn.VSTACK(N24,N27,N30),2,2)</f>
        <v>0.30597166461125164</v>
      </c>
      <c r="U30" s="37">
        <f>_xlfn.T.TEST(_xlfn.VSTACK($O$23,$O$26,$O$29),_xlfn.VSTACK(O24,O27,O30),2,2)</f>
        <v>0.86685633336082291</v>
      </c>
    </row>
    <row r="31" spans="1:21" s="23" customFormat="1" ht="15" x14ac:dyDescent="0.2">
      <c r="A31" s="12"/>
      <c r="B31" s="91"/>
      <c r="C31" s="90"/>
      <c r="D31" s="78" t="s">
        <v>12</v>
      </c>
      <c r="E31" s="84">
        <v>5.39</v>
      </c>
      <c r="F31" s="84">
        <v>1</v>
      </c>
      <c r="G31" s="84">
        <v>0.3</v>
      </c>
      <c r="I31" s="91"/>
      <c r="J31" s="90"/>
      <c r="K31" s="78" t="s">
        <v>12</v>
      </c>
      <c r="L31" s="43">
        <f t="shared" si="12"/>
        <v>0.1855287569573284</v>
      </c>
      <c r="M31" s="43">
        <f t="shared" si="13"/>
        <v>5.5658627087198514E-2</v>
      </c>
      <c r="N31" s="44">
        <f t="shared" si="18"/>
        <v>1.8239645326843846E-2</v>
      </c>
      <c r="O31" s="44">
        <f t="shared" si="19"/>
        <v>1.5605029890744176E-2</v>
      </c>
      <c r="Q31" s="92"/>
      <c r="R31" s="90"/>
      <c r="S31" s="77" t="s">
        <v>12</v>
      </c>
      <c r="T31" s="72">
        <f>_xlfn.T.TEST(_xlfn.VSTACK($N$23,$N$26,$N$29),_xlfn.VSTACK(N25,N28,N31),2,2)</f>
        <v>7.0821745355789328E-5</v>
      </c>
      <c r="U31" s="72">
        <f>_xlfn.T.TEST(_xlfn.VSTACK($O$23,$O$26,$O$29),_xlfn.VSTACK(O25,O28,O31),2,2)</f>
        <v>6.5674360833858179E-10</v>
      </c>
    </row>
    <row r="32" spans="1:21" s="23" customFormat="1" ht="15" x14ac:dyDescent="0.2">
      <c r="A32" s="12"/>
      <c r="K32" s="93" t="s">
        <v>15</v>
      </c>
      <c r="L32" s="104" t="s">
        <v>9</v>
      </c>
      <c r="M32" s="78" t="s">
        <v>10</v>
      </c>
      <c r="N32" s="44">
        <f t="shared" ref="N32:O34" si="20">AVERAGE(N23,N26,N29)</f>
        <v>1</v>
      </c>
      <c r="O32" s="44">
        <f t="shared" si="20"/>
        <v>1</v>
      </c>
    </row>
    <row r="33" spans="1:15" s="23" customFormat="1" ht="15" x14ac:dyDescent="0.2">
      <c r="A33" s="12"/>
      <c r="K33" s="93"/>
      <c r="L33" s="105"/>
      <c r="M33" s="78" t="s">
        <v>11</v>
      </c>
      <c r="N33" s="44">
        <f t="shared" si="20"/>
        <v>1.3009450473472697</v>
      </c>
      <c r="O33" s="44">
        <f t="shared" si="20"/>
        <v>0.91104121542237326</v>
      </c>
    </row>
    <row r="34" spans="1:15" s="23" customFormat="1" ht="15" x14ac:dyDescent="0.2">
      <c r="A34" s="12"/>
      <c r="K34" s="93"/>
      <c r="L34" s="106"/>
      <c r="M34" s="78" t="s">
        <v>12</v>
      </c>
      <c r="N34" s="44">
        <f t="shared" si="20"/>
        <v>0.10182892459879589</v>
      </c>
      <c r="O34" s="44">
        <f t="shared" si="20"/>
        <v>1.1900746573465413E-2</v>
      </c>
    </row>
    <row r="35" spans="1:15" s="23" customFormat="1" ht="15" x14ac:dyDescent="0.2">
      <c r="A35" s="12"/>
      <c r="K35" s="93" t="s">
        <v>22</v>
      </c>
      <c r="L35" s="104" t="s">
        <v>9</v>
      </c>
      <c r="M35" s="78" t="s">
        <v>10</v>
      </c>
      <c r="N35" s="44">
        <f t="shared" ref="N35:O37" si="21">STDEV(N23,N26,N29)</f>
        <v>0</v>
      </c>
      <c r="O35" s="44">
        <f t="shared" si="21"/>
        <v>0</v>
      </c>
    </row>
    <row r="36" spans="1:15" s="23" customFormat="1" ht="15" x14ac:dyDescent="0.2">
      <c r="A36" s="12"/>
      <c r="K36" s="93"/>
      <c r="L36" s="105"/>
      <c r="M36" s="78" t="s">
        <v>11</v>
      </c>
      <c r="N36" s="44">
        <f t="shared" si="21"/>
        <v>0.44447198881058203</v>
      </c>
      <c r="O36" s="44">
        <f t="shared" si="21"/>
        <v>0.86221448741733286</v>
      </c>
    </row>
    <row r="37" spans="1:15" s="23" customFormat="1" ht="15" x14ac:dyDescent="0.2">
      <c r="A37" s="12"/>
      <c r="K37" s="93"/>
      <c r="L37" s="106"/>
      <c r="M37" s="78" t="s">
        <v>12</v>
      </c>
      <c r="N37" s="44">
        <f t="shared" si="21"/>
        <v>9.1711229015732545E-2</v>
      </c>
      <c r="O37" s="44">
        <f t="shared" si="21"/>
        <v>5.5357940239970944E-3</v>
      </c>
    </row>
    <row r="41" spans="1:15" ht="16.5" x14ac:dyDescent="0.2">
      <c r="E41" s="27"/>
      <c r="F41" s="71"/>
      <c r="K41" s="71"/>
    </row>
    <row r="42" spans="1:15" ht="16.5" x14ac:dyDescent="0.2">
      <c r="E42" s="27"/>
      <c r="F42" s="27"/>
      <c r="K42" s="27"/>
    </row>
  </sheetData>
  <mergeCells count="46">
    <mergeCell ref="N2:O2"/>
    <mergeCell ref="K32:K34"/>
    <mergeCell ref="K35:K37"/>
    <mergeCell ref="L32:L34"/>
    <mergeCell ref="L35:L37"/>
    <mergeCell ref="B29:B31"/>
    <mergeCell ref="C29:C31"/>
    <mergeCell ref="I29:I31"/>
    <mergeCell ref="J29:J31"/>
    <mergeCell ref="Q29:Q31"/>
    <mergeCell ref="R29:R31"/>
    <mergeCell ref="B26:B28"/>
    <mergeCell ref="C26:C28"/>
    <mergeCell ref="I26:I28"/>
    <mergeCell ref="J26:J28"/>
    <mergeCell ref="Q26:Q28"/>
    <mergeCell ref="R26:R28"/>
    <mergeCell ref="B4:B6"/>
    <mergeCell ref="C4:C6"/>
    <mergeCell ref="I4:I6"/>
    <mergeCell ref="J4:J6"/>
    <mergeCell ref="B10:B12"/>
    <mergeCell ref="C10:C12"/>
    <mergeCell ref="I10:I12"/>
    <mergeCell ref="J10:J12"/>
    <mergeCell ref="B7:B9"/>
    <mergeCell ref="C7:C9"/>
    <mergeCell ref="I7:I9"/>
    <mergeCell ref="J7:J9"/>
    <mergeCell ref="B23:B25"/>
    <mergeCell ref="C23:C25"/>
    <mergeCell ref="I23:I25"/>
    <mergeCell ref="J23:J25"/>
    <mergeCell ref="Q23:Q25"/>
    <mergeCell ref="R23:R25"/>
    <mergeCell ref="K13:K15"/>
    <mergeCell ref="K16:K18"/>
    <mergeCell ref="Q4:Q6"/>
    <mergeCell ref="R4:R6"/>
    <mergeCell ref="Q10:Q12"/>
    <mergeCell ref="R10:R12"/>
    <mergeCell ref="Q7:Q9"/>
    <mergeCell ref="R7:R9"/>
    <mergeCell ref="L13:L15"/>
    <mergeCell ref="L16:L18"/>
    <mergeCell ref="N21:O21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639E-2F7A-4E1F-A585-FC4046D44BC9}">
  <dimension ref="A1:R33"/>
  <sheetViews>
    <sheetView zoomScale="70" zoomScaleNormal="70" workbookViewId="0">
      <selection activeCell="E17" sqref="A1:XFD1048576"/>
    </sheetView>
  </sheetViews>
  <sheetFormatPr defaultRowHeight="14.25" x14ac:dyDescent="0.2"/>
  <cols>
    <col min="1" max="1" width="29.25" style="5" bestFit="1" customWidth="1"/>
    <col min="2" max="2" width="15.25" style="5" bestFit="1" customWidth="1"/>
    <col min="3" max="3" width="13.625" style="5" bestFit="1" customWidth="1"/>
    <col min="4" max="4" width="12.75" style="5" bestFit="1" customWidth="1"/>
    <col min="5" max="5" width="15.125" style="5" bestFit="1" customWidth="1"/>
    <col min="6" max="6" width="15.125" style="5" customWidth="1"/>
    <col min="7" max="7" width="13.5" style="5" bestFit="1" customWidth="1"/>
    <col min="8" max="8" width="9" style="5"/>
    <col min="9" max="9" width="16.375" style="5" bestFit="1" customWidth="1"/>
    <col min="10" max="10" width="14.375" style="5" bestFit="1" customWidth="1"/>
    <col min="11" max="11" width="20" style="5" bestFit="1" customWidth="1"/>
    <col min="12" max="12" width="25.125" style="131" bestFit="1" customWidth="1"/>
    <col min="13" max="14" width="13.625" style="5" customWidth="1"/>
    <col min="15" max="15" width="14.625" style="5" customWidth="1"/>
    <col min="16" max="16" width="21.25" style="5" bestFit="1" customWidth="1"/>
    <col min="17" max="17" width="14.375" style="5" bestFit="1" customWidth="1"/>
    <col min="18" max="18" width="13.5" style="5" bestFit="1" customWidth="1"/>
    <col min="19" max="16384" width="9" style="5"/>
  </cols>
  <sheetData>
    <row r="1" spans="1:18" ht="15" x14ac:dyDescent="0.2">
      <c r="A1" s="6" t="s">
        <v>275</v>
      </c>
    </row>
    <row r="2" spans="1:18" ht="16.5" x14ac:dyDescent="0.2">
      <c r="L2" s="107" t="s">
        <v>110</v>
      </c>
      <c r="M2" s="107"/>
    </row>
    <row r="3" spans="1:18" ht="16.5" x14ac:dyDescent="0.2">
      <c r="A3" s="12" t="s">
        <v>124</v>
      </c>
      <c r="B3" s="84"/>
      <c r="C3" s="84"/>
      <c r="D3" s="30" t="s">
        <v>104</v>
      </c>
      <c r="E3" s="1" t="s">
        <v>44</v>
      </c>
      <c r="F3" s="1" t="s">
        <v>107</v>
      </c>
      <c r="G3" s="2"/>
      <c r="H3" s="84"/>
      <c r="I3" s="84"/>
      <c r="J3" s="4" t="s">
        <v>46</v>
      </c>
      <c r="K3" s="4" t="s">
        <v>125</v>
      </c>
      <c r="L3" s="86" t="s">
        <v>44</v>
      </c>
      <c r="M3" s="84" t="s">
        <v>106</v>
      </c>
      <c r="O3" s="3" t="s">
        <v>2</v>
      </c>
      <c r="P3" s="84"/>
      <c r="Q3" s="4" t="s">
        <v>44</v>
      </c>
      <c r="R3" s="84" t="s">
        <v>106</v>
      </c>
    </row>
    <row r="4" spans="1:18" ht="16.5" x14ac:dyDescent="0.2">
      <c r="B4" s="112" t="s">
        <v>7</v>
      </c>
      <c r="C4" s="85" t="s">
        <v>112</v>
      </c>
      <c r="D4" s="84">
        <v>140</v>
      </c>
      <c r="E4" s="84">
        <v>0</v>
      </c>
      <c r="F4" s="84">
        <v>0</v>
      </c>
      <c r="G4" s="2"/>
      <c r="H4" s="112" t="s">
        <v>7</v>
      </c>
      <c r="I4" s="85" t="s">
        <v>112</v>
      </c>
      <c r="J4" s="84">
        <f>E4/D4</f>
        <v>0</v>
      </c>
      <c r="K4" s="84">
        <f t="shared" ref="K4:K12" si="0">F4/D4</f>
        <v>0</v>
      </c>
      <c r="L4" s="86"/>
      <c r="M4" s="84"/>
      <c r="O4" s="112" t="s">
        <v>3</v>
      </c>
      <c r="P4" s="85" t="s">
        <v>112</v>
      </c>
      <c r="Q4" s="84"/>
      <c r="R4" s="84"/>
    </row>
    <row r="5" spans="1:18" ht="16.5" x14ac:dyDescent="0.2">
      <c r="B5" s="112"/>
      <c r="C5" s="85" t="s">
        <v>114</v>
      </c>
      <c r="D5" s="84">
        <v>106</v>
      </c>
      <c r="E5" s="84">
        <v>38.200000000000003</v>
      </c>
      <c r="F5" s="84">
        <v>33.4</v>
      </c>
      <c r="G5" s="2"/>
      <c r="H5" s="112"/>
      <c r="I5" s="85" t="s">
        <v>114</v>
      </c>
      <c r="J5" s="84">
        <f t="shared" ref="J5:J12" si="1">E5/D5</f>
        <v>0.36037735849056607</v>
      </c>
      <c r="K5" s="84">
        <f t="shared" si="0"/>
        <v>0.31509433962264149</v>
      </c>
      <c r="L5" s="86">
        <f>J5/$J$5</f>
        <v>1</v>
      </c>
      <c r="M5" s="86">
        <f>K5/$K$5</f>
        <v>1</v>
      </c>
      <c r="O5" s="112"/>
      <c r="P5" s="85" t="s">
        <v>114</v>
      </c>
      <c r="Q5" s="84">
        <f>L17</f>
        <v>1</v>
      </c>
      <c r="R5" s="84">
        <f>M17</f>
        <v>1</v>
      </c>
    </row>
    <row r="6" spans="1:18" ht="16.5" x14ac:dyDescent="0.2">
      <c r="B6" s="112"/>
      <c r="C6" s="85" t="s">
        <v>115</v>
      </c>
      <c r="D6" s="84">
        <v>123</v>
      </c>
      <c r="E6" s="84">
        <v>4.01</v>
      </c>
      <c r="F6" s="84">
        <v>14.6</v>
      </c>
      <c r="G6" s="2"/>
      <c r="H6" s="112"/>
      <c r="I6" s="85" t="s">
        <v>115</v>
      </c>
      <c r="J6" s="84">
        <f t="shared" si="1"/>
        <v>3.2601626016260161E-2</v>
      </c>
      <c r="K6" s="84">
        <f t="shared" si="0"/>
        <v>0.11869918699186992</v>
      </c>
      <c r="L6" s="86">
        <f>J6/$J$5</f>
        <v>9.0465244966585784E-2</v>
      </c>
      <c r="M6" s="86">
        <f>K6/$K$5</f>
        <v>0.37670999464485666</v>
      </c>
      <c r="O6" s="112"/>
      <c r="P6" s="85" t="s">
        <v>115</v>
      </c>
      <c r="Q6" s="84">
        <f>L18</f>
        <v>7.0356854719431955E-2</v>
      </c>
      <c r="R6" s="84">
        <f>M18</f>
        <v>0.3807851461272887</v>
      </c>
    </row>
    <row r="7" spans="1:18" ht="16.5" x14ac:dyDescent="0.2">
      <c r="B7" s="112" t="s">
        <v>4</v>
      </c>
      <c r="C7" s="85" t="s">
        <v>112</v>
      </c>
      <c r="D7" s="84">
        <v>110</v>
      </c>
      <c r="E7" s="84">
        <v>0</v>
      </c>
      <c r="F7" s="84">
        <v>0</v>
      </c>
      <c r="G7" s="2"/>
      <c r="H7" s="112" t="s">
        <v>4</v>
      </c>
      <c r="I7" s="85" t="s">
        <v>112</v>
      </c>
      <c r="J7" s="84">
        <f t="shared" si="1"/>
        <v>0</v>
      </c>
      <c r="K7" s="84">
        <f t="shared" si="0"/>
        <v>0</v>
      </c>
      <c r="L7" s="86"/>
      <c r="M7" s="86"/>
      <c r="O7" s="112" t="s">
        <v>20</v>
      </c>
      <c r="P7" s="85" t="s">
        <v>112</v>
      </c>
      <c r="Q7" s="84"/>
      <c r="R7" s="84"/>
    </row>
    <row r="8" spans="1:18" x14ac:dyDescent="0.2">
      <c r="B8" s="112"/>
      <c r="C8" s="85" t="s">
        <v>114</v>
      </c>
      <c r="D8" s="84">
        <v>113</v>
      </c>
      <c r="E8" s="84">
        <v>38.5</v>
      </c>
      <c r="F8" s="84">
        <v>36.1</v>
      </c>
      <c r="H8" s="112"/>
      <c r="I8" s="85" t="s">
        <v>114</v>
      </c>
      <c r="J8" s="84">
        <f t="shared" si="1"/>
        <v>0.34070796460176989</v>
      </c>
      <c r="K8" s="84">
        <f t="shared" si="0"/>
        <v>0.3194690265486726</v>
      </c>
      <c r="L8" s="86">
        <f>J8/$J$8</f>
        <v>1</v>
      </c>
      <c r="M8" s="86">
        <f>K8/$K$8</f>
        <v>1</v>
      </c>
      <c r="O8" s="112"/>
      <c r="P8" s="85" t="s">
        <v>114</v>
      </c>
      <c r="Q8" s="84">
        <f t="shared" ref="Q8:R9" si="2">L20</f>
        <v>0</v>
      </c>
      <c r="R8" s="84">
        <f t="shared" si="2"/>
        <v>0</v>
      </c>
    </row>
    <row r="9" spans="1:18" x14ac:dyDescent="0.2">
      <c r="B9" s="112"/>
      <c r="C9" s="85" t="s">
        <v>115</v>
      </c>
      <c r="D9" s="84">
        <v>102</v>
      </c>
      <c r="E9" s="84">
        <v>2.34</v>
      </c>
      <c r="F9" s="84">
        <v>13.9</v>
      </c>
      <c r="H9" s="112"/>
      <c r="I9" s="85" t="s">
        <v>115</v>
      </c>
      <c r="J9" s="84">
        <f t="shared" si="1"/>
        <v>2.2941176470588232E-2</v>
      </c>
      <c r="K9" s="84">
        <f t="shared" si="0"/>
        <v>0.13627450980392158</v>
      </c>
      <c r="L9" s="86">
        <f>J9/$J$8</f>
        <v>6.7333842627960272E-2</v>
      </c>
      <c r="M9" s="86">
        <f>K9/$K$8</f>
        <v>0.42656564010645809</v>
      </c>
      <c r="O9" s="112"/>
      <c r="P9" s="85" t="s">
        <v>115</v>
      </c>
      <c r="Q9" s="84">
        <f t="shared" si="2"/>
        <v>1.8780257015808835E-2</v>
      </c>
      <c r="R9" s="84">
        <f t="shared" si="2"/>
        <v>4.3885054866957214E-2</v>
      </c>
    </row>
    <row r="10" spans="1:18" x14ac:dyDescent="0.2">
      <c r="B10" s="112" t="s">
        <v>5</v>
      </c>
      <c r="C10" s="85" t="s">
        <v>112</v>
      </c>
      <c r="D10" s="84">
        <v>93.3</v>
      </c>
      <c r="E10" s="84">
        <v>0</v>
      </c>
      <c r="F10" s="84">
        <v>0</v>
      </c>
      <c r="H10" s="112" t="s">
        <v>5</v>
      </c>
      <c r="I10" s="85" t="s">
        <v>113</v>
      </c>
      <c r="J10" s="84">
        <f t="shared" si="1"/>
        <v>0</v>
      </c>
      <c r="K10" s="84">
        <f t="shared" si="0"/>
        <v>0</v>
      </c>
      <c r="L10" s="86"/>
      <c r="M10" s="86"/>
      <c r="O10" s="113" t="s">
        <v>126</v>
      </c>
      <c r="P10" s="85" t="s">
        <v>112</v>
      </c>
      <c r="Q10" s="84"/>
      <c r="R10" s="84"/>
    </row>
    <row r="11" spans="1:18" x14ac:dyDescent="0.2">
      <c r="B11" s="112"/>
      <c r="C11" s="85" t="s">
        <v>114</v>
      </c>
      <c r="D11" s="84">
        <v>108</v>
      </c>
      <c r="E11" s="84">
        <v>32.9</v>
      </c>
      <c r="F11" s="84">
        <v>46.1</v>
      </c>
      <c r="H11" s="112"/>
      <c r="I11" s="85" t="s">
        <v>114</v>
      </c>
      <c r="J11" s="84">
        <f t="shared" si="1"/>
        <v>0.30462962962962964</v>
      </c>
      <c r="K11" s="84">
        <f t="shared" si="0"/>
        <v>0.42685185185185187</v>
      </c>
      <c r="L11" s="86">
        <f>J11/$J$11</f>
        <v>1</v>
      </c>
      <c r="M11" s="86">
        <f>K11/$K$11</f>
        <v>1</v>
      </c>
      <c r="O11" s="113"/>
      <c r="P11" s="85" t="s">
        <v>114</v>
      </c>
      <c r="Q11" s="84"/>
      <c r="R11" s="84"/>
    </row>
    <row r="12" spans="1:18" x14ac:dyDescent="0.2">
      <c r="B12" s="112"/>
      <c r="C12" s="85" t="s">
        <v>115</v>
      </c>
      <c r="D12" s="84">
        <v>114</v>
      </c>
      <c r="E12" s="84">
        <v>1.85</v>
      </c>
      <c r="F12" s="84">
        <v>16.5</v>
      </c>
      <c r="H12" s="112"/>
      <c r="I12" s="85" t="s">
        <v>115</v>
      </c>
      <c r="J12" s="84">
        <f t="shared" si="1"/>
        <v>1.6228070175438598E-2</v>
      </c>
      <c r="K12" s="84">
        <f t="shared" si="0"/>
        <v>0.14473684210526316</v>
      </c>
      <c r="L12" s="86">
        <f>J12/$J$11</f>
        <v>5.3271476563749802E-2</v>
      </c>
      <c r="M12" s="86">
        <f>K12/$K$11</f>
        <v>0.33907980363055146</v>
      </c>
      <c r="O12" s="113"/>
      <c r="P12" s="85" t="s">
        <v>115</v>
      </c>
      <c r="Q12" s="84">
        <f>_xlfn.T.TEST(_xlfn.VSTACK(L5,L8,L11),_xlfn.VSTACK(L6,L9,L12),2,2)</f>
        <v>1.1093179070654451E-7</v>
      </c>
      <c r="R12" s="84">
        <f>_xlfn.T.TEST(_xlfn.VSTACK(M5,M8,M11),_xlfn.VSTACK(M6,M9,M12),2,2)</f>
        <v>1.6633276159827741E-5</v>
      </c>
    </row>
    <row r="13" spans="1:18" x14ac:dyDescent="0.2">
      <c r="L13" s="5"/>
    </row>
    <row r="14" spans="1:18" x14ac:dyDescent="0.2">
      <c r="L14" s="5"/>
    </row>
    <row r="15" spans="1:18" ht="15" customHeight="1" x14ac:dyDescent="0.2">
      <c r="L15" s="84" t="s">
        <v>44</v>
      </c>
      <c r="M15" s="84" t="s">
        <v>106</v>
      </c>
    </row>
    <row r="16" spans="1:18" ht="15" customHeight="1" x14ac:dyDescent="0.2">
      <c r="J16" s="101" t="s">
        <v>15</v>
      </c>
      <c r="K16" s="132" t="s">
        <v>112</v>
      </c>
      <c r="L16" s="84"/>
      <c r="M16" s="84"/>
    </row>
    <row r="17" spans="1:17" ht="15" customHeight="1" x14ac:dyDescent="0.2">
      <c r="J17" s="102"/>
      <c r="K17" s="132" t="s">
        <v>114</v>
      </c>
      <c r="L17" s="86">
        <f>AVERAGE(L5,L8,L11)</f>
        <v>1</v>
      </c>
      <c r="M17" s="86">
        <f>AVERAGE(M5,M8,M11)</f>
        <v>1</v>
      </c>
    </row>
    <row r="18" spans="1:17" ht="15" customHeight="1" x14ac:dyDescent="0.2">
      <c r="J18" s="103"/>
      <c r="K18" s="132" t="s">
        <v>115</v>
      </c>
      <c r="L18" s="86">
        <f>AVERAGE(L6,L9,L12)</f>
        <v>7.0356854719431955E-2</v>
      </c>
      <c r="M18" s="86">
        <f>AVERAGE(M6,M9,M12)</f>
        <v>0.3807851461272887</v>
      </c>
    </row>
    <row r="19" spans="1:17" ht="15" customHeight="1" x14ac:dyDescent="0.2">
      <c r="J19" s="101" t="s">
        <v>16</v>
      </c>
      <c r="K19" s="132" t="s">
        <v>112</v>
      </c>
      <c r="L19" s="86"/>
      <c r="M19" s="84"/>
    </row>
    <row r="20" spans="1:17" ht="14.25" customHeight="1" x14ac:dyDescent="0.2">
      <c r="J20" s="102"/>
      <c r="K20" s="132" t="s">
        <v>114</v>
      </c>
      <c r="L20" s="86">
        <f>STDEV(L5,L8,L11)</f>
        <v>0</v>
      </c>
      <c r="M20" s="86">
        <f>STDEV(M5,M8,M11)</f>
        <v>0</v>
      </c>
    </row>
    <row r="21" spans="1:17" ht="14.25" customHeight="1" x14ac:dyDescent="0.2">
      <c r="J21" s="103"/>
      <c r="K21" s="132" t="s">
        <v>115</v>
      </c>
      <c r="L21" s="86">
        <f>STDEV(L6,L9,L12)</f>
        <v>1.8780257015808835E-2</v>
      </c>
      <c r="M21" s="86">
        <f>STDEV(M6,M9,M12)</f>
        <v>4.3885054866957214E-2</v>
      </c>
    </row>
    <row r="22" spans="1:17" ht="14.25" customHeight="1" x14ac:dyDescent="0.2">
      <c r="L22" s="5"/>
    </row>
    <row r="23" spans="1:17" ht="14.25" customHeight="1" x14ac:dyDescent="0.2">
      <c r="L23" s="5"/>
    </row>
    <row r="24" spans="1:17" ht="16.5" x14ac:dyDescent="0.2">
      <c r="A24" s="12" t="s">
        <v>127</v>
      </c>
      <c r="B24" s="84" t="s">
        <v>67</v>
      </c>
      <c r="C24" s="84" t="s">
        <v>49</v>
      </c>
      <c r="D24" s="84" t="s">
        <v>106</v>
      </c>
      <c r="F24" s="84" t="s">
        <v>68</v>
      </c>
      <c r="G24" s="84" t="s">
        <v>106</v>
      </c>
      <c r="I24" s="84" t="s">
        <v>69</v>
      </c>
      <c r="J24" s="84" t="s">
        <v>106</v>
      </c>
      <c r="L24" s="84" t="s">
        <v>70</v>
      </c>
      <c r="M24" s="84" t="s">
        <v>106</v>
      </c>
      <c r="O24" s="3"/>
      <c r="P24" s="84"/>
      <c r="Q24" s="84" t="s">
        <v>106</v>
      </c>
    </row>
    <row r="25" spans="1:17" x14ac:dyDescent="0.2">
      <c r="B25" s="84" t="s">
        <v>117</v>
      </c>
      <c r="C25" s="84">
        <v>19.23</v>
      </c>
      <c r="D25" s="84">
        <v>21.71</v>
      </c>
      <c r="F25" s="84" t="s">
        <v>117</v>
      </c>
      <c r="G25" s="84">
        <f>D25-C25</f>
        <v>2.4800000000000004</v>
      </c>
      <c r="I25" s="84" t="s">
        <v>117</v>
      </c>
      <c r="J25" s="84">
        <f>2^(-G25)</f>
        <v>0.17924440600197841</v>
      </c>
      <c r="L25" s="84" t="s">
        <v>117</v>
      </c>
      <c r="M25" s="84">
        <f>J25/$J$25</f>
        <v>1</v>
      </c>
      <c r="O25" s="115" t="s">
        <v>3</v>
      </c>
      <c r="P25" s="85" t="s">
        <v>114</v>
      </c>
      <c r="Q25" s="84">
        <f>AVERAGE(M25:M27)</f>
        <v>1.0188084135437163</v>
      </c>
    </row>
    <row r="26" spans="1:17" x14ac:dyDescent="0.2">
      <c r="B26" s="84" t="s">
        <v>118</v>
      </c>
      <c r="C26" s="84">
        <v>19.13</v>
      </c>
      <c r="D26" s="84">
        <v>21.55</v>
      </c>
      <c r="F26" s="84" t="s">
        <v>118</v>
      </c>
      <c r="G26" s="84">
        <f t="shared" ref="G26:G30" si="3">D26-C26</f>
        <v>2.4200000000000017</v>
      </c>
      <c r="I26" s="84" t="s">
        <v>118</v>
      </c>
      <c r="J26" s="84">
        <f t="shared" ref="J26:J30" si="4">2^(-G26)</f>
        <v>0.18685615607936709</v>
      </c>
      <c r="L26" s="84" t="s">
        <v>118</v>
      </c>
      <c r="M26" s="84">
        <f t="shared" ref="M26:M30" si="5">J26/$J$25</f>
        <v>1.0424657608411203</v>
      </c>
      <c r="O26" s="116"/>
      <c r="P26" s="85" t="s">
        <v>115</v>
      </c>
      <c r="Q26" s="84">
        <f>AVERAGE(M28:M30)</f>
        <v>1.0039163778322837</v>
      </c>
    </row>
    <row r="27" spans="1:17" x14ac:dyDescent="0.2">
      <c r="B27" s="84" t="s">
        <v>119</v>
      </c>
      <c r="C27" s="84">
        <v>19.14</v>
      </c>
      <c r="D27" s="84">
        <v>21.6</v>
      </c>
      <c r="F27" s="84" t="s">
        <v>119</v>
      </c>
      <c r="G27" s="84">
        <f t="shared" si="3"/>
        <v>2.4600000000000009</v>
      </c>
      <c r="I27" s="84" t="s">
        <v>119</v>
      </c>
      <c r="J27" s="84">
        <f t="shared" si="4"/>
        <v>0.18174656466503875</v>
      </c>
      <c r="L27" s="84" t="s">
        <v>119</v>
      </c>
      <c r="M27" s="84">
        <f t="shared" si="5"/>
        <v>1.0139594797900289</v>
      </c>
      <c r="O27" s="115" t="s">
        <v>20</v>
      </c>
      <c r="P27" s="85" t="s">
        <v>114</v>
      </c>
      <c r="Q27" s="84">
        <f>STDEV(M25:M27)</f>
        <v>2.1644152324924722E-2</v>
      </c>
    </row>
    <row r="28" spans="1:17" x14ac:dyDescent="0.2">
      <c r="B28" s="84" t="s">
        <v>120</v>
      </c>
      <c r="C28" s="84">
        <v>18.25</v>
      </c>
      <c r="D28" s="84">
        <v>21.02</v>
      </c>
      <c r="F28" s="84" t="s">
        <v>120</v>
      </c>
      <c r="G28" s="84">
        <f t="shared" si="3"/>
        <v>2.7699999999999996</v>
      </c>
      <c r="I28" s="84" t="s">
        <v>120</v>
      </c>
      <c r="J28" s="84">
        <f t="shared" si="4"/>
        <v>0.14660436865398488</v>
      </c>
      <c r="L28" s="84" t="s">
        <v>120</v>
      </c>
      <c r="M28" s="84">
        <f t="shared" si="5"/>
        <v>0.81790205855778131</v>
      </c>
      <c r="O28" s="116"/>
      <c r="P28" s="85" t="s">
        <v>115</v>
      </c>
      <c r="Q28" s="84">
        <f>STDEV(M28:M30)</f>
        <v>0.17808295164647236</v>
      </c>
    </row>
    <row r="29" spans="1:17" x14ac:dyDescent="0.2">
      <c r="B29" s="84" t="s">
        <v>121</v>
      </c>
      <c r="C29" s="84">
        <v>18.510000000000002</v>
      </c>
      <c r="D29" s="84">
        <v>20.76</v>
      </c>
      <c r="F29" s="84" t="s">
        <v>121</v>
      </c>
      <c r="G29" s="84">
        <f t="shared" si="3"/>
        <v>2.25</v>
      </c>
      <c r="I29" s="84" t="s">
        <v>121</v>
      </c>
      <c r="J29" s="84">
        <f t="shared" si="4"/>
        <v>0.21022410381342865</v>
      </c>
      <c r="L29" s="84" t="s">
        <v>121</v>
      </c>
      <c r="M29" s="84">
        <f t="shared" si="5"/>
        <v>1.172834949231879</v>
      </c>
      <c r="O29" s="121" t="s">
        <v>122</v>
      </c>
      <c r="P29" s="85" t="s">
        <v>114</v>
      </c>
      <c r="Q29" s="84"/>
    </row>
    <row r="30" spans="1:17" x14ac:dyDescent="0.2">
      <c r="B30" s="84" t="s">
        <v>123</v>
      </c>
      <c r="C30" s="84">
        <v>18.559999999999999</v>
      </c>
      <c r="D30" s="84">
        <v>21.01</v>
      </c>
      <c r="F30" s="84" t="s">
        <v>123</v>
      </c>
      <c r="G30" s="84">
        <f t="shared" si="3"/>
        <v>2.4500000000000028</v>
      </c>
      <c r="I30" s="84" t="s">
        <v>123</v>
      </c>
      <c r="J30" s="84">
        <f t="shared" si="4"/>
        <v>0.18301071199320279</v>
      </c>
      <c r="L30" s="84" t="s">
        <v>123</v>
      </c>
      <c r="M30" s="84">
        <f t="shared" si="5"/>
        <v>1.0210121257071911</v>
      </c>
      <c r="O30" s="123"/>
      <c r="P30" s="85" t="s">
        <v>115</v>
      </c>
      <c r="Q30" s="84">
        <f>_xlfn.T.TEST(M25:M27,M28:M30,2,2)</f>
        <v>0.89262455194043355</v>
      </c>
    </row>
    <row r="33" ht="14.25" customHeight="1" x14ac:dyDescent="0.2"/>
  </sheetData>
  <mergeCells count="15">
    <mergeCell ref="O27:O28"/>
    <mergeCell ref="O29:O30"/>
    <mergeCell ref="B10:B12"/>
    <mergeCell ref="H10:H12"/>
    <mergeCell ref="O10:O12"/>
    <mergeCell ref="J16:J18"/>
    <mergeCell ref="J19:J21"/>
    <mergeCell ref="O25:O26"/>
    <mergeCell ref="L2:M2"/>
    <mergeCell ref="B4:B6"/>
    <mergeCell ref="H4:H6"/>
    <mergeCell ref="O4:O6"/>
    <mergeCell ref="B7:B9"/>
    <mergeCell ref="H7:H9"/>
    <mergeCell ref="O7:O9"/>
  </mergeCells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E813-BD54-47DB-9F21-24A1964AF214}">
  <dimension ref="A2:I16"/>
  <sheetViews>
    <sheetView zoomScale="85" zoomScaleNormal="85" workbookViewId="0">
      <selection activeCell="M11" sqref="M11"/>
    </sheetView>
  </sheetViews>
  <sheetFormatPr defaultRowHeight="14.25" x14ac:dyDescent="0.2"/>
  <cols>
    <col min="1" max="1" width="11.5" style="129" bestFit="1" customWidth="1"/>
    <col min="2" max="2" width="9.75" style="129" bestFit="1" customWidth="1"/>
    <col min="3" max="3" width="13.75" style="129" bestFit="1" customWidth="1"/>
    <col min="4" max="4" width="14.375" style="129" bestFit="1" customWidth="1"/>
    <col min="5" max="5" width="9" style="129"/>
    <col min="6" max="6" width="18" style="129" bestFit="1" customWidth="1"/>
    <col min="7" max="7" width="10.5" style="129" customWidth="1"/>
    <col min="8" max="8" width="13.375" style="129" bestFit="1" customWidth="1"/>
    <col min="9" max="9" width="14.5" style="129" bestFit="1" customWidth="1"/>
    <col min="10" max="16384" width="9" style="129"/>
  </cols>
  <sheetData>
    <row r="2" spans="1:9" s="23" customFormat="1" x14ac:dyDescent="0.2"/>
    <row r="3" spans="1:9" s="23" customFormat="1" ht="16.5" x14ac:dyDescent="0.2">
      <c r="A3" s="12" t="s">
        <v>276</v>
      </c>
      <c r="B3" s="78" t="s">
        <v>253</v>
      </c>
      <c r="C3" s="89" t="s">
        <v>277</v>
      </c>
      <c r="D3" s="78" t="s">
        <v>280</v>
      </c>
      <c r="F3" s="78" t="s">
        <v>253</v>
      </c>
      <c r="G3" s="78"/>
      <c r="H3" s="89" t="s">
        <v>277</v>
      </c>
      <c r="I3" s="78" t="s">
        <v>280</v>
      </c>
    </row>
    <row r="4" spans="1:9" s="23" customFormat="1" ht="15" x14ac:dyDescent="0.2">
      <c r="A4" s="12"/>
      <c r="B4" s="78" t="s">
        <v>230</v>
      </c>
      <c r="C4" s="126">
        <v>25.93</v>
      </c>
      <c r="D4" s="126">
        <v>16.399999999999999</v>
      </c>
      <c r="F4" s="94" t="s">
        <v>23</v>
      </c>
      <c r="G4" s="78" t="s">
        <v>218</v>
      </c>
      <c r="H4" s="78">
        <f>AVERAGE(C4:C7)</f>
        <v>27.922499999999999</v>
      </c>
      <c r="I4" s="78">
        <f>AVERAGE(D4:D7)</f>
        <v>12.327500000000001</v>
      </c>
    </row>
    <row r="5" spans="1:9" s="23" customFormat="1" ht="15" x14ac:dyDescent="0.2">
      <c r="A5" s="12"/>
      <c r="B5" s="78" t="s">
        <v>231</v>
      </c>
      <c r="C5" s="126">
        <v>29.45</v>
      </c>
      <c r="D5" s="126">
        <v>11.43</v>
      </c>
      <c r="F5" s="96"/>
      <c r="G5" s="78" t="s">
        <v>12</v>
      </c>
      <c r="H5" s="78">
        <f>AVERAGE(C8:C11)</f>
        <v>28.337499999999999</v>
      </c>
      <c r="I5" s="78">
        <f>AVERAGE(D8:D11)</f>
        <v>9.2575000000000003</v>
      </c>
    </row>
    <row r="6" spans="1:9" s="23" customFormat="1" ht="15" x14ac:dyDescent="0.2">
      <c r="A6" s="12"/>
      <c r="B6" s="78" t="s">
        <v>232</v>
      </c>
      <c r="C6" s="126">
        <v>28.36</v>
      </c>
      <c r="D6" s="126">
        <v>10.25</v>
      </c>
      <c r="F6" s="127" t="s">
        <v>20</v>
      </c>
      <c r="G6" s="78" t="s">
        <v>218</v>
      </c>
      <c r="H6" s="32">
        <f>STDEV(C4:C7)</f>
        <v>1.4714476998294344</v>
      </c>
      <c r="I6" s="32">
        <f>STDEV(D4:D7)</f>
        <v>2.7635288431038032</v>
      </c>
    </row>
    <row r="7" spans="1:9" s="23" customFormat="1" ht="15" x14ac:dyDescent="0.2">
      <c r="A7" s="12"/>
      <c r="B7" s="78" t="s">
        <v>251</v>
      </c>
      <c r="C7" s="126">
        <v>27.95</v>
      </c>
      <c r="D7" s="126">
        <v>11.23</v>
      </c>
      <c r="F7" s="128"/>
      <c r="G7" s="78" t="s">
        <v>12</v>
      </c>
      <c r="H7" s="78">
        <f>STDEV(C8:C11)</f>
        <v>1.2805825497275323</v>
      </c>
      <c r="I7" s="78">
        <f>STDEV(D8:D11)</f>
        <v>0.69100771823957652</v>
      </c>
    </row>
    <row r="8" spans="1:9" s="23" customFormat="1" ht="15" x14ac:dyDescent="0.2">
      <c r="A8" s="12"/>
      <c r="B8" s="78" t="s">
        <v>133</v>
      </c>
      <c r="C8" s="126">
        <v>28.35</v>
      </c>
      <c r="D8" s="126">
        <v>8.74</v>
      </c>
      <c r="F8" s="78" t="s">
        <v>228</v>
      </c>
      <c r="G8" s="78"/>
      <c r="H8" s="78">
        <f>_xlfn.T.TEST(C4:C7,C8:C11,2,2)</f>
        <v>0.68531242695926176</v>
      </c>
      <c r="I8" s="78">
        <f>_xlfn.T.TEST(D4:D7,D8:D11,2,2)</f>
        <v>7.4544814735231751E-2</v>
      </c>
    </row>
    <row r="9" spans="1:9" s="23" customFormat="1" ht="15" x14ac:dyDescent="0.2">
      <c r="A9" s="12"/>
      <c r="B9" s="78" t="s">
        <v>134</v>
      </c>
      <c r="C9" s="126">
        <v>28.52</v>
      </c>
      <c r="D9" s="126">
        <v>8.74</v>
      </c>
    </row>
    <row r="10" spans="1:9" s="23" customFormat="1" ht="15" x14ac:dyDescent="0.2">
      <c r="A10" s="12"/>
      <c r="B10" s="78" t="s">
        <v>135</v>
      </c>
      <c r="C10" s="126">
        <v>29.8</v>
      </c>
      <c r="D10" s="126">
        <v>9.35</v>
      </c>
    </row>
    <row r="11" spans="1:9" ht="15" x14ac:dyDescent="0.2">
      <c r="A11" s="12"/>
      <c r="B11" s="78" t="s">
        <v>235</v>
      </c>
      <c r="C11" s="126">
        <v>26.68</v>
      </c>
      <c r="D11" s="126">
        <v>10.199999999999999</v>
      </c>
      <c r="E11" s="23"/>
      <c r="F11" s="23"/>
      <c r="G11" s="23"/>
      <c r="H11" s="23"/>
      <c r="I11" s="23"/>
    </row>
    <row r="15" spans="1:9" x14ac:dyDescent="0.2">
      <c r="D15" s="130"/>
      <c r="E15" s="130"/>
      <c r="F15" s="130"/>
      <c r="G15" s="130"/>
      <c r="H15" s="130"/>
      <c r="I15" s="130"/>
    </row>
    <row r="16" spans="1:9" x14ac:dyDescent="0.2">
      <c r="D16" s="130"/>
      <c r="E16" s="130"/>
      <c r="F16" s="130"/>
      <c r="G16" s="130"/>
      <c r="H16" s="130"/>
      <c r="I16" s="130"/>
    </row>
  </sheetData>
  <mergeCells count="2">
    <mergeCell ref="F4:F5"/>
    <mergeCell ref="F6:F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ED8E-3539-41AC-91E3-28E6E00450B6}">
  <dimension ref="A1:BE66"/>
  <sheetViews>
    <sheetView tabSelected="1" zoomScale="40" zoomScaleNormal="40" workbookViewId="0">
      <selection activeCell="O19" sqref="O19"/>
    </sheetView>
  </sheetViews>
  <sheetFormatPr defaultRowHeight="15" x14ac:dyDescent="0.2"/>
  <cols>
    <col min="1" max="1" width="29.25" style="12" bestFit="1" customWidth="1"/>
    <col min="2" max="2" width="11.125" style="23" bestFit="1" customWidth="1"/>
    <col min="3" max="3" width="13.875" style="23" bestFit="1" customWidth="1"/>
    <col min="4" max="4" width="12" style="23" bestFit="1" customWidth="1"/>
    <col min="5" max="5" width="15.25" style="23" bestFit="1" customWidth="1"/>
    <col min="6" max="6" width="16.25" style="23" bestFit="1" customWidth="1"/>
    <col min="7" max="7" width="16.75" style="23" customWidth="1"/>
    <col min="8" max="8" width="11.625" style="23" bestFit="1" customWidth="1"/>
    <col min="9" max="9" width="14.375" style="23" bestFit="1" customWidth="1"/>
    <col min="10" max="10" width="17.125" style="23" bestFit="1" customWidth="1"/>
    <col min="11" max="12" width="11.625" style="23" bestFit="1" customWidth="1"/>
    <col min="13" max="13" width="8.25" style="23" bestFit="1" customWidth="1"/>
    <col min="14" max="14" width="11.375" style="23" bestFit="1" customWidth="1"/>
    <col min="15" max="15" width="13.875" style="23" bestFit="1" customWidth="1"/>
    <col min="16" max="16" width="8.25" style="23" bestFit="1" customWidth="1"/>
    <col min="17" max="17" width="16.125" style="23" bestFit="1" customWidth="1"/>
    <col min="18" max="18" width="17" style="23" bestFit="1" customWidth="1"/>
    <col min="19" max="19" width="8.25" style="23" bestFit="1" customWidth="1"/>
    <col min="20" max="20" width="14.25" style="23" bestFit="1" customWidth="1"/>
    <col min="21" max="21" width="15.5" style="23" bestFit="1" customWidth="1"/>
    <col min="22" max="22" width="15.125" style="23" bestFit="1" customWidth="1"/>
    <col min="23" max="23" width="18" style="23" bestFit="1" customWidth="1"/>
    <col min="24" max="24" width="9" style="23" customWidth="1"/>
    <col min="25" max="25" width="18" style="23" customWidth="1"/>
    <col min="26" max="26" width="16.75" style="23" bestFit="1" customWidth="1"/>
    <col min="27" max="27" width="12.125" style="23" bestFit="1" customWidth="1"/>
    <col min="28" max="28" width="16.25" style="23" bestFit="1" customWidth="1"/>
    <col min="29" max="29" width="17.125" style="23" bestFit="1" customWidth="1"/>
    <col min="30" max="30" width="11.125" style="23" bestFit="1" customWidth="1"/>
    <col min="31" max="31" width="14.375" style="23" bestFit="1" customWidth="1"/>
    <col min="32" max="32" width="15.625" style="23" bestFit="1" customWidth="1"/>
    <col min="33" max="34" width="11.125" style="23" bestFit="1" customWidth="1"/>
    <col min="35" max="35" width="9" style="23"/>
    <col min="36" max="36" width="11.125" style="23" bestFit="1" customWidth="1"/>
    <col min="37" max="37" width="16.75" style="23" bestFit="1" customWidth="1"/>
    <col min="38" max="38" width="9" style="23" bestFit="1" customWidth="1"/>
    <col min="39" max="39" width="16.25" style="23" bestFit="1" customWidth="1"/>
    <col min="40" max="40" width="17.125" style="23" bestFit="1" customWidth="1"/>
    <col min="41" max="41" width="8.125" style="23" bestFit="1" customWidth="1"/>
    <col min="42" max="42" width="14.375" style="23" bestFit="1" customWidth="1"/>
    <col min="43" max="43" width="15.625" style="23" bestFit="1" customWidth="1"/>
    <col min="44" max="44" width="9" style="23" bestFit="1" customWidth="1"/>
    <col min="45" max="45" width="8.125" style="23" bestFit="1" customWidth="1"/>
    <col min="46" max="46" width="9" style="23"/>
    <col min="47" max="47" width="29" style="23" bestFit="1" customWidth="1"/>
    <col min="48" max="48" width="9" style="23"/>
    <col min="49" max="50" width="10" style="23" bestFit="1" customWidth="1"/>
    <col min="51" max="51" width="14.625" style="23" customWidth="1"/>
    <col min="52" max="52" width="14.625" style="23" bestFit="1" customWidth="1"/>
    <col min="53" max="53" width="9.125" style="23" bestFit="1" customWidth="1"/>
    <col min="54" max="54" width="12.625" style="23" bestFit="1" customWidth="1"/>
    <col min="55" max="55" width="13.375" style="23" bestFit="1" customWidth="1"/>
    <col min="56" max="56" width="8.375" style="23" bestFit="1" customWidth="1"/>
    <col min="57" max="57" width="9.125" style="23" bestFit="1" customWidth="1"/>
    <col min="58" max="16384" width="9" style="23"/>
  </cols>
  <sheetData>
    <row r="1" spans="1:28" x14ac:dyDescent="0.2">
      <c r="A1" s="6" t="s">
        <v>0</v>
      </c>
    </row>
    <row r="2" spans="1:28" x14ac:dyDescent="0.2">
      <c r="A2" s="12" t="s">
        <v>26</v>
      </c>
    </row>
    <row r="3" spans="1:28" ht="30.75" x14ac:dyDescent="0.2">
      <c r="A3" s="12" t="s">
        <v>40</v>
      </c>
      <c r="B3" s="78"/>
      <c r="C3" s="78" t="s">
        <v>17</v>
      </c>
      <c r="D3" s="78" t="s">
        <v>18</v>
      </c>
      <c r="E3" s="83" t="s">
        <v>138</v>
      </c>
      <c r="F3" s="34"/>
      <c r="G3" s="83"/>
      <c r="H3" s="78" t="s">
        <v>17</v>
      </c>
      <c r="I3" s="78" t="s">
        <v>18</v>
      </c>
      <c r="J3" s="83" t="s">
        <v>138</v>
      </c>
      <c r="K3" s="34"/>
      <c r="L3" s="73" t="s">
        <v>41</v>
      </c>
      <c r="M3" s="78"/>
      <c r="N3" s="78" t="s">
        <v>17</v>
      </c>
      <c r="O3" s="78" t="s">
        <v>18</v>
      </c>
      <c r="P3" s="89" t="s">
        <v>136</v>
      </c>
      <c r="Q3" s="89" t="s">
        <v>42</v>
      </c>
      <c r="R3" s="34"/>
      <c r="S3" s="78"/>
      <c r="T3" s="78" t="s">
        <v>17</v>
      </c>
      <c r="U3" s="78" t="s">
        <v>18</v>
      </c>
      <c r="V3" s="89" t="s">
        <v>139</v>
      </c>
      <c r="W3" s="83" t="s">
        <v>14</v>
      </c>
      <c r="Y3" s="79" t="s">
        <v>2</v>
      </c>
      <c r="Z3" s="78" t="s">
        <v>17</v>
      </c>
      <c r="AA3" s="78" t="s">
        <v>18</v>
      </c>
      <c r="AB3" s="89" t="s">
        <v>42</v>
      </c>
    </row>
    <row r="4" spans="1:28" x14ac:dyDescent="0.2">
      <c r="B4" s="91" t="s">
        <v>7</v>
      </c>
      <c r="C4" s="77" t="s">
        <v>8</v>
      </c>
      <c r="D4" s="78" t="s">
        <v>10</v>
      </c>
      <c r="E4" s="47">
        <v>1</v>
      </c>
      <c r="F4" s="34"/>
      <c r="G4" s="94" t="s">
        <v>3</v>
      </c>
      <c r="H4" s="77" t="s">
        <v>8</v>
      </c>
      <c r="I4" s="77" t="s">
        <v>10</v>
      </c>
      <c r="J4" s="47">
        <f>E16</f>
        <v>1</v>
      </c>
      <c r="K4" s="34"/>
      <c r="L4" s="34"/>
      <c r="M4" s="91" t="s">
        <v>7</v>
      </c>
      <c r="N4" s="77" t="s">
        <v>8</v>
      </c>
      <c r="O4" s="78" t="s">
        <v>10</v>
      </c>
      <c r="P4" s="78">
        <v>0.317</v>
      </c>
      <c r="Q4" s="78">
        <v>3.4799999999999998E-2</v>
      </c>
      <c r="R4" s="34"/>
      <c r="S4" s="91" t="s">
        <v>7</v>
      </c>
      <c r="T4" s="77" t="s">
        <v>8</v>
      </c>
      <c r="U4" s="78" t="s">
        <v>10</v>
      </c>
      <c r="V4" s="43">
        <f>Q4/P4</f>
        <v>0.10977917981072555</v>
      </c>
      <c r="W4" s="43">
        <f>V4/$V$4</f>
        <v>1</v>
      </c>
      <c r="Y4" s="91" t="s">
        <v>3</v>
      </c>
      <c r="Z4" s="77" t="s">
        <v>8</v>
      </c>
      <c r="AA4" s="77" t="s">
        <v>10</v>
      </c>
      <c r="AB4" s="43">
        <f>W16</f>
        <v>1</v>
      </c>
    </row>
    <row r="5" spans="1:28" x14ac:dyDescent="0.2">
      <c r="B5" s="91"/>
      <c r="C5" s="90" t="s">
        <v>9</v>
      </c>
      <c r="D5" s="78" t="s">
        <v>10</v>
      </c>
      <c r="E5" s="47">
        <v>5.54</v>
      </c>
      <c r="F5" s="34"/>
      <c r="G5" s="95"/>
      <c r="H5" s="90" t="s">
        <v>9</v>
      </c>
      <c r="I5" s="77" t="s">
        <v>10</v>
      </c>
      <c r="J5" s="47">
        <f t="shared" ref="J5:J11" si="0">E17</f>
        <v>5.2733333333333334</v>
      </c>
      <c r="K5" s="34"/>
      <c r="L5" s="34"/>
      <c r="M5" s="91"/>
      <c r="N5" s="90" t="s">
        <v>9</v>
      </c>
      <c r="O5" s="78" t="s">
        <v>10</v>
      </c>
      <c r="P5" s="78">
        <v>0.30299999999999999</v>
      </c>
      <c r="Q5" s="78">
        <v>0.13</v>
      </c>
      <c r="R5" s="34"/>
      <c r="S5" s="91"/>
      <c r="T5" s="90" t="s">
        <v>9</v>
      </c>
      <c r="U5" s="78" t="s">
        <v>10</v>
      </c>
      <c r="V5" s="43">
        <f t="shared" ref="V5:V15" si="1">Q5/P5</f>
        <v>0.42904290429042907</v>
      </c>
      <c r="W5" s="43">
        <f t="shared" ref="W5:W7" si="2">V5/$V$4</f>
        <v>3.9082356511513225</v>
      </c>
      <c r="Y5" s="91"/>
      <c r="Z5" s="90" t="s">
        <v>9</v>
      </c>
      <c r="AA5" s="77" t="s">
        <v>10</v>
      </c>
      <c r="AB5" s="43">
        <f t="shared" ref="AB5:AB11" si="3">W17</f>
        <v>3.2586315220263766</v>
      </c>
    </row>
    <row r="6" spans="1:28" x14ac:dyDescent="0.2">
      <c r="B6" s="91"/>
      <c r="C6" s="90"/>
      <c r="D6" s="78" t="s">
        <v>11</v>
      </c>
      <c r="E6" s="47">
        <v>6.58</v>
      </c>
      <c r="F6" s="34"/>
      <c r="G6" s="95"/>
      <c r="H6" s="90"/>
      <c r="I6" s="77" t="s">
        <v>11</v>
      </c>
      <c r="J6" s="47">
        <f t="shared" si="0"/>
        <v>5.293333333333333</v>
      </c>
      <c r="K6" s="34"/>
      <c r="L6" s="34"/>
      <c r="M6" s="91"/>
      <c r="N6" s="90"/>
      <c r="O6" s="78" t="s">
        <v>11</v>
      </c>
      <c r="P6" s="78">
        <v>0.23100000000000001</v>
      </c>
      <c r="Q6" s="78">
        <v>0.121</v>
      </c>
      <c r="R6" s="34"/>
      <c r="S6" s="91"/>
      <c r="T6" s="90"/>
      <c r="U6" s="78" t="s">
        <v>11</v>
      </c>
      <c r="V6" s="43">
        <f t="shared" si="1"/>
        <v>0.52380952380952372</v>
      </c>
      <c r="W6" s="43">
        <f t="shared" si="2"/>
        <v>4.771483305966064</v>
      </c>
      <c r="Y6" s="91"/>
      <c r="Z6" s="90"/>
      <c r="AA6" s="77" t="s">
        <v>11</v>
      </c>
      <c r="AB6" s="43">
        <f t="shared" si="3"/>
        <v>3.2600928636107693</v>
      </c>
    </row>
    <row r="7" spans="1:28" x14ac:dyDescent="0.2">
      <c r="B7" s="91"/>
      <c r="C7" s="90"/>
      <c r="D7" s="78" t="s">
        <v>12</v>
      </c>
      <c r="E7" s="47">
        <v>1.63</v>
      </c>
      <c r="F7" s="34"/>
      <c r="G7" s="96"/>
      <c r="H7" s="90"/>
      <c r="I7" s="77" t="s">
        <v>12</v>
      </c>
      <c r="J7" s="47">
        <f t="shared" si="0"/>
        <v>1.2233333333333334</v>
      </c>
      <c r="K7" s="34"/>
      <c r="L7" s="34"/>
      <c r="M7" s="91"/>
      <c r="N7" s="90"/>
      <c r="O7" s="78" t="s">
        <v>12</v>
      </c>
      <c r="P7" s="78">
        <v>0.22900000000000001</v>
      </c>
      <c r="Q7" s="78">
        <v>2.3599999999999999E-2</v>
      </c>
      <c r="R7" s="34"/>
      <c r="S7" s="91"/>
      <c r="T7" s="90"/>
      <c r="U7" s="78" t="s">
        <v>12</v>
      </c>
      <c r="V7" s="43">
        <f t="shared" si="1"/>
        <v>0.10305676855895196</v>
      </c>
      <c r="W7" s="43">
        <f t="shared" si="2"/>
        <v>0.93876424233298195</v>
      </c>
      <c r="Y7" s="91"/>
      <c r="Z7" s="90"/>
      <c r="AA7" s="77" t="s">
        <v>12</v>
      </c>
      <c r="AB7" s="43">
        <f t="shared" si="3"/>
        <v>0.92655521825463893</v>
      </c>
    </row>
    <row r="8" spans="1:28" x14ac:dyDescent="0.2">
      <c r="B8" s="91" t="s">
        <v>4</v>
      </c>
      <c r="C8" s="77" t="s">
        <v>8</v>
      </c>
      <c r="D8" s="78" t="s">
        <v>10</v>
      </c>
      <c r="E8" s="47">
        <v>1</v>
      </c>
      <c r="F8" s="34"/>
      <c r="G8" s="94" t="s">
        <v>20</v>
      </c>
      <c r="H8" s="77" t="s">
        <v>8</v>
      </c>
      <c r="I8" s="77" t="s">
        <v>10</v>
      </c>
      <c r="J8" s="47">
        <f t="shared" si="0"/>
        <v>0</v>
      </c>
      <c r="K8" s="34"/>
      <c r="L8" s="34"/>
      <c r="M8" s="91" t="s">
        <v>4</v>
      </c>
      <c r="N8" s="77" t="s">
        <v>8</v>
      </c>
      <c r="O8" s="78" t="s">
        <v>10</v>
      </c>
      <c r="P8" s="78">
        <v>0.36599999999999999</v>
      </c>
      <c r="Q8" s="78">
        <v>7.22E-2</v>
      </c>
      <c r="R8" s="34"/>
      <c r="S8" s="91" t="s">
        <v>4</v>
      </c>
      <c r="T8" s="77" t="s">
        <v>8</v>
      </c>
      <c r="U8" s="78" t="s">
        <v>10</v>
      </c>
      <c r="V8" s="43">
        <f t="shared" si="1"/>
        <v>0.19726775956284154</v>
      </c>
      <c r="W8" s="43">
        <f>V8/$V$8</f>
        <v>1</v>
      </c>
      <c r="Y8" s="91" t="s">
        <v>20</v>
      </c>
      <c r="Z8" s="77" t="s">
        <v>8</v>
      </c>
      <c r="AA8" s="77" t="s">
        <v>10</v>
      </c>
      <c r="AB8" s="43">
        <f t="shared" si="3"/>
        <v>0</v>
      </c>
    </row>
    <row r="9" spans="1:28" x14ac:dyDescent="0.2">
      <c r="B9" s="91"/>
      <c r="C9" s="90" t="s">
        <v>9</v>
      </c>
      <c r="D9" s="78" t="s">
        <v>10</v>
      </c>
      <c r="E9" s="47">
        <v>4.6900000000000004</v>
      </c>
      <c r="F9" s="34"/>
      <c r="G9" s="95"/>
      <c r="H9" s="90" t="s">
        <v>9</v>
      </c>
      <c r="I9" s="77" t="s">
        <v>10</v>
      </c>
      <c r="J9" s="47">
        <f t="shared" si="0"/>
        <v>0.50579969684978365</v>
      </c>
      <c r="K9" s="34"/>
      <c r="L9" s="34"/>
      <c r="M9" s="91"/>
      <c r="N9" s="90" t="s">
        <v>9</v>
      </c>
      <c r="O9" s="78" t="s">
        <v>10</v>
      </c>
      <c r="P9" s="78">
        <v>0.27900000000000003</v>
      </c>
      <c r="Q9" s="78">
        <v>0.184</v>
      </c>
      <c r="R9" s="34"/>
      <c r="S9" s="91"/>
      <c r="T9" s="90" t="s">
        <v>9</v>
      </c>
      <c r="U9" s="78" t="s">
        <v>10</v>
      </c>
      <c r="V9" s="43">
        <f t="shared" si="1"/>
        <v>0.65949820788530455</v>
      </c>
      <c r="W9" s="43">
        <f t="shared" ref="W9:W11" si="4">V9/$V$8</f>
        <v>3.3431626604712115</v>
      </c>
      <c r="Y9" s="91"/>
      <c r="Z9" s="90" t="s">
        <v>9</v>
      </c>
      <c r="AA9" s="77" t="s">
        <v>10</v>
      </c>
      <c r="AB9" s="43">
        <f t="shared" si="3"/>
        <v>0.69573185532671922</v>
      </c>
    </row>
    <row r="10" spans="1:28" x14ac:dyDescent="0.2">
      <c r="B10" s="91"/>
      <c r="C10" s="90"/>
      <c r="D10" s="78" t="s">
        <v>11</v>
      </c>
      <c r="E10" s="47">
        <v>4.41</v>
      </c>
      <c r="G10" s="95"/>
      <c r="H10" s="90"/>
      <c r="I10" s="77" t="s">
        <v>11</v>
      </c>
      <c r="J10" s="47">
        <f t="shared" si="0"/>
        <v>1.139839169941681</v>
      </c>
      <c r="M10" s="91"/>
      <c r="N10" s="90"/>
      <c r="O10" s="78" t="s">
        <v>11</v>
      </c>
      <c r="P10" s="78">
        <v>0.29799999999999999</v>
      </c>
      <c r="Q10" s="78">
        <v>0.19800000000000001</v>
      </c>
      <c r="S10" s="91"/>
      <c r="T10" s="90"/>
      <c r="U10" s="78" t="s">
        <v>11</v>
      </c>
      <c r="V10" s="43">
        <f t="shared" si="1"/>
        <v>0.66442953020134232</v>
      </c>
      <c r="W10" s="43">
        <f t="shared" si="4"/>
        <v>3.3681607763669152</v>
      </c>
      <c r="Y10" s="91"/>
      <c r="Z10" s="90"/>
      <c r="AA10" s="77" t="s">
        <v>11</v>
      </c>
      <c r="AB10" s="43">
        <f t="shared" si="3"/>
        <v>1.5682195488755182</v>
      </c>
    </row>
    <row r="11" spans="1:28" x14ac:dyDescent="0.2">
      <c r="B11" s="91"/>
      <c r="C11" s="90"/>
      <c r="D11" s="78" t="s">
        <v>12</v>
      </c>
      <c r="E11" s="47">
        <v>1.02</v>
      </c>
      <c r="G11" s="96"/>
      <c r="H11" s="90"/>
      <c r="I11" s="77" t="s">
        <v>12</v>
      </c>
      <c r="J11" s="47">
        <f t="shared" si="0"/>
        <v>0.35218366420567221</v>
      </c>
      <c r="M11" s="91"/>
      <c r="N11" s="90"/>
      <c r="O11" s="78" t="s">
        <v>12</v>
      </c>
      <c r="P11" s="78">
        <v>0.218</v>
      </c>
      <c r="Q11" s="78">
        <v>5.1200000000000002E-2</v>
      </c>
      <c r="S11" s="91"/>
      <c r="T11" s="90"/>
      <c r="U11" s="78" t="s">
        <v>12</v>
      </c>
      <c r="V11" s="43">
        <f t="shared" si="1"/>
        <v>0.23486238532110093</v>
      </c>
      <c r="W11" s="43">
        <f t="shared" si="4"/>
        <v>1.1905766347302347</v>
      </c>
      <c r="Y11" s="91"/>
      <c r="Z11" s="90"/>
      <c r="AA11" s="77" t="s">
        <v>12</v>
      </c>
      <c r="AB11" s="43">
        <f t="shared" si="3"/>
        <v>0.27033278095279928</v>
      </c>
    </row>
    <row r="12" spans="1:28" ht="14.25" customHeight="1" x14ac:dyDescent="0.2">
      <c r="B12" s="91" t="s">
        <v>5</v>
      </c>
      <c r="C12" s="77" t="s">
        <v>8</v>
      </c>
      <c r="D12" s="78" t="s">
        <v>10</v>
      </c>
      <c r="E12" s="47">
        <v>1</v>
      </c>
      <c r="G12" s="97" t="s">
        <v>37</v>
      </c>
      <c r="H12" s="77" t="s">
        <v>8</v>
      </c>
      <c r="I12" s="77" t="s">
        <v>10</v>
      </c>
      <c r="J12" s="43">
        <f>_xlfn.T.TEST(_xlfn.VSTACK($E$5,$E$9,$E$13),_xlfn.VSTACK(E4,E8,E12),2,3)</f>
        <v>4.637384951491394E-3</v>
      </c>
      <c r="M12" s="91" t="s">
        <v>5</v>
      </c>
      <c r="N12" s="77" t="s">
        <v>8</v>
      </c>
      <c r="O12" s="78" t="s">
        <v>10</v>
      </c>
      <c r="P12" s="78">
        <v>0.33700000000000002</v>
      </c>
      <c r="Q12" s="78">
        <v>7.85E-2</v>
      </c>
      <c r="S12" s="91" t="s">
        <v>5</v>
      </c>
      <c r="T12" s="77" t="s">
        <v>8</v>
      </c>
      <c r="U12" s="78" t="s">
        <v>10</v>
      </c>
      <c r="V12" s="43">
        <f t="shared" si="1"/>
        <v>0.23293768545994065</v>
      </c>
      <c r="W12" s="43">
        <f>V12/$V$12</f>
        <v>1</v>
      </c>
      <c r="Y12" s="92" t="s">
        <v>37</v>
      </c>
      <c r="Z12" s="77" t="s">
        <v>8</v>
      </c>
      <c r="AA12" s="77" t="s">
        <v>10</v>
      </c>
      <c r="AB12" s="43">
        <f>_xlfn.T.TEST(_xlfn.VSTACK($W$5,$W$9,$W$13),_xlfn.VSTACK(W4,W8,W12),2,3)</f>
        <v>3.0202459751322464E-2</v>
      </c>
    </row>
    <row r="13" spans="1:28" x14ac:dyDescent="0.2">
      <c r="B13" s="91"/>
      <c r="C13" s="90" t="s">
        <v>9</v>
      </c>
      <c r="D13" s="78" t="s">
        <v>10</v>
      </c>
      <c r="E13" s="47">
        <v>5.59</v>
      </c>
      <c r="G13" s="98"/>
      <c r="H13" s="90" t="s">
        <v>9</v>
      </c>
      <c r="I13" s="77" t="s">
        <v>10</v>
      </c>
      <c r="J13" s="43"/>
      <c r="M13" s="91"/>
      <c r="N13" s="90" t="s">
        <v>9</v>
      </c>
      <c r="O13" s="78" t="s">
        <v>10</v>
      </c>
      <c r="P13" s="78">
        <v>0.318</v>
      </c>
      <c r="Q13" s="78">
        <v>0.187</v>
      </c>
      <c r="S13" s="91"/>
      <c r="T13" s="90" t="s">
        <v>9</v>
      </c>
      <c r="U13" s="78" t="s">
        <v>10</v>
      </c>
      <c r="V13" s="43">
        <f t="shared" si="1"/>
        <v>0.58805031446540879</v>
      </c>
      <c r="W13" s="43">
        <f t="shared" ref="W13:W14" si="5">V13/$V$12</f>
        <v>2.5244962544565959</v>
      </c>
      <c r="Y13" s="92"/>
      <c r="Z13" s="90" t="s">
        <v>9</v>
      </c>
      <c r="AA13" s="77" t="s">
        <v>10</v>
      </c>
      <c r="AB13" s="43"/>
    </row>
    <row r="14" spans="1:28" x14ac:dyDescent="0.2">
      <c r="B14" s="91"/>
      <c r="C14" s="90"/>
      <c r="D14" s="78" t="s">
        <v>11</v>
      </c>
      <c r="E14" s="47">
        <v>4.8899999999999997</v>
      </c>
      <c r="G14" s="98"/>
      <c r="H14" s="90"/>
      <c r="I14" s="77" t="s">
        <v>11</v>
      </c>
      <c r="J14" s="43">
        <f>_xlfn.T.TEST(_xlfn.VSTACK($E$5,$E$9,$E$13),_xlfn.VSTACK(E6,E10,E14),2,2)</f>
        <v>0.97916912228013764</v>
      </c>
      <c r="M14" s="91"/>
      <c r="N14" s="90"/>
      <c r="O14" s="78" t="s">
        <v>11</v>
      </c>
      <c r="P14" s="78">
        <v>0.47099999999999997</v>
      </c>
      <c r="Q14" s="78">
        <v>0.18</v>
      </c>
      <c r="S14" s="91"/>
      <c r="T14" s="90"/>
      <c r="U14" s="78" t="s">
        <v>11</v>
      </c>
      <c r="V14" s="43">
        <f t="shared" si="1"/>
        <v>0.38216560509554143</v>
      </c>
      <c r="W14" s="43">
        <f t="shared" si="5"/>
        <v>1.6406345084993308</v>
      </c>
      <c r="Y14" s="92"/>
      <c r="Z14" s="90"/>
      <c r="AA14" s="77" t="s">
        <v>11</v>
      </c>
      <c r="AB14" s="43">
        <f>_xlfn.T.TEST(_xlfn.VSTACK($W$5,$W$9,$W$13),_xlfn.VSTACK(W6,W10,W14),2,2)</f>
        <v>0.99889349829696994</v>
      </c>
    </row>
    <row r="15" spans="1:28" x14ac:dyDescent="0.2">
      <c r="B15" s="91"/>
      <c r="C15" s="90"/>
      <c r="D15" s="78" t="s">
        <v>12</v>
      </c>
      <c r="E15" s="47">
        <v>1.02</v>
      </c>
      <c r="G15" s="99"/>
      <c r="H15" s="90"/>
      <c r="I15" s="77" t="s">
        <v>12</v>
      </c>
      <c r="J15" s="43">
        <f>_xlfn.T.TEST(_xlfn.VSTACK($E$5,$E$9,$E$13),_xlfn.VSTACK(E7,E11,E15),2,2)</f>
        <v>3.3987905381268794E-4</v>
      </c>
      <c r="M15" s="91"/>
      <c r="N15" s="90"/>
      <c r="O15" s="78" t="s">
        <v>12</v>
      </c>
      <c r="P15" s="78">
        <v>0.30299999999999999</v>
      </c>
      <c r="Q15" s="78">
        <v>4.5900000000000003E-2</v>
      </c>
      <c r="S15" s="91"/>
      <c r="T15" s="90"/>
      <c r="U15" s="78" t="s">
        <v>12</v>
      </c>
      <c r="V15" s="43">
        <f t="shared" si="1"/>
        <v>0.15148514851485151</v>
      </c>
      <c r="W15" s="43">
        <f>V15/$V$12</f>
        <v>0.65032477770070007</v>
      </c>
      <c r="Y15" s="92"/>
      <c r="Z15" s="90"/>
      <c r="AA15" s="77" t="s">
        <v>12</v>
      </c>
      <c r="AB15" s="43">
        <f>_xlfn.T.TEST(_xlfn.VSTACK($W$5,$W$9,$W$13),_xlfn.VSTACK(W7,W11,W15),2,2)</f>
        <v>5.648338467501097E-3</v>
      </c>
    </row>
    <row r="16" spans="1:28" x14ac:dyDescent="0.2">
      <c r="B16" s="93" t="s">
        <v>15</v>
      </c>
      <c r="C16" s="77" t="s">
        <v>8</v>
      </c>
      <c r="D16" s="78" t="s">
        <v>10</v>
      </c>
      <c r="E16" s="47">
        <f>AVERAGE(E4,E8,E12)</f>
        <v>1</v>
      </c>
      <c r="T16" s="93" t="s">
        <v>15</v>
      </c>
      <c r="U16" s="77" t="s">
        <v>8</v>
      </c>
      <c r="V16" s="78" t="s">
        <v>10</v>
      </c>
      <c r="W16" s="43">
        <f>AVERAGE(W4,W8,W12)</f>
        <v>1</v>
      </c>
    </row>
    <row r="17" spans="1:57" x14ac:dyDescent="0.2">
      <c r="B17" s="93"/>
      <c r="C17" s="90" t="s">
        <v>9</v>
      </c>
      <c r="D17" s="78" t="s">
        <v>10</v>
      </c>
      <c r="E17" s="47">
        <f t="shared" ref="E17:E19" si="6">AVERAGE(E5,E9,E13)</f>
        <v>5.2733333333333334</v>
      </c>
      <c r="T17" s="93"/>
      <c r="U17" s="90" t="s">
        <v>9</v>
      </c>
      <c r="V17" s="78" t="s">
        <v>10</v>
      </c>
      <c r="W17" s="43">
        <f t="shared" ref="W17:W19" si="7">AVERAGE(W5,W9,W13)</f>
        <v>3.2586315220263766</v>
      </c>
    </row>
    <row r="18" spans="1:57" x14ac:dyDescent="0.2">
      <c r="B18" s="93"/>
      <c r="C18" s="90"/>
      <c r="D18" s="78" t="s">
        <v>11</v>
      </c>
      <c r="E18" s="47">
        <f t="shared" si="6"/>
        <v>5.293333333333333</v>
      </c>
      <c r="T18" s="93"/>
      <c r="U18" s="90"/>
      <c r="V18" s="78" t="s">
        <v>11</v>
      </c>
      <c r="W18" s="43">
        <f t="shared" si="7"/>
        <v>3.2600928636107693</v>
      </c>
    </row>
    <row r="19" spans="1:57" x14ac:dyDescent="0.2">
      <c r="B19" s="93"/>
      <c r="C19" s="90"/>
      <c r="D19" s="78" t="s">
        <v>12</v>
      </c>
      <c r="E19" s="47">
        <f t="shared" si="6"/>
        <v>1.2233333333333334</v>
      </c>
      <c r="T19" s="93"/>
      <c r="U19" s="90"/>
      <c r="V19" s="78" t="s">
        <v>12</v>
      </c>
      <c r="W19" s="43">
        <f t="shared" si="7"/>
        <v>0.92655521825463893</v>
      </c>
    </row>
    <row r="20" spans="1:57" x14ac:dyDescent="0.2">
      <c r="B20" s="93" t="s">
        <v>16</v>
      </c>
      <c r="C20" s="77" t="s">
        <v>8</v>
      </c>
      <c r="D20" s="78" t="s">
        <v>10</v>
      </c>
      <c r="E20" s="47">
        <f>STDEV(E4,E8,E12)</f>
        <v>0</v>
      </c>
      <c r="T20" s="93" t="s">
        <v>16</v>
      </c>
      <c r="U20" s="77" t="s">
        <v>8</v>
      </c>
      <c r="V20" s="78" t="s">
        <v>10</v>
      </c>
      <c r="W20" s="43">
        <f>STDEV(W4,W8,W12)</f>
        <v>0</v>
      </c>
    </row>
    <row r="21" spans="1:57" x14ac:dyDescent="0.2">
      <c r="B21" s="93"/>
      <c r="C21" s="90" t="s">
        <v>9</v>
      </c>
      <c r="D21" s="78" t="s">
        <v>10</v>
      </c>
      <c r="E21" s="47">
        <f t="shared" ref="E21:E23" si="8">STDEV(E5,E9,E13)</f>
        <v>0.50579969684978365</v>
      </c>
      <c r="T21" s="93"/>
      <c r="U21" s="90" t="s">
        <v>9</v>
      </c>
      <c r="V21" s="78" t="s">
        <v>10</v>
      </c>
      <c r="W21" s="43">
        <f t="shared" ref="W21:W23" si="9">STDEV(W5,W9,W13)</f>
        <v>0.69573185532671922</v>
      </c>
    </row>
    <row r="22" spans="1:57" x14ac:dyDescent="0.2">
      <c r="B22" s="93"/>
      <c r="C22" s="90"/>
      <c r="D22" s="78" t="s">
        <v>11</v>
      </c>
      <c r="E22" s="47">
        <f t="shared" si="8"/>
        <v>1.139839169941681</v>
      </c>
      <c r="T22" s="93"/>
      <c r="U22" s="90"/>
      <c r="V22" s="78" t="s">
        <v>11</v>
      </c>
      <c r="W22" s="43">
        <f t="shared" si="9"/>
        <v>1.5682195488755182</v>
      </c>
    </row>
    <row r="23" spans="1:57" x14ac:dyDescent="0.2">
      <c r="B23" s="93"/>
      <c r="C23" s="90"/>
      <c r="D23" s="78" t="s">
        <v>12</v>
      </c>
      <c r="E23" s="47">
        <f t="shared" si="8"/>
        <v>0.35218366420567221</v>
      </c>
      <c r="T23" s="93"/>
      <c r="U23" s="90"/>
      <c r="V23" s="78" t="s">
        <v>12</v>
      </c>
      <c r="W23" s="43">
        <f t="shared" si="9"/>
        <v>0.27033278095279928</v>
      </c>
    </row>
    <row r="27" spans="1:57" x14ac:dyDescent="0.2">
      <c r="A27" s="12" t="s">
        <v>54</v>
      </c>
      <c r="B27" s="78"/>
      <c r="C27" s="78" t="s">
        <v>67</v>
      </c>
      <c r="D27" s="78" t="s">
        <v>49</v>
      </c>
      <c r="E27" s="78" t="s">
        <v>55</v>
      </c>
      <c r="F27" s="78" t="s">
        <v>50</v>
      </c>
      <c r="G27" s="78" t="s">
        <v>51</v>
      </c>
      <c r="H27" s="78" t="s">
        <v>30</v>
      </c>
      <c r="I27" s="78" t="s">
        <v>52</v>
      </c>
      <c r="J27" s="78" t="s">
        <v>53</v>
      </c>
      <c r="K27" s="78" t="s">
        <v>56</v>
      </c>
      <c r="L27" s="78" t="s">
        <v>57</v>
      </c>
      <c r="N27" s="78"/>
      <c r="O27" s="78" t="s">
        <v>68</v>
      </c>
      <c r="P27" s="78" t="s">
        <v>55</v>
      </c>
      <c r="Q27" s="78" t="s">
        <v>50</v>
      </c>
      <c r="R27" s="78" t="s">
        <v>51</v>
      </c>
      <c r="S27" s="78" t="s">
        <v>30</v>
      </c>
      <c r="T27" s="78" t="s">
        <v>52</v>
      </c>
      <c r="U27" s="78" t="s">
        <v>53</v>
      </c>
      <c r="V27" s="78" t="s">
        <v>56</v>
      </c>
      <c r="W27" s="78" t="s">
        <v>57</v>
      </c>
      <c r="Y27" s="78"/>
      <c r="Z27" s="78" t="s">
        <v>69</v>
      </c>
      <c r="AA27" s="78" t="s">
        <v>55</v>
      </c>
      <c r="AB27" s="78" t="s">
        <v>50</v>
      </c>
      <c r="AC27" s="78" t="s">
        <v>51</v>
      </c>
      <c r="AD27" s="78" t="s">
        <v>30</v>
      </c>
      <c r="AE27" s="78" t="s">
        <v>52</v>
      </c>
      <c r="AF27" s="78" t="s">
        <v>53</v>
      </c>
      <c r="AG27" s="78" t="s">
        <v>56</v>
      </c>
      <c r="AH27" s="78" t="s">
        <v>57</v>
      </c>
      <c r="AJ27" s="78"/>
      <c r="AK27" s="78" t="s">
        <v>70</v>
      </c>
      <c r="AL27" s="78" t="s">
        <v>55</v>
      </c>
      <c r="AM27" s="78" t="s">
        <v>50</v>
      </c>
      <c r="AN27" s="78" t="s">
        <v>51</v>
      </c>
      <c r="AO27" s="78" t="s">
        <v>30</v>
      </c>
      <c r="AP27" s="78" t="s">
        <v>52</v>
      </c>
      <c r="AQ27" s="78" t="s">
        <v>53</v>
      </c>
      <c r="AR27" s="78" t="s">
        <v>56</v>
      </c>
      <c r="AS27" s="78" t="s">
        <v>57</v>
      </c>
      <c r="AU27" s="79"/>
      <c r="AV27" s="78" t="s">
        <v>17</v>
      </c>
      <c r="AW27" s="78" t="s">
        <v>18</v>
      </c>
      <c r="AX27" s="78" t="s">
        <v>55</v>
      </c>
      <c r="AY27" s="78" t="s">
        <v>50</v>
      </c>
      <c r="AZ27" s="78" t="s">
        <v>51</v>
      </c>
      <c r="BA27" s="78" t="s">
        <v>30</v>
      </c>
      <c r="BB27" s="78" t="s">
        <v>52</v>
      </c>
      <c r="BC27" s="78" t="s">
        <v>53</v>
      </c>
      <c r="BD27" s="78" t="s">
        <v>56</v>
      </c>
      <c r="BE27" s="78" t="s">
        <v>57</v>
      </c>
    </row>
    <row r="28" spans="1:57" x14ac:dyDescent="0.2">
      <c r="B28" s="90" t="s">
        <v>8</v>
      </c>
      <c r="C28" s="78" t="s">
        <v>58</v>
      </c>
      <c r="D28" s="19" t="s">
        <v>75</v>
      </c>
      <c r="E28" s="47">
        <v>28.987992942293602</v>
      </c>
      <c r="F28" s="47">
        <v>29.223528171721199</v>
      </c>
      <c r="G28" s="47">
        <v>28.243136018143399</v>
      </c>
      <c r="H28" s="47">
        <v>24.331387251664047</v>
      </c>
      <c r="I28" s="47">
        <v>31.543172441614651</v>
      </c>
      <c r="J28" s="47">
        <v>27.543615703203599</v>
      </c>
      <c r="K28" s="47">
        <v>28.775042151038701</v>
      </c>
      <c r="L28" s="47">
        <v>28.788388182117199</v>
      </c>
      <c r="N28" s="90" t="s">
        <v>8</v>
      </c>
      <c r="O28" s="78" t="s">
        <v>58</v>
      </c>
      <c r="P28" s="47">
        <f t="shared" ref="P28:W28" si="10">E28-$D$28</f>
        <v>6.8779929422936021</v>
      </c>
      <c r="Q28" s="47">
        <f t="shared" si="10"/>
        <v>7.1135281717211996</v>
      </c>
      <c r="R28" s="47">
        <f t="shared" si="10"/>
        <v>6.1331360181434</v>
      </c>
      <c r="S28" s="47">
        <f t="shared" si="10"/>
        <v>2.2213872516640478</v>
      </c>
      <c r="T28" s="47">
        <f t="shared" si="10"/>
        <v>9.4331724416146514</v>
      </c>
      <c r="U28" s="47">
        <f t="shared" si="10"/>
        <v>5.4336157032035999</v>
      </c>
      <c r="V28" s="47">
        <f t="shared" si="10"/>
        <v>6.6650421510387012</v>
      </c>
      <c r="W28" s="47">
        <f t="shared" si="10"/>
        <v>6.6783881821171995</v>
      </c>
      <c r="Y28" s="90" t="s">
        <v>8</v>
      </c>
      <c r="Z28" s="78" t="s">
        <v>58</v>
      </c>
      <c r="AA28" s="43">
        <f>2^(-P28)</f>
        <v>8.5019356671697313E-3</v>
      </c>
      <c r="AB28" s="43">
        <f t="shared" ref="AB28:AH28" si="11">2^(-Q28)</f>
        <v>7.22128765751968E-3</v>
      </c>
      <c r="AC28" s="43">
        <f t="shared" si="11"/>
        <v>1.4247612374584249E-2</v>
      </c>
      <c r="AD28" s="43">
        <f t="shared" si="11"/>
        <v>0.21443506570660706</v>
      </c>
      <c r="AE28" s="43">
        <f t="shared" si="11"/>
        <v>1.4465456405536592E-3</v>
      </c>
      <c r="AF28" s="43">
        <f t="shared" si="11"/>
        <v>2.3137620226480592E-2</v>
      </c>
      <c r="AG28" s="43">
        <f t="shared" si="11"/>
        <v>9.8542230926973329E-3</v>
      </c>
      <c r="AH28" s="43">
        <f t="shared" si="11"/>
        <v>9.7634843507264472E-3</v>
      </c>
      <c r="AJ28" s="90" t="s">
        <v>8</v>
      </c>
      <c r="AK28" s="78" t="s">
        <v>58</v>
      </c>
      <c r="AL28" s="78">
        <f>AA28/$AA$28</f>
        <v>1</v>
      </c>
      <c r="AM28" s="78">
        <f>AB28/$AB$28</f>
        <v>1</v>
      </c>
      <c r="AN28" s="78">
        <f>AC28/$AC$28</f>
        <v>1</v>
      </c>
      <c r="AO28" s="78">
        <f>AD28/$AD$28</f>
        <v>1</v>
      </c>
      <c r="AP28" s="78">
        <f>AE28/$AE$28</f>
        <v>1</v>
      </c>
      <c r="AQ28" s="78">
        <f>AF28/$AF$28</f>
        <v>1</v>
      </c>
      <c r="AR28" s="78">
        <f>AG28/$AG$28</f>
        <v>1</v>
      </c>
      <c r="AS28" s="78">
        <f>AH28/$AH$28</f>
        <v>1</v>
      </c>
      <c r="AU28" s="91" t="s">
        <v>3</v>
      </c>
      <c r="AV28" s="77" t="s">
        <v>8</v>
      </c>
      <c r="AW28" s="77" t="s">
        <v>10</v>
      </c>
      <c r="AX28" s="43">
        <f>AVERAGE(AL28:AL30)</f>
        <v>0.66229628018566555</v>
      </c>
      <c r="AY28" s="43">
        <f t="shared" ref="AY28:BE28" si="12">AVERAGE(AM28:AM30)</f>
        <v>0.71340463800489229</v>
      </c>
      <c r="AZ28" s="43">
        <f t="shared" si="12"/>
        <v>0.77832012986610044</v>
      </c>
      <c r="BA28" s="43">
        <f t="shared" si="12"/>
        <v>0.85728561594928809</v>
      </c>
      <c r="BB28" s="43">
        <f t="shared" si="12"/>
        <v>0.65279073805998233</v>
      </c>
      <c r="BC28" s="43">
        <f t="shared" si="12"/>
        <v>0.76389245587565691</v>
      </c>
      <c r="BD28" s="43">
        <f t="shared" si="12"/>
        <v>0.80912363689368616</v>
      </c>
      <c r="BE28" s="43">
        <f t="shared" si="12"/>
        <v>1.1998460588662583</v>
      </c>
    </row>
    <row r="29" spans="1:57" x14ac:dyDescent="0.2">
      <c r="B29" s="90"/>
      <c r="C29" s="78" t="s">
        <v>59</v>
      </c>
      <c r="D29" s="19" t="s">
        <v>76</v>
      </c>
      <c r="E29" s="47">
        <v>29.460006172787001</v>
      </c>
      <c r="F29" s="47">
        <v>29.433729337276201</v>
      </c>
      <c r="G29" s="47">
        <v>28.043232391475549</v>
      </c>
      <c r="H29" s="47">
        <v>24.192082215065902</v>
      </c>
      <c r="I29" s="47">
        <v>32.032179720712747</v>
      </c>
      <c r="J29" s="47">
        <v>27.557177371441298</v>
      </c>
      <c r="K29" s="47">
        <v>28.691774510306502</v>
      </c>
      <c r="L29" s="47">
        <v>27.626306525920299</v>
      </c>
      <c r="N29" s="90"/>
      <c r="O29" s="78" t="s">
        <v>59</v>
      </c>
      <c r="P29" s="47">
        <f t="shared" ref="P29:W29" si="13">E29-$D$29</f>
        <v>7.9900061727870018</v>
      </c>
      <c r="Q29" s="47">
        <f t="shared" si="13"/>
        <v>7.9637293372762024</v>
      </c>
      <c r="R29" s="47">
        <f t="shared" si="13"/>
        <v>6.5732323914755497</v>
      </c>
      <c r="S29" s="47">
        <f t="shared" si="13"/>
        <v>2.7220822150659032</v>
      </c>
      <c r="T29" s="47">
        <f t="shared" si="13"/>
        <v>10.562179720712749</v>
      </c>
      <c r="U29" s="47">
        <f t="shared" si="13"/>
        <v>6.0871773714412996</v>
      </c>
      <c r="V29" s="47">
        <f t="shared" si="13"/>
        <v>7.2217745103065027</v>
      </c>
      <c r="W29" s="47">
        <f t="shared" si="13"/>
        <v>6.1563065259203</v>
      </c>
      <c r="Y29" s="90"/>
      <c r="Z29" s="78" t="s">
        <v>59</v>
      </c>
      <c r="AA29" s="43">
        <f t="shared" ref="AA29:AA39" si="14">2^(-P29)</f>
        <v>3.9334032877174465E-3</v>
      </c>
      <c r="AB29" s="43">
        <f t="shared" ref="AB29:AB39" si="15">2^(-Q29)</f>
        <v>4.0057015835965595E-3</v>
      </c>
      <c r="AC29" s="43">
        <f t="shared" ref="AC29:AC39" si="16">2^(-R29)</f>
        <v>1.0501706624950514E-2</v>
      </c>
      <c r="AD29" s="43">
        <f t="shared" ref="AD29:AD39" si="17">2^(-S29)</f>
        <v>0.15155546542392451</v>
      </c>
      <c r="AE29" s="43">
        <f t="shared" ref="AE29:AE39" si="18">2^(-T29)</f>
        <v>6.6140440721198807E-4</v>
      </c>
      <c r="AF29" s="43">
        <f t="shared" ref="AF29:AF39" si="19">2^(-U29)</f>
        <v>1.4708792531931528E-2</v>
      </c>
      <c r="AG29" s="43">
        <f t="shared" ref="AG29:AG39" si="20">2^(-V29)</f>
        <v>6.6992972881017385E-3</v>
      </c>
      <c r="AH29" s="43">
        <f t="shared" ref="AH29:AH39" si="21">2^(-W29)</f>
        <v>1.4020615299024351E-2</v>
      </c>
      <c r="AJ29" s="90"/>
      <c r="AK29" s="78" t="s">
        <v>59</v>
      </c>
      <c r="AL29" s="47">
        <f t="shared" ref="AL29:AL39" si="22">AA29/$AA$28</f>
        <v>0.4626479712033465</v>
      </c>
      <c r="AM29" s="47">
        <f t="shared" ref="AM29:AM39" si="23">AB29/$AB$28</f>
        <v>0.55470738372059414</v>
      </c>
      <c r="AN29" s="47">
        <f t="shared" ref="AN29:AN39" si="24">AC29/$AC$28</f>
        <v>0.73708536903236455</v>
      </c>
      <c r="AO29" s="47">
        <f t="shared" ref="AO29:AO39" si="25">AD29/$AD$28</f>
        <v>0.70676624144711819</v>
      </c>
      <c r="AP29" s="47">
        <f t="shared" ref="AP29:AP39" si="26">AE29/$AE$28</f>
        <v>0.45723023779521976</v>
      </c>
      <c r="AQ29" s="47">
        <f t="shared" ref="AQ29:AQ39" si="27">AF29/$AF$28</f>
        <v>0.63570896176684488</v>
      </c>
      <c r="AR29" s="47">
        <f t="shared" ref="AR29:AR39" si="28">AG29/$AG$28</f>
        <v>0.6798402294206618</v>
      </c>
      <c r="AS29" s="47">
        <f t="shared" ref="AS29:AS39" si="29">AH29/$AH$28</f>
        <v>1.4360257870420157</v>
      </c>
      <c r="AU29" s="91"/>
      <c r="AV29" s="90" t="s">
        <v>9</v>
      </c>
      <c r="AW29" s="77" t="s">
        <v>10</v>
      </c>
      <c r="AX29" s="43">
        <f>AVERAGE(AL31:AL33)</f>
        <v>18.551184908897529</v>
      </c>
      <c r="AY29" s="43">
        <f t="shared" ref="AY29:BE29" si="30">AVERAGE(AM31:AM33)</f>
        <v>76.500315561896173</v>
      </c>
      <c r="AZ29" s="43">
        <f t="shared" si="30"/>
        <v>19.971633451941983</v>
      </c>
      <c r="BA29" s="43">
        <f t="shared" si="30"/>
        <v>1.836952921880135</v>
      </c>
      <c r="BB29" s="43">
        <f t="shared" si="30"/>
        <v>0.80329362606200905</v>
      </c>
      <c r="BC29" s="43">
        <f t="shared" si="30"/>
        <v>2.1253464363555987</v>
      </c>
      <c r="BD29" s="43">
        <f t="shared" si="30"/>
        <v>13.255168510578358</v>
      </c>
      <c r="BE29" s="43">
        <f t="shared" si="30"/>
        <v>3.363052338408222</v>
      </c>
    </row>
    <row r="30" spans="1:57" x14ac:dyDescent="0.2">
      <c r="B30" s="90"/>
      <c r="C30" s="78" t="s">
        <v>60</v>
      </c>
      <c r="D30" s="19" t="s">
        <v>77</v>
      </c>
      <c r="E30" s="47">
        <v>29.4296912079033</v>
      </c>
      <c r="F30" s="47">
        <v>29.505771005070201</v>
      </c>
      <c r="G30" s="47">
        <v>28.495220177192799</v>
      </c>
      <c r="H30" s="47">
        <v>24.0504641033288</v>
      </c>
      <c r="I30" s="47">
        <v>32.049881151427101</v>
      </c>
      <c r="J30" s="47">
        <v>27.66191746770885</v>
      </c>
      <c r="K30" s="47">
        <v>28.704837452175401</v>
      </c>
      <c r="L30" s="47">
        <v>28.0799016088841</v>
      </c>
      <c r="N30" s="90"/>
      <c r="O30" s="78" t="s">
        <v>60</v>
      </c>
      <c r="P30" s="47">
        <f t="shared" ref="P30:W30" si="31">E30-$D$30</f>
        <v>7.809691207903299</v>
      </c>
      <c r="Q30" s="47">
        <f t="shared" si="31"/>
        <v>7.8857710050702003</v>
      </c>
      <c r="R30" s="47">
        <f t="shared" si="31"/>
        <v>6.8752201771927979</v>
      </c>
      <c r="S30" s="47">
        <f t="shared" si="31"/>
        <v>2.4304641033287986</v>
      </c>
      <c r="T30" s="47">
        <f t="shared" si="31"/>
        <v>10.4298811514271</v>
      </c>
      <c r="U30" s="47">
        <f t="shared" si="31"/>
        <v>6.0419174677088492</v>
      </c>
      <c r="V30" s="47">
        <f t="shared" si="31"/>
        <v>7.0848374521753996</v>
      </c>
      <c r="W30" s="47">
        <f t="shared" si="31"/>
        <v>6.459901608884099</v>
      </c>
      <c r="Y30" s="90"/>
      <c r="Z30" s="78" t="s">
        <v>60</v>
      </c>
      <c r="AA30" s="43">
        <f t="shared" si="14"/>
        <v>4.4570621453458659E-3</v>
      </c>
      <c r="AB30" s="43">
        <f t="shared" si="15"/>
        <v>4.2281110806098336E-3</v>
      </c>
      <c r="AC30" s="43">
        <f t="shared" si="16"/>
        <v>8.5182915414700536E-3</v>
      </c>
      <c r="AD30" s="43">
        <f t="shared" si="17"/>
        <v>0.18550576102571251</v>
      </c>
      <c r="AE30" s="43">
        <f t="shared" si="18"/>
        <v>7.2492474123777217E-4</v>
      </c>
      <c r="AF30" s="43">
        <f t="shared" si="19"/>
        <v>1.5177547855361479E-2</v>
      </c>
      <c r="AG30" s="43">
        <f t="shared" si="20"/>
        <v>7.3663341017759692E-3</v>
      </c>
      <c r="AH30" s="43">
        <f t="shared" si="21"/>
        <v>1.1359935007313754E-2</v>
      </c>
      <c r="AJ30" s="90"/>
      <c r="AK30" s="78" t="s">
        <v>60</v>
      </c>
      <c r="AL30" s="47">
        <f t="shared" si="22"/>
        <v>0.52424086935365022</v>
      </c>
      <c r="AM30" s="47">
        <f t="shared" si="23"/>
        <v>0.58550653029408295</v>
      </c>
      <c r="AN30" s="47">
        <f t="shared" si="24"/>
        <v>0.59787502056593678</v>
      </c>
      <c r="AO30" s="47">
        <f t="shared" si="25"/>
        <v>0.86509060640074598</v>
      </c>
      <c r="AP30" s="47">
        <f t="shared" si="26"/>
        <v>0.50114197638472735</v>
      </c>
      <c r="AQ30" s="47">
        <f t="shared" si="27"/>
        <v>0.65596840586012584</v>
      </c>
      <c r="AR30" s="47">
        <f t="shared" si="28"/>
        <v>0.74753068126039657</v>
      </c>
      <c r="AS30" s="47">
        <f t="shared" si="29"/>
        <v>1.1635123895567594</v>
      </c>
      <c r="AU30" s="91"/>
      <c r="AV30" s="90"/>
      <c r="AW30" s="77" t="s">
        <v>11</v>
      </c>
      <c r="AX30" s="43">
        <f>AVERAGE(AL34:AL36)</f>
        <v>18.650198050308145</v>
      </c>
      <c r="AY30" s="43">
        <f t="shared" ref="AY30:BE30" si="32">AVERAGE(AM34:AM36)</f>
        <v>116.4541186784207</v>
      </c>
      <c r="AZ30" s="43">
        <f t="shared" si="32"/>
        <v>17.846286139000153</v>
      </c>
      <c r="BA30" s="43">
        <f t="shared" si="32"/>
        <v>2.1908402648448511</v>
      </c>
      <c r="BB30" s="43">
        <f t="shared" si="32"/>
        <v>1.0455525276249897</v>
      </c>
      <c r="BC30" s="43">
        <f t="shared" si="32"/>
        <v>1.8450071951193754</v>
      </c>
      <c r="BD30" s="43">
        <f t="shared" si="32"/>
        <v>16.501765071769729</v>
      </c>
      <c r="BE30" s="43">
        <f t="shared" si="32"/>
        <v>5.1801414304488747</v>
      </c>
    </row>
    <row r="31" spans="1:57" x14ac:dyDescent="0.2">
      <c r="B31" s="90" t="s">
        <v>9</v>
      </c>
      <c r="C31" s="78" t="s">
        <v>58</v>
      </c>
      <c r="D31" s="19" t="s">
        <v>78</v>
      </c>
      <c r="E31" s="47">
        <v>23.219611906984799</v>
      </c>
      <c r="F31" s="47">
        <v>20.749843905809101</v>
      </c>
      <c r="G31" s="47">
        <v>22.344921778351949</v>
      </c>
      <c r="H31" s="47">
        <v>21.432751365078602</v>
      </c>
      <c r="I31" s="47">
        <v>29.93240646610375</v>
      </c>
      <c r="J31" s="47">
        <v>24.337530974326398</v>
      </c>
      <c r="K31" s="47">
        <v>22.9434484292006</v>
      </c>
      <c r="L31" s="47">
        <v>24.824515967019298</v>
      </c>
      <c r="N31" s="90" t="s">
        <v>9</v>
      </c>
      <c r="O31" s="78" t="s">
        <v>58</v>
      </c>
      <c r="P31" s="47">
        <f t="shared" ref="P31:W31" si="33">E31-$D$31</f>
        <v>2.9246119069847971</v>
      </c>
      <c r="Q31" s="47">
        <f t="shared" si="33"/>
        <v>0.45484390580909917</v>
      </c>
      <c r="R31" s="47">
        <f t="shared" si="33"/>
        <v>2.0499217783519477</v>
      </c>
      <c r="S31" s="47">
        <f t="shared" si="33"/>
        <v>1.1377513650786</v>
      </c>
      <c r="T31" s="47">
        <f t="shared" si="33"/>
        <v>9.637406466103748</v>
      </c>
      <c r="U31" s="47">
        <f t="shared" si="33"/>
        <v>4.0425309743263966</v>
      </c>
      <c r="V31" s="47">
        <f t="shared" si="33"/>
        <v>2.6484484292005988</v>
      </c>
      <c r="W31" s="47">
        <f t="shared" si="33"/>
        <v>4.5295159670192966</v>
      </c>
      <c r="Y31" s="90" t="s">
        <v>9</v>
      </c>
      <c r="Z31" s="78" t="s">
        <v>58</v>
      </c>
      <c r="AA31" s="43">
        <f t="shared" si="14"/>
        <v>0.13170555425832933</v>
      </c>
      <c r="AB31" s="43">
        <f t="shared" si="15"/>
        <v>0.72958910665395904</v>
      </c>
      <c r="AC31" s="43">
        <f t="shared" si="16"/>
        <v>0.24149717563934306</v>
      </c>
      <c r="AD31" s="43">
        <f t="shared" si="17"/>
        <v>0.45446737465316173</v>
      </c>
      <c r="AE31" s="43">
        <f t="shared" si="18"/>
        <v>1.2556007698167279E-3</v>
      </c>
      <c r="AF31" s="43">
        <f t="shared" si="19"/>
        <v>6.0684379877913371E-2</v>
      </c>
      <c r="AG31" s="43">
        <f t="shared" si="20"/>
        <v>0.15949151405989745</v>
      </c>
      <c r="AH31" s="43">
        <f t="shared" si="21"/>
        <v>4.3299195585831646E-2</v>
      </c>
      <c r="AJ31" s="90" t="s">
        <v>9</v>
      </c>
      <c r="AK31" s="78" t="s">
        <v>58</v>
      </c>
      <c r="AL31" s="47">
        <f t="shared" si="22"/>
        <v>15.491243337315645</v>
      </c>
      <c r="AM31" s="47">
        <f t="shared" si="23"/>
        <v>101.03310396369855</v>
      </c>
      <c r="AN31" s="47">
        <f t="shared" si="24"/>
        <v>16.950010239620241</v>
      </c>
      <c r="AO31" s="47">
        <f t="shared" si="25"/>
        <v>2.1193706036631625</v>
      </c>
      <c r="AP31" s="47">
        <f t="shared" si="26"/>
        <v>0.86799941503135158</v>
      </c>
      <c r="AQ31" s="47">
        <f t="shared" si="27"/>
        <v>2.6227580573935252</v>
      </c>
      <c r="AR31" s="47">
        <f t="shared" si="28"/>
        <v>16.185092681541967</v>
      </c>
      <c r="AS31" s="47">
        <f t="shared" si="29"/>
        <v>4.4348097493094247</v>
      </c>
      <c r="AU31" s="91"/>
      <c r="AV31" s="90"/>
      <c r="AW31" s="77" t="s">
        <v>12</v>
      </c>
      <c r="AX31" s="43">
        <f>AVERAGE(AL37:AL39)</f>
        <v>2.5695273787946786</v>
      </c>
      <c r="AY31" s="43">
        <f t="shared" ref="AY31:BE31" si="34">AVERAGE(AM37:AM39)</f>
        <v>44.370571439890618</v>
      </c>
      <c r="AZ31" s="43">
        <f t="shared" si="34"/>
        <v>0.96849672910425966</v>
      </c>
      <c r="BA31" s="43">
        <f t="shared" si="34"/>
        <v>0.55963477731067413</v>
      </c>
      <c r="BB31" s="43">
        <f t="shared" si="34"/>
        <v>1.404678357919356</v>
      </c>
      <c r="BC31" s="43">
        <f t="shared" si="34"/>
        <v>0.1620282351631383</v>
      </c>
      <c r="BD31" s="43">
        <f t="shared" si="34"/>
        <v>2.005833243401514</v>
      </c>
      <c r="BE31" s="43">
        <f t="shared" si="34"/>
        <v>2.4675109107063302</v>
      </c>
    </row>
    <row r="32" spans="1:57" x14ac:dyDescent="0.2">
      <c r="B32" s="90"/>
      <c r="C32" s="78" t="s">
        <v>59</v>
      </c>
      <c r="D32" s="19" t="s">
        <v>79</v>
      </c>
      <c r="E32" s="47">
        <v>22.0138822413521</v>
      </c>
      <c r="F32" s="47">
        <v>20.715291548999851</v>
      </c>
      <c r="G32" s="47">
        <v>21.241449608002448</v>
      </c>
      <c r="H32" s="47">
        <v>21.143034420910549</v>
      </c>
      <c r="I32" s="47">
        <v>29.282096394108851</v>
      </c>
      <c r="J32" s="47">
        <v>23.726274638947551</v>
      </c>
      <c r="K32" s="47">
        <v>22.443928546109301</v>
      </c>
      <c r="L32" s="47">
        <v>24.422774680102599</v>
      </c>
      <c r="N32" s="90"/>
      <c r="O32" s="78" t="s">
        <v>59</v>
      </c>
      <c r="P32" s="47">
        <f t="shared" ref="P32:W32" si="35">E32-$D$32</f>
        <v>2.4638822413520991</v>
      </c>
      <c r="Q32" s="47">
        <f t="shared" si="35"/>
        <v>1.1652915489998499</v>
      </c>
      <c r="R32" s="47">
        <f t="shared" si="35"/>
        <v>1.691449608002447</v>
      </c>
      <c r="S32" s="47">
        <f t="shared" si="35"/>
        <v>1.5930344209105485</v>
      </c>
      <c r="T32" s="47">
        <f t="shared" si="35"/>
        <v>9.7320963941088507</v>
      </c>
      <c r="U32" s="47">
        <f t="shared" si="35"/>
        <v>4.1762746389475502</v>
      </c>
      <c r="V32" s="47">
        <f t="shared" si="35"/>
        <v>2.8939285461093007</v>
      </c>
      <c r="W32" s="47">
        <f t="shared" si="35"/>
        <v>4.872774680102598</v>
      </c>
      <c r="Y32" s="90"/>
      <c r="Z32" s="78" t="s">
        <v>59</v>
      </c>
      <c r="AA32" s="43">
        <f t="shared" si="14"/>
        <v>0.18125814853472796</v>
      </c>
      <c r="AB32" s="43">
        <f t="shared" si="15"/>
        <v>0.44587414551861371</v>
      </c>
      <c r="AC32" s="43">
        <f t="shared" si="16"/>
        <v>0.3096156693826832</v>
      </c>
      <c r="AD32" s="43">
        <f t="shared" si="17"/>
        <v>0.33147353143384845</v>
      </c>
      <c r="AE32" s="43">
        <f t="shared" si="18"/>
        <v>1.1758368448369606E-3</v>
      </c>
      <c r="AF32" s="43">
        <f t="shared" si="19"/>
        <v>5.5311579883302445E-2</v>
      </c>
      <c r="AG32" s="43">
        <f t="shared" si="20"/>
        <v>0.13453667877405193</v>
      </c>
      <c r="AH32" s="43">
        <f t="shared" si="21"/>
        <v>3.4130972208484232E-2</v>
      </c>
      <c r="AJ32" s="90"/>
      <c r="AK32" s="78" t="s">
        <v>59</v>
      </c>
      <c r="AL32" s="47">
        <f t="shared" si="22"/>
        <v>21.319633037763065</v>
      </c>
      <c r="AM32" s="47">
        <f t="shared" si="23"/>
        <v>61.744409953578774</v>
      </c>
      <c r="AN32" s="47">
        <f t="shared" si="24"/>
        <v>21.73105649161219</v>
      </c>
      <c r="AO32" s="47">
        <f t="shared" si="25"/>
        <v>1.5457990993290947</v>
      </c>
      <c r="AP32" s="47">
        <f t="shared" si="26"/>
        <v>0.81285844834243459</v>
      </c>
      <c r="AQ32" s="47">
        <f t="shared" si="27"/>
        <v>2.3905474868154042</v>
      </c>
      <c r="AR32" s="47">
        <f t="shared" si="28"/>
        <v>13.65269260787824</v>
      </c>
      <c r="AS32" s="47">
        <f t="shared" si="29"/>
        <v>3.4957778373398769</v>
      </c>
      <c r="AU32" s="91" t="s">
        <v>20</v>
      </c>
      <c r="AV32" s="77" t="s">
        <v>8</v>
      </c>
      <c r="AW32" s="77" t="s">
        <v>10</v>
      </c>
      <c r="AX32" s="43">
        <f>STDEV(AL28:AL30)</f>
        <v>0.2940769849171595</v>
      </c>
      <c r="AY32" s="43">
        <f t="shared" ref="AY32:BE32" si="36">STDEV(AM28:AM30)</f>
        <v>0.24867614078404071</v>
      </c>
      <c r="AZ32" s="43">
        <f t="shared" si="36"/>
        <v>0.20420909357071476</v>
      </c>
      <c r="BA32" s="43">
        <f t="shared" si="36"/>
        <v>0.14677260539938253</v>
      </c>
      <c r="BB32" s="43">
        <f t="shared" si="36"/>
        <v>0.30149256023853577</v>
      </c>
      <c r="BC32" s="43">
        <f t="shared" si="36"/>
        <v>0.20472589128652924</v>
      </c>
      <c r="BD32" s="43">
        <f t="shared" si="36"/>
        <v>0.16873304007243745</v>
      </c>
      <c r="BE32" s="43">
        <f t="shared" si="36"/>
        <v>0.2202719305438664</v>
      </c>
    </row>
    <row r="33" spans="1:57" x14ac:dyDescent="0.2">
      <c r="B33" s="90"/>
      <c r="C33" s="78" t="s">
        <v>60</v>
      </c>
      <c r="D33" s="19" t="s">
        <v>80</v>
      </c>
      <c r="E33" s="47">
        <v>22.5520607991246</v>
      </c>
      <c r="F33" s="47">
        <v>20.963406562773002</v>
      </c>
      <c r="G33" s="47">
        <v>21.634843059695751</v>
      </c>
      <c r="H33" s="47">
        <v>21.247227724443903</v>
      </c>
      <c r="I33" s="47">
        <v>29.799136176227748</v>
      </c>
      <c r="J33" s="47">
        <v>24.897111970581349</v>
      </c>
      <c r="K33" s="47">
        <v>23.263579689348798</v>
      </c>
      <c r="L33" s="47">
        <v>25.478312685495499</v>
      </c>
      <c r="N33" s="90"/>
      <c r="O33" s="78" t="s">
        <v>60</v>
      </c>
      <c r="P33" s="47">
        <f t="shared" ref="P33:W33" si="37">E33-$D$33</f>
        <v>2.6420607991246001</v>
      </c>
      <c r="Q33" s="47">
        <f t="shared" si="37"/>
        <v>1.0534065627730023</v>
      </c>
      <c r="R33" s="47">
        <f t="shared" si="37"/>
        <v>1.7248430596957505</v>
      </c>
      <c r="S33" s="47">
        <f t="shared" si="37"/>
        <v>1.3372277244439026</v>
      </c>
      <c r="T33" s="47">
        <f t="shared" si="37"/>
        <v>9.8891361762277477</v>
      </c>
      <c r="U33" s="47">
        <f t="shared" si="37"/>
        <v>4.9871119705813491</v>
      </c>
      <c r="V33" s="47">
        <f t="shared" si="37"/>
        <v>3.3535796893487984</v>
      </c>
      <c r="W33" s="47">
        <f t="shared" si="37"/>
        <v>5.5683126854954992</v>
      </c>
      <c r="Y33" s="90"/>
      <c r="Z33" s="78" t="s">
        <v>60</v>
      </c>
      <c r="AA33" s="43">
        <f t="shared" si="14"/>
        <v>0.16019923914259307</v>
      </c>
      <c r="AB33" s="43">
        <f t="shared" si="15"/>
        <v>0.481829101517872</v>
      </c>
      <c r="AC33" s="43">
        <f t="shared" si="16"/>
        <v>0.30253143070962163</v>
      </c>
      <c r="AD33" s="43">
        <f t="shared" si="17"/>
        <v>0.39578045542292156</v>
      </c>
      <c r="AE33" s="43">
        <f t="shared" si="18"/>
        <v>1.0545650639399331E-3</v>
      </c>
      <c r="AF33" s="43">
        <f t="shared" si="19"/>
        <v>3.1530416321083422E-2</v>
      </c>
      <c r="AG33" s="43">
        <f t="shared" si="20"/>
        <v>9.7829970069657921E-2</v>
      </c>
      <c r="AH33" s="43">
        <f t="shared" si="21"/>
        <v>2.1075158835852099E-2</v>
      </c>
      <c r="AJ33" s="90"/>
      <c r="AK33" s="78" t="s">
        <v>60</v>
      </c>
      <c r="AL33" s="47">
        <f t="shared" si="22"/>
        <v>18.842678351613888</v>
      </c>
      <c r="AM33" s="47">
        <f t="shared" si="23"/>
        <v>66.7234327684112</v>
      </c>
      <c r="AN33" s="47">
        <f t="shared" si="24"/>
        <v>21.233833624593512</v>
      </c>
      <c r="AO33" s="47">
        <f t="shared" si="25"/>
        <v>1.8456890626481477</v>
      </c>
      <c r="AP33" s="47">
        <f t="shared" si="26"/>
        <v>0.72902301481224119</v>
      </c>
      <c r="AQ33" s="47">
        <f t="shared" si="27"/>
        <v>1.3627337648578666</v>
      </c>
      <c r="AR33" s="47">
        <f t="shared" si="28"/>
        <v>9.9277202423148658</v>
      </c>
      <c r="AS33" s="47">
        <f t="shared" si="29"/>
        <v>2.1585694285753645</v>
      </c>
      <c r="AU33" s="91"/>
      <c r="AV33" s="90" t="s">
        <v>9</v>
      </c>
      <c r="AW33" s="77" t="s">
        <v>10</v>
      </c>
      <c r="AX33" s="43">
        <f>STDEV(AL31:AL33)</f>
        <v>2.9251081937990775</v>
      </c>
      <c r="AY33" s="43">
        <f t="shared" ref="AY33:BE33" si="38">STDEV(AM31:AM33)</f>
        <v>21.391375531352878</v>
      </c>
      <c r="AZ33" s="43">
        <f t="shared" si="38"/>
        <v>2.6285856982040006</v>
      </c>
      <c r="BA33" s="43">
        <f t="shared" si="38"/>
        <v>0.28688553076558182</v>
      </c>
      <c r="BB33" s="43">
        <f t="shared" si="38"/>
        <v>6.9980170930111912E-2</v>
      </c>
      <c r="BC33" s="43">
        <f t="shared" si="38"/>
        <v>0.67056990859919718</v>
      </c>
      <c r="BD33" s="43">
        <f t="shared" si="38"/>
        <v>3.147569938341376</v>
      </c>
      <c r="BE33" s="43">
        <f t="shared" si="38"/>
        <v>1.1439097617311718</v>
      </c>
    </row>
    <row r="34" spans="1:57" x14ac:dyDescent="0.2">
      <c r="B34" s="90"/>
      <c r="C34" s="78" t="s">
        <v>61</v>
      </c>
      <c r="D34" s="19" t="s">
        <v>81</v>
      </c>
      <c r="E34" s="47">
        <v>23.434932258369301</v>
      </c>
      <c r="F34" s="47">
        <v>20.681706354660953</v>
      </c>
      <c r="G34" s="47">
        <v>23.178270727531199</v>
      </c>
      <c r="H34" s="47">
        <v>21.370929178386248</v>
      </c>
      <c r="I34" s="47">
        <v>29.883845028175848</v>
      </c>
      <c r="J34" s="47">
        <v>24.8294832189723</v>
      </c>
      <c r="K34" s="47">
        <v>23.012362700045198</v>
      </c>
      <c r="L34" s="47">
        <v>24.9270941689045</v>
      </c>
      <c r="N34" s="90"/>
      <c r="O34" s="78" t="s">
        <v>61</v>
      </c>
      <c r="P34" s="47">
        <f t="shared" ref="P34:W34" si="39">E34-$D$34</f>
        <v>2.7849322583693024</v>
      </c>
      <c r="Q34" s="47">
        <f t="shared" si="39"/>
        <v>3.1706354660954617E-2</v>
      </c>
      <c r="R34" s="47">
        <f t="shared" si="39"/>
        <v>2.5282707275312006</v>
      </c>
      <c r="S34" s="47">
        <f t="shared" si="39"/>
        <v>0.7209291783862497</v>
      </c>
      <c r="T34" s="47">
        <f t="shared" si="39"/>
        <v>9.2338450281758497</v>
      </c>
      <c r="U34" s="47">
        <f t="shared" si="39"/>
        <v>4.179483218972301</v>
      </c>
      <c r="V34" s="47">
        <f t="shared" si="39"/>
        <v>2.3623627000451997</v>
      </c>
      <c r="W34" s="47">
        <f t="shared" si="39"/>
        <v>4.277094168904501</v>
      </c>
      <c r="Y34" s="90"/>
      <c r="Z34" s="78" t="s">
        <v>61</v>
      </c>
      <c r="AA34" s="43">
        <f t="shared" si="14"/>
        <v>0.14509480205288749</v>
      </c>
      <c r="AB34" s="43">
        <f t="shared" si="15"/>
        <v>0.97826256819900814</v>
      </c>
      <c r="AC34" s="43">
        <f t="shared" si="16"/>
        <v>0.17334633895090559</v>
      </c>
      <c r="AD34" s="43">
        <f t="shared" si="17"/>
        <v>0.60670656249829569</v>
      </c>
      <c r="AE34" s="43">
        <f t="shared" si="18"/>
        <v>1.660870117109821E-3</v>
      </c>
      <c r="AF34" s="43">
        <f t="shared" si="19"/>
        <v>5.5188702614384903E-2</v>
      </c>
      <c r="AG34" s="43">
        <f t="shared" si="20"/>
        <v>0.19447239675426278</v>
      </c>
      <c r="AH34" s="43">
        <f t="shared" si="21"/>
        <v>5.1578221261534878E-2</v>
      </c>
      <c r="AJ34" s="90"/>
      <c r="AK34" s="78" t="s">
        <v>61</v>
      </c>
      <c r="AL34" s="47">
        <f t="shared" si="22"/>
        <v>17.066090327308853</v>
      </c>
      <c r="AM34" s="47">
        <f t="shared" si="23"/>
        <v>135.46927010729488</v>
      </c>
      <c r="AN34" s="47">
        <f t="shared" si="24"/>
        <v>12.166693926915871</v>
      </c>
      <c r="AO34" s="47">
        <f t="shared" si="25"/>
        <v>2.8293253274555372</v>
      </c>
      <c r="AP34" s="47">
        <f t="shared" si="26"/>
        <v>1.1481629549373431</v>
      </c>
      <c r="AQ34" s="47">
        <f t="shared" si="27"/>
        <v>2.3852367734527173</v>
      </c>
      <c r="AR34" s="47">
        <f t="shared" si="28"/>
        <v>19.734929372400792</v>
      </c>
      <c r="AS34" s="47">
        <f t="shared" si="29"/>
        <v>5.2827678530254651</v>
      </c>
      <c r="AU34" s="91"/>
      <c r="AV34" s="90"/>
      <c r="AW34" s="77" t="s">
        <v>11</v>
      </c>
      <c r="AX34" s="43">
        <f>STDEV(AL34:AL36)</f>
        <v>5.2595444383793559</v>
      </c>
      <c r="AY34" s="43">
        <f t="shared" ref="AY34:BE34" si="40">STDEV(AM34:AM36)</f>
        <v>16.595312133743402</v>
      </c>
      <c r="AZ34" s="43">
        <f t="shared" si="40"/>
        <v>5.440915545245562</v>
      </c>
      <c r="BA34" s="43">
        <f t="shared" si="40"/>
        <v>0.67572217294041548</v>
      </c>
      <c r="BB34" s="43">
        <f t="shared" si="40"/>
        <v>0.15377579124032922</v>
      </c>
      <c r="BC34" s="43">
        <f t="shared" si="40"/>
        <v>0.52676966758631538</v>
      </c>
      <c r="BD34" s="43">
        <f t="shared" si="40"/>
        <v>3.7936857974762757</v>
      </c>
      <c r="BE34" s="43">
        <f t="shared" si="40"/>
        <v>0.14552062766811005</v>
      </c>
    </row>
    <row r="35" spans="1:57" x14ac:dyDescent="0.2">
      <c r="B35" s="90"/>
      <c r="C35" s="78" t="s">
        <v>62</v>
      </c>
      <c r="D35" s="19" t="s">
        <v>82</v>
      </c>
      <c r="E35" s="47">
        <v>22.758529332579101</v>
      </c>
      <c r="F35" s="47">
        <v>20.125771516810751</v>
      </c>
      <c r="G35" s="47">
        <v>21.333816928112647</v>
      </c>
      <c r="H35" s="47">
        <v>21.377674445939149</v>
      </c>
      <c r="I35" s="47">
        <v>29.361164381713749</v>
      </c>
      <c r="J35" s="47">
        <v>24.297083197786151</v>
      </c>
      <c r="K35" s="47">
        <v>22.2653105562691</v>
      </c>
      <c r="L35" s="47">
        <v>24.0775407514904</v>
      </c>
      <c r="N35" s="90"/>
      <c r="O35" s="78" t="s">
        <v>62</v>
      </c>
      <c r="P35" s="47">
        <f t="shared" ref="P35:W35" si="41">E35-$D$35</f>
        <v>3.0335293325791</v>
      </c>
      <c r="Q35" s="47">
        <f t="shared" si="41"/>
        <v>0.40077151681074952</v>
      </c>
      <c r="R35" s="47">
        <f t="shared" si="41"/>
        <v>1.6088169281126454</v>
      </c>
      <c r="S35" s="47">
        <f t="shared" si="41"/>
        <v>1.652674445939148</v>
      </c>
      <c r="T35" s="47">
        <f t="shared" si="41"/>
        <v>9.6361643817137477</v>
      </c>
      <c r="U35" s="47">
        <f t="shared" si="41"/>
        <v>4.5720831977861494</v>
      </c>
      <c r="V35" s="47">
        <f t="shared" si="41"/>
        <v>2.5403105562690982</v>
      </c>
      <c r="W35" s="47">
        <f t="shared" si="41"/>
        <v>4.3525407514903982</v>
      </c>
      <c r="Y35" s="90"/>
      <c r="Z35" s="78" t="s">
        <v>62</v>
      </c>
      <c r="AA35" s="43">
        <f t="shared" si="14"/>
        <v>0.1221284030112096</v>
      </c>
      <c r="AB35" s="43">
        <f t="shared" si="15"/>
        <v>0.75745310816586775</v>
      </c>
      <c r="AC35" s="43">
        <f t="shared" si="16"/>
        <v>0.32786710586069412</v>
      </c>
      <c r="AD35" s="43">
        <f t="shared" si="17"/>
        <v>0.31805001376238434</v>
      </c>
      <c r="AE35" s="43">
        <f t="shared" si="18"/>
        <v>1.2566822413787285E-3</v>
      </c>
      <c r="AF35" s="43">
        <f t="shared" si="19"/>
        <v>4.2040300803263417E-2</v>
      </c>
      <c r="AG35" s="43">
        <f t="shared" si="20"/>
        <v>0.17190571865266677</v>
      </c>
      <c r="AH35" s="43">
        <f t="shared" si="21"/>
        <v>4.8950223204568356E-2</v>
      </c>
      <c r="AJ35" s="90"/>
      <c r="AK35" s="78" t="s">
        <v>62</v>
      </c>
      <c r="AL35" s="47">
        <f t="shared" si="22"/>
        <v>14.36477618653468</v>
      </c>
      <c r="AM35" s="47">
        <f t="shared" si="23"/>
        <v>104.89169578740099</v>
      </c>
      <c r="AN35" s="47">
        <f t="shared" si="24"/>
        <v>23.012073689312551</v>
      </c>
      <c r="AO35" s="47">
        <f t="shared" si="25"/>
        <v>1.4831996470089674</v>
      </c>
      <c r="AP35" s="47">
        <f t="shared" si="26"/>
        <v>0.86874703856405022</v>
      </c>
      <c r="AQ35" s="47">
        <f t="shared" si="27"/>
        <v>1.8169673627518981</v>
      </c>
      <c r="AR35" s="47">
        <f t="shared" si="28"/>
        <v>17.44487790012192</v>
      </c>
      <c r="AS35" s="47">
        <f t="shared" si="29"/>
        <v>5.0136018501352169</v>
      </c>
      <c r="AU35" s="91"/>
      <c r="AV35" s="90"/>
      <c r="AW35" s="77" t="s">
        <v>12</v>
      </c>
      <c r="AX35" s="43">
        <f>STDEV(AL37:AL39)</f>
        <v>0.56234682329222085</v>
      </c>
      <c r="AY35" s="43">
        <f t="shared" ref="AY35:BE35" si="42">STDEV(AM37:AM39)</f>
        <v>7.3890154716747345</v>
      </c>
      <c r="AZ35" s="43">
        <f t="shared" si="42"/>
        <v>0.31176103886929546</v>
      </c>
      <c r="BA35" s="43">
        <f t="shared" si="42"/>
        <v>9.4969632767872875E-2</v>
      </c>
      <c r="BB35" s="43">
        <f t="shared" si="42"/>
        <v>0.20086217750517427</v>
      </c>
      <c r="BC35" s="43">
        <f t="shared" si="42"/>
        <v>2.7129790517868214E-2</v>
      </c>
      <c r="BD35" s="43">
        <f t="shared" si="42"/>
        <v>8.7839105702195927E-2</v>
      </c>
      <c r="BE35" s="43">
        <f t="shared" si="42"/>
        <v>0.57638844282773782</v>
      </c>
    </row>
    <row r="36" spans="1:57" x14ac:dyDescent="0.2">
      <c r="B36" s="90"/>
      <c r="C36" s="78" t="s">
        <v>63</v>
      </c>
      <c r="D36" s="19" t="s">
        <v>83</v>
      </c>
      <c r="E36" s="47">
        <v>22.332121893614701</v>
      </c>
      <c r="F36" s="47">
        <v>20.4153254475304</v>
      </c>
      <c r="G36" s="47">
        <v>22.004634729564252</v>
      </c>
      <c r="H36" s="47">
        <v>21.115067147328801</v>
      </c>
      <c r="I36" s="47">
        <v>29.339998881295148</v>
      </c>
      <c r="J36" s="47">
        <v>25.08913650960055</v>
      </c>
      <c r="K36" s="47">
        <v>23.111469294846</v>
      </c>
      <c r="L36" s="47">
        <v>24.357705478690399</v>
      </c>
      <c r="N36" s="90"/>
      <c r="O36" s="78" t="s">
        <v>63</v>
      </c>
      <c r="P36" s="47">
        <f t="shared" ref="P36:W36" si="43">E36-$D$36</f>
        <v>2.262121893614701</v>
      </c>
      <c r="Q36" s="47">
        <f t="shared" si="43"/>
        <v>0.34532544753039929</v>
      </c>
      <c r="R36" s="47">
        <f t="shared" si="43"/>
        <v>1.9346347295642516</v>
      </c>
      <c r="S36" s="47">
        <f t="shared" si="43"/>
        <v>1.0450671473288011</v>
      </c>
      <c r="T36" s="47">
        <f t="shared" si="43"/>
        <v>9.2699988812951482</v>
      </c>
      <c r="U36" s="47">
        <f t="shared" si="43"/>
        <v>5.0191365096005498</v>
      </c>
      <c r="V36" s="47">
        <f t="shared" si="43"/>
        <v>3.0414692948459994</v>
      </c>
      <c r="W36" s="47">
        <f t="shared" si="43"/>
        <v>4.2877054786903983</v>
      </c>
      <c r="Y36" s="90"/>
      <c r="Z36" s="78" t="s">
        <v>63</v>
      </c>
      <c r="AA36" s="43">
        <f t="shared" si="14"/>
        <v>0.20846514694698551</v>
      </c>
      <c r="AB36" s="43">
        <f t="shared" si="15"/>
        <v>0.78713039327455825</v>
      </c>
      <c r="AC36" s="43">
        <f t="shared" si="16"/>
        <v>0.26158745689157009</v>
      </c>
      <c r="AD36" s="43">
        <f t="shared" si="17"/>
        <v>0.48462235217337818</v>
      </c>
      <c r="AE36" s="43">
        <f t="shared" si="18"/>
        <v>1.6197659939288153E-3</v>
      </c>
      <c r="AF36" s="43">
        <f t="shared" si="19"/>
        <v>3.0838223969740529E-2</v>
      </c>
      <c r="AG36" s="43">
        <f t="shared" si="20"/>
        <v>0.1214581079145691</v>
      </c>
      <c r="AH36" s="43">
        <f t="shared" si="21"/>
        <v>5.1200244906108666E-2</v>
      </c>
      <c r="AJ36" s="90"/>
      <c r="AK36" s="78" t="s">
        <v>63</v>
      </c>
      <c r="AL36" s="47">
        <f t="shared" si="22"/>
        <v>24.519727637080901</v>
      </c>
      <c r="AM36" s="47">
        <f t="shared" si="23"/>
        <v>109.00139014056623</v>
      </c>
      <c r="AN36" s="47">
        <f t="shared" si="24"/>
        <v>18.360090800772035</v>
      </c>
      <c r="AO36" s="47">
        <f t="shared" si="25"/>
        <v>2.2599958200700487</v>
      </c>
      <c r="AP36" s="47">
        <f t="shared" si="26"/>
        <v>1.119747589373576</v>
      </c>
      <c r="AQ36" s="47">
        <f t="shared" si="27"/>
        <v>1.3328174491535103</v>
      </c>
      <c r="AR36" s="47">
        <f t="shared" si="28"/>
        <v>12.325487942786483</v>
      </c>
      <c r="AS36" s="47">
        <f t="shared" si="29"/>
        <v>5.2440545881859419</v>
      </c>
      <c r="AU36" s="92" t="s">
        <v>37</v>
      </c>
      <c r="AV36" s="77" t="s">
        <v>8</v>
      </c>
      <c r="AW36" s="77" t="s">
        <v>10</v>
      </c>
      <c r="AX36" s="43">
        <f>_xlfn.T.TEST($AL$31:$AL$33,AL28:AL30,2,2)</f>
        <v>4.5840845513360929E-4</v>
      </c>
      <c r="AY36" s="43">
        <f>_xlfn.T.TEST($AM$31:$AM$33,AM28:AM30,2,2)</f>
        <v>3.5757549106610275E-3</v>
      </c>
      <c r="AZ36" s="43">
        <f>_xlfn.T.TEST($AN$31:$AN$33,AN28:AN30,2,2)</f>
        <v>2.2773468998498711E-4</v>
      </c>
      <c r="BA36" s="43">
        <f>_xlfn.T.TEST($AO$31:$AO$33,AO28:AO30,2,2)</f>
        <v>6.2308623860201657E-3</v>
      </c>
      <c r="BB36" s="43">
        <f>_xlfn.T.TEST($AP$31:$AP$33,AP28:AP30,2,2)</f>
        <v>0.44706745457980862</v>
      </c>
      <c r="BC36" s="43">
        <f>_xlfn.T.TEST($AQ$31:$AQ$33,AQ28:AQ30,2,2)</f>
        <v>2.8217882835839297E-2</v>
      </c>
      <c r="BD36" s="43">
        <f>_xlfn.T.TEST($AR$31:$AR$33,AR28:AR30,2,2)</f>
        <v>2.3915440509194165E-3</v>
      </c>
      <c r="BE36" s="43">
        <f>_xlfn.T.TEST($AS$31:$AS$33,AS28:AS30,2,2)</f>
        <v>3.2393262552037054E-2</v>
      </c>
    </row>
    <row r="37" spans="1:57" x14ac:dyDescent="0.2">
      <c r="B37" s="90"/>
      <c r="C37" s="78" t="s">
        <v>64</v>
      </c>
      <c r="D37" s="19" t="s">
        <v>84</v>
      </c>
      <c r="E37" s="47">
        <v>26.001842026172302</v>
      </c>
      <c r="F37" s="47">
        <v>22.126763201834351</v>
      </c>
      <c r="G37" s="47">
        <v>26.922979763460951</v>
      </c>
      <c r="H37" s="47">
        <v>23.264411873051998</v>
      </c>
      <c r="I37" s="47">
        <v>29.320274132067702</v>
      </c>
      <c r="J37" s="47">
        <v>28.49518697898025</v>
      </c>
      <c r="K37" s="47">
        <v>25.9517513214284</v>
      </c>
      <c r="L37" s="47">
        <v>26.067849126130501</v>
      </c>
      <c r="N37" s="90"/>
      <c r="O37" s="78" t="s">
        <v>64</v>
      </c>
      <c r="P37" s="47">
        <f t="shared" ref="P37:W37" si="44">E37-$D$37</f>
        <v>5.7218420261723004</v>
      </c>
      <c r="Q37" s="47">
        <f t="shared" si="44"/>
        <v>1.8467632018343494</v>
      </c>
      <c r="R37" s="47">
        <f t="shared" si="44"/>
        <v>6.64297976346095</v>
      </c>
      <c r="S37" s="47">
        <f t="shared" si="44"/>
        <v>2.9844118730519966</v>
      </c>
      <c r="T37" s="47">
        <f t="shared" si="44"/>
        <v>9.0402741320677009</v>
      </c>
      <c r="U37" s="47">
        <f t="shared" si="44"/>
        <v>8.215186978980249</v>
      </c>
      <c r="V37" s="47">
        <f t="shared" si="44"/>
        <v>5.671751321428399</v>
      </c>
      <c r="W37" s="47">
        <f t="shared" si="44"/>
        <v>5.7878491261304994</v>
      </c>
      <c r="Y37" s="90"/>
      <c r="Z37" s="78" t="s">
        <v>64</v>
      </c>
      <c r="AA37" s="43">
        <f t="shared" si="14"/>
        <v>1.8947587428274518E-2</v>
      </c>
      <c r="AB37" s="43">
        <f t="shared" si="15"/>
        <v>0.27801541796785628</v>
      </c>
      <c r="AC37" s="43">
        <f t="shared" si="16"/>
        <v>1.0006076769892576E-2</v>
      </c>
      <c r="AD37" s="43">
        <f t="shared" si="17"/>
        <v>0.12635793120206829</v>
      </c>
      <c r="AE37" s="43">
        <f t="shared" si="18"/>
        <v>1.8993557559367057E-3</v>
      </c>
      <c r="AF37" s="43">
        <f t="shared" si="19"/>
        <v>3.3649785435918081E-3</v>
      </c>
      <c r="AG37" s="43">
        <f t="shared" si="20"/>
        <v>1.9617005972389689E-2</v>
      </c>
      <c r="AH37" s="43">
        <f t="shared" si="21"/>
        <v>1.8100217878733865E-2</v>
      </c>
      <c r="AJ37" s="90"/>
      <c r="AK37" s="78" t="s">
        <v>64</v>
      </c>
      <c r="AL37" s="47">
        <f t="shared" si="22"/>
        <v>2.228620418928918</v>
      </c>
      <c r="AM37" s="47">
        <f t="shared" si="23"/>
        <v>38.499424362129226</v>
      </c>
      <c r="AN37" s="47">
        <f t="shared" si="24"/>
        <v>0.7022984979393474</v>
      </c>
      <c r="AO37" s="47">
        <f t="shared" si="25"/>
        <v>0.58925964737014103</v>
      </c>
      <c r="AP37" s="47">
        <f t="shared" si="26"/>
        <v>1.3130285714384617</v>
      </c>
      <c r="AQ37" s="47">
        <f t="shared" si="27"/>
        <v>0.14543321701428266</v>
      </c>
      <c r="AR37" s="47">
        <f t="shared" si="28"/>
        <v>1.9907207080512781</v>
      </c>
      <c r="AS37" s="47">
        <f t="shared" si="29"/>
        <v>1.8538686834057483</v>
      </c>
      <c r="AU37" s="92"/>
      <c r="AV37" s="90" t="s">
        <v>9</v>
      </c>
      <c r="AW37" s="77" t="s">
        <v>10</v>
      </c>
      <c r="AX37" s="43"/>
      <c r="AY37" s="43"/>
      <c r="AZ37" s="43"/>
      <c r="BA37" s="43"/>
      <c r="BB37" s="43"/>
      <c r="BC37" s="43"/>
      <c r="BD37" s="43"/>
      <c r="BE37" s="43"/>
    </row>
    <row r="38" spans="1:57" x14ac:dyDescent="0.2">
      <c r="B38" s="90"/>
      <c r="C38" s="78" t="s">
        <v>65</v>
      </c>
      <c r="D38" s="19" t="s">
        <v>85</v>
      </c>
      <c r="E38" s="47">
        <v>25.601562224137801</v>
      </c>
      <c r="F38" s="47">
        <v>21.804685446790149</v>
      </c>
      <c r="G38" s="47">
        <v>26.151946860009499</v>
      </c>
      <c r="H38" s="47">
        <v>23.28369692181635</v>
      </c>
      <c r="I38" s="47">
        <v>29.502908631211849</v>
      </c>
      <c r="J38" s="47">
        <v>28.214432252108502</v>
      </c>
      <c r="K38" s="47">
        <v>26.004482379305099</v>
      </c>
      <c r="L38" s="47">
        <v>25.5046261593343</v>
      </c>
      <c r="N38" s="90"/>
      <c r="O38" s="78" t="s">
        <v>65</v>
      </c>
      <c r="P38" s="47">
        <f t="shared" ref="P38:W38" si="45">E38-$D$38</f>
        <v>5.191562224137801</v>
      </c>
      <c r="Q38" s="47">
        <f t="shared" si="45"/>
        <v>1.3946854467901488</v>
      </c>
      <c r="R38" s="47">
        <f t="shared" si="45"/>
        <v>5.7419468600094987</v>
      </c>
      <c r="S38" s="47">
        <f t="shared" si="45"/>
        <v>2.8736969218163502</v>
      </c>
      <c r="T38" s="47">
        <f t="shared" si="45"/>
        <v>9.0929086312118486</v>
      </c>
      <c r="U38" s="47">
        <f t="shared" si="45"/>
        <v>7.8044322521085014</v>
      </c>
      <c r="V38" s="47">
        <f t="shared" si="45"/>
        <v>5.5944823793050986</v>
      </c>
      <c r="W38" s="47">
        <f t="shared" si="45"/>
        <v>5.0946261593343003</v>
      </c>
      <c r="Y38" s="90"/>
      <c r="Z38" s="78" t="s">
        <v>65</v>
      </c>
      <c r="AA38" s="43">
        <f t="shared" si="14"/>
        <v>2.7364281295724414E-2</v>
      </c>
      <c r="AB38" s="43">
        <f t="shared" si="15"/>
        <v>0.3803276027335169</v>
      </c>
      <c r="AC38" s="43">
        <f t="shared" si="16"/>
        <v>1.868537256587394E-2</v>
      </c>
      <c r="AD38" s="43">
        <f t="shared" si="17"/>
        <v>0.13643664392984578</v>
      </c>
      <c r="AE38" s="43">
        <f t="shared" si="18"/>
        <v>1.8313095246228212E-3</v>
      </c>
      <c r="AF38" s="43">
        <f t="shared" si="19"/>
        <v>4.4733388117680741E-3</v>
      </c>
      <c r="AG38" s="43">
        <f t="shared" si="20"/>
        <v>2.0696313467938418E-2</v>
      </c>
      <c r="AH38" s="43">
        <f t="shared" si="21"/>
        <v>2.9266090372446821E-2</v>
      </c>
      <c r="AJ38" s="90"/>
      <c r="AK38" s="78" t="s">
        <v>65</v>
      </c>
      <c r="AL38" s="47">
        <f t="shared" si="22"/>
        <v>3.2185942551167175</v>
      </c>
      <c r="AM38" s="47">
        <f t="shared" si="23"/>
        <v>52.667560242870771</v>
      </c>
      <c r="AN38" s="47">
        <f t="shared" si="24"/>
        <v>1.3114739560999031</v>
      </c>
      <c r="AO38" s="47">
        <f t="shared" si="25"/>
        <v>0.636260881494635</v>
      </c>
      <c r="AP38" s="47">
        <f t="shared" si="26"/>
        <v>1.2659880706715174</v>
      </c>
      <c r="AQ38" s="47">
        <f t="shared" si="27"/>
        <v>0.19333616715898974</v>
      </c>
      <c r="AR38" s="47">
        <f t="shared" si="28"/>
        <v>2.1002481142603551</v>
      </c>
      <c r="AS38" s="47">
        <f t="shared" si="29"/>
        <v>2.9975047146226328</v>
      </c>
      <c r="AU38" s="92"/>
      <c r="AV38" s="90"/>
      <c r="AW38" s="77" t="s">
        <v>11</v>
      </c>
      <c r="AX38" s="43">
        <f>_xlfn.T.TEST($AL$31:$AL$33,AL34:AL36,2,2)</f>
        <v>0.97863156834169784</v>
      </c>
      <c r="AY38" s="43">
        <f>_xlfn.T.TEST($AM$31:$AM$33,AM34:AM36,2,2)</f>
        <v>6.2901179669362539E-2</v>
      </c>
      <c r="AZ38" s="43">
        <f>_xlfn.T.TEST($AN$31:$AN$33,AN34:AN36,2,2)</f>
        <v>0.57529045974076687</v>
      </c>
      <c r="BA38" s="43">
        <f>_xlfn.T.TEST($AO$31:$AO$33,AO34:AO36,2,2)</f>
        <v>0.45070355542652718</v>
      </c>
      <c r="BB38" s="43">
        <f>_xlfn.T.TEST($AP$31:$AP$33,AP34:AP36,2,2)</f>
        <v>6.7948639622066043E-2</v>
      </c>
      <c r="BC38" s="43">
        <f>_xlfn.T.TEST($AQ$31:$AQ$33,AQ34:AQ36,2,2)</f>
        <v>0.59952427583952828</v>
      </c>
      <c r="BD38" s="43">
        <f>_xlfn.T.TEST($AR$31:$AR$33,AR34:AR36,2,2)</f>
        <v>0.31763349295672821</v>
      </c>
      <c r="BE38" s="43">
        <f>_xlfn.T.TEST($AS$31:$AS$33,AS34:AS36,2,2)</f>
        <v>5.2478182272476179E-2</v>
      </c>
    </row>
    <row r="39" spans="1:57" x14ac:dyDescent="0.2">
      <c r="B39" s="90"/>
      <c r="C39" s="78" t="s">
        <v>66</v>
      </c>
      <c r="D39" s="19" t="s">
        <v>86</v>
      </c>
      <c r="E39" s="47">
        <v>26.4207974995104</v>
      </c>
      <c r="F39" s="47">
        <v>22.443110527007001</v>
      </c>
      <c r="G39" s="47">
        <v>27.0184770051853</v>
      </c>
      <c r="H39" s="47">
        <v>24.08258249418455</v>
      </c>
      <c r="I39" s="47">
        <v>29.443865542223151</v>
      </c>
      <c r="J39" s="47">
        <v>28.916636314510598</v>
      </c>
      <c r="K39" s="47">
        <v>26.439036819281501</v>
      </c>
      <c r="L39" s="47">
        <v>26.047235176032999</v>
      </c>
      <c r="N39" s="90"/>
      <c r="O39" s="78" t="s">
        <v>66</v>
      </c>
      <c r="P39" s="47">
        <f t="shared" ref="P39:W39" si="46">E39-$D$39</f>
        <v>5.7007974995104007</v>
      </c>
      <c r="Q39" s="47">
        <f t="shared" si="46"/>
        <v>1.7231105270070017</v>
      </c>
      <c r="R39" s="47">
        <f t="shared" si="46"/>
        <v>6.2984770051853012</v>
      </c>
      <c r="S39" s="47">
        <f t="shared" si="46"/>
        <v>3.3625824941845508</v>
      </c>
      <c r="T39" s="47">
        <f t="shared" si="46"/>
        <v>8.7238655422231517</v>
      </c>
      <c r="U39" s="47">
        <f t="shared" si="46"/>
        <v>8.1966363145105987</v>
      </c>
      <c r="V39" s="47">
        <f t="shared" si="46"/>
        <v>5.7190368192815022</v>
      </c>
      <c r="W39" s="47">
        <f t="shared" si="46"/>
        <v>5.3272351760329997</v>
      </c>
      <c r="Y39" s="90"/>
      <c r="Z39" s="78" t="s">
        <v>66</v>
      </c>
      <c r="AA39" s="43">
        <f t="shared" si="14"/>
        <v>1.9226000684631955E-2</v>
      </c>
      <c r="AB39" s="43">
        <f t="shared" si="15"/>
        <v>0.30289495898655883</v>
      </c>
      <c r="AC39" s="43">
        <f t="shared" si="16"/>
        <v>1.2704848611224142E-2</v>
      </c>
      <c r="AD39" s="43">
        <f t="shared" si="17"/>
        <v>9.7221385601036422E-2</v>
      </c>
      <c r="AE39" s="43">
        <f t="shared" si="18"/>
        <v>2.3651287845254244E-3</v>
      </c>
      <c r="AF39" s="43">
        <f t="shared" si="19"/>
        <v>3.4085259581548661E-3</v>
      </c>
      <c r="AG39" s="43">
        <f t="shared" si="20"/>
        <v>1.8984465361353463E-2</v>
      </c>
      <c r="AH39" s="43">
        <f t="shared" si="21"/>
        <v>2.4908204234603375E-2</v>
      </c>
      <c r="AJ39" s="90"/>
      <c r="AK39" s="78" t="s">
        <v>66</v>
      </c>
      <c r="AL39" s="47">
        <f t="shared" si="22"/>
        <v>2.2613674623384008</v>
      </c>
      <c r="AM39" s="47">
        <f t="shared" si="23"/>
        <v>41.944729714671851</v>
      </c>
      <c r="AN39" s="47">
        <f t="shared" si="24"/>
        <v>0.89171773327352855</v>
      </c>
      <c r="AO39" s="47">
        <f t="shared" si="25"/>
        <v>0.45338380306724663</v>
      </c>
      <c r="AP39" s="47">
        <f t="shared" si="26"/>
        <v>1.6350184316480891</v>
      </c>
      <c r="AQ39" s="47">
        <f t="shared" si="27"/>
        <v>0.1473153213161425</v>
      </c>
      <c r="AR39" s="47">
        <f t="shared" si="28"/>
        <v>1.9265309078929092</v>
      </c>
      <c r="AS39" s="47">
        <f t="shared" si="29"/>
        <v>2.55115933409061</v>
      </c>
      <c r="AU39" s="92"/>
      <c r="AV39" s="90"/>
      <c r="AW39" s="77" t="s">
        <v>12</v>
      </c>
      <c r="AX39" s="43">
        <f>_xlfn.T.TEST($AL$31:$AL$33,AL37:AL39,2,2)</f>
        <v>7.4594971553037419E-4</v>
      </c>
      <c r="AY39" s="43">
        <f>_xlfn.T.TEST($AM$31:$AM$33,AM37:AM39,2,2)</f>
        <v>6.9768760402831836E-2</v>
      </c>
      <c r="AZ39" s="43">
        <f>_xlfn.T.TEST($AN$31:$AN$33,AN37:AN39,2,2)</f>
        <v>2.4050947965810514E-4</v>
      </c>
      <c r="BA39" s="43">
        <f>_xlfn.T.TEST($AO$31:$AO$33,AO37:AO39,2,2)</f>
        <v>1.8522139140718426E-3</v>
      </c>
      <c r="BB39" s="43">
        <f>_xlfn.T.TEST($AP$31:$AP$33,AP37:AP39,2,2)</f>
        <v>8.0608320557314286E-3</v>
      </c>
      <c r="BC39" s="43">
        <f>_xlfn.T.TEST($AQ$31:$AQ$33,AQ37:AQ39,2,2)</f>
        <v>7.1453392987978412E-3</v>
      </c>
      <c r="BD39" s="43">
        <f>_xlfn.T.TEST($AR$31:$AR$33,AR37:AR39,2,2)</f>
        <v>3.4666429700444031E-3</v>
      </c>
      <c r="BE39" s="43">
        <f>_xlfn.T.TEST($AS$31:$AS$33,AS37:AS39,2,2)</f>
        <v>0.29256839420979674</v>
      </c>
    </row>
    <row r="40" spans="1:57" x14ac:dyDescent="0.2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3" spans="1:57" x14ac:dyDescent="0.2">
      <c r="A43" s="12" t="s">
        <v>71</v>
      </c>
      <c r="B43" s="78"/>
      <c r="C43" s="78" t="s">
        <v>17</v>
      </c>
      <c r="D43" s="78" t="s">
        <v>18</v>
      </c>
      <c r="E43" s="83" t="s">
        <v>72</v>
      </c>
      <c r="G43" s="79" t="s">
        <v>32</v>
      </c>
      <c r="H43" s="78" t="s">
        <v>17</v>
      </c>
      <c r="I43" s="78" t="s">
        <v>18</v>
      </c>
      <c r="J43" s="78" t="s">
        <v>33</v>
      </c>
    </row>
    <row r="44" spans="1:57" x14ac:dyDescent="0.2">
      <c r="B44" s="91" t="s">
        <v>7</v>
      </c>
      <c r="C44" s="77" t="s">
        <v>8</v>
      </c>
      <c r="D44" s="78" t="s">
        <v>10</v>
      </c>
      <c r="E44" s="17">
        <v>2.18E-2</v>
      </c>
      <c r="G44" s="91" t="s">
        <v>3</v>
      </c>
      <c r="H44" s="77" t="s">
        <v>8</v>
      </c>
      <c r="I44" s="77" t="s">
        <v>10</v>
      </c>
      <c r="J44" s="38">
        <f>E56</f>
        <v>2.5049999999999999E-2</v>
      </c>
    </row>
    <row r="45" spans="1:57" x14ac:dyDescent="0.2">
      <c r="B45" s="91"/>
      <c r="C45" s="90" t="s">
        <v>9</v>
      </c>
      <c r="D45" s="78" t="s">
        <v>10</v>
      </c>
      <c r="E45" s="17">
        <v>0.38150000000000001</v>
      </c>
      <c r="G45" s="91"/>
      <c r="H45" s="90" t="s">
        <v>9</v>
      </c>
      <c r="I45" s="77" t="s">
        <v>10</v>
      </c>
      <c r="J45" s="38">
        <f t="shared" ref="J45:J51" si="47">E57</f>
        <v>0.9149166666666666</v>
      </c>
    </row>
    <row r="46" spans="1:57" x14ac:dyDescent="0.2">
      <c r="B46" s="91"/>
      <c r="C46" s="90"/>
      <c r="D46" s="78" t="s">
        <v>11</v>
      </c>
      <c r="E46" s="17">
        <v>0.17085</v>
      </c>
      <c r="G46" s="91"/>
      <c r="H46" s="90"/>
      <c r="I46" s="77" t="s">
        <v>11</v>
      </c>
      <c r="J46" s="38">
        <f t="shared" si="47"/>
        <v>0.53434999999999999</v>
      </c>
    </row>
    <row r="47" spans="1:57" x14ac:dyDescent="0.2">
      <c r="B47" s="91"/>
      <c r="C47" s="90"/>
      <c r="D47" s="78" t="s">
        <v>12</v>
      </c>
      <c r="E47" s="17">
        <v>0.13950000000000001</v>
      </c>
      <c r="G47" s="91"/>
      <c r="H47" s="90"/>
      <c r="I47" s="77" t="s">
        <v>12</v>
      </c>
      <c r="J47" s="38">
        <f t="shared" si="47"/>
        <v>8.1849999999999992E-2</v>
      </c>
    </row>
    <row r="48" spans="1:57" x14ac:dyDescent="0.2">
      <c r="B48" s="91" t="s">
        <v>4</v>
      </c>
      <c r="C48" s="77" t="s">
        <v>8</v>
      </c>
      <c r="D48" s="78" t="s">
        <v>10</v>
      </c>
      <c r="E48" s="17">
        <v>2.145E-2</v>
      </c>
      <c r="G48" s="91" t="s">
        <v>20</v>
      </c>
      <c r="H48" s="77" t="s">
        <v>8</v>
      </c>
      <c r="I48" s="77" t="s">
        <v>10</v>
      </c>
      <c r="J48" s="38">
        <f t="shared" si="47"/>
        <v>5.9348546738736642E-3</v>
      </c>
    </row>
    <row r="49" spans="2:10" x14ac:dyDescent="0.2">
      <c r="B49" s="91"/>
      <c r="C49" s="90" t="s">
        <v>9</v>
      </c>
      <c r="D49" s="78" t="s">
        <v>10</v>
      </c>
      <c r="E49" s="17">
        <v>1.5625</v>
      </c>
      <c r="G49" s="91"/>
      <c r="H49" s="90" t="s">
        <v>9</v>
      </c>
      <c r="I49" s="77" t="s">
        <v>10</v>
      </c>
      <c r="J49" s="38">
        <f t="shared" si="47"/>
        <v>0.59872011059704155</v>
      </c>
    </row>
    <row r="50" spans="2:10" x14ac:dyDescent="0.2">
      <c r="B50" s="91"/>
      <c r="C50" s="90"/>
      <c r="D50" s="78" t="s">
        <v>11</v>
      </c>
      <c r="E50" s="17">
        <v>0.94130000000000003</v>
      </c>
      <c r="G50" s="91"/>
      <c r="H50" s="90"/>
      <c r="I50" s="77" t="s">
        <v>11</v>
      </c>
      <c r="J50" s="38">
        <f t="shared" si="47"/>
        <v>0.38705842905173882</v>
      </c>
    </row>
    <row r="51" spans="2:10" x14ac:dyDescent="0.2">
      <c r="B51" s="91"/>
      <c r="C51" s="90"/>
      <c r="D51" s="78" t="s">
        <v>12</v>
      </c>
      <c r="E51" s="17">
        <v>6.6199999999999995E-2</v>
      </c>
      <c r="G51" s="91"/>
      <c r="H51" s="90"/>
      <c r="I51" s="77" t="s">
        <v>12</v>
      </c>
      <c r="J51" s="38">
        <f t="shared" si="47"/>
        <v>5.1635477145079274E-2</v>
      </c>
    </row>
    <row r="52" spans="2:10" x14ac:dyDescent="0.2">
      <c r="B52" s="91" t="s">
        <v>5</v>
      </c>
      <c r="C52" s="77" t="s">
        <v>8</v>
      </c>
      <c r="D52" s="78" t="s">
        <v>10</v>
      </c>
      <c r="E52" s="17">
        <v>3.1899999999999998E-2</v>
      </c>
      <c r="G52" s="92" t="s">
        <v>37</v>
      </c>
      <c r="H52" s="77" t="s">
        <v>8</v>
      </c>
      <c r="I52" s="77" t="s">
        <v>10</v>
      </c>
      <c r="J52" s="39">
        <f>_xlfn.T.TEST(_xlfn.VSTACK($E$45,$E$49,$E$53),_xlfn.VSTACK(E44,E48,E52),2,2)</f>
        <v>6.1704988569493587E-2</v>
      </c>
    </row>
    <row r="53" spans="2:10" x14ac:dyDescent="0.2">
      <c r="B53" s="91"/>
      <c r="C53" s="90" t="s">
        <v>9</v>
      </c>
      <c r="D53" s="78" t="s">
        <v>10</v>
      </c>
      <c r="E53" s="17">
        <v>0.80074999999999996</v>
      </c>
      <c r="G53" s="92"/>
      <c r="H53" s="90" t="s">
        <v>9</v>
      </c>
      <c r="I53" s="77" t="s">
        <v>10</v>
      </c>
      <c r="J53" s="39"/>
    </row>
    <row r="54" spans="2:10" x14ac:dyDescent="0.2">
      <c r="B54" s="91"/>
      <c r="C54" s="90"/>
      <c r="D54" s="78" t="s">
        <v>11</v>
      </c>
      <c r="E54" s="17">
        <v>0.4909</v>
      </c>
      <c r="G54" s="92"/>
      <c r="H54" s="90"/>
      <c r="I54" s="77" t="s">
        <v>11</v>
      </c>
      <c r="J54" s="39">
        <f>_xlfn.T.TEST(_xlfn.VSTACK($E$45,$E$49,$E$53),_xlfn.VSTACK(E46,E50,E54),2,2)</f>
        <v>0.40751751541122677</v>
      </c>
    </row>
    <row r="55" spans="2:10" x14ac:dyDescent="0.2">
      <c r="B55" s="91"/>
      <c r="C55" s="90"/>
      <c r="D55" s="78" t="s">
        <v>12</v>
      </c>
      <c r="E55" s="17">
        <v>3.9849999999999997E-2</v>
      </c>
      <c r="G55" s="92"/>
      <c r="H55" s="90"/>
      <c r="I55" s="77" t="s">
        <v>12</v>
      </c>
      <c r="J55" s="39">
        <f>_xlfn.T.TEST(_xlfn.VSTACK($E$45,$E$49,$E$53),_xlfn.VSTACK(E47,E51,E55),2,2)</f>
        <v>7.4268942616078651E-2</v>
      </c>
    </row>
    <row r="56" spans="2:10" x14ac:dyDescent="0.2">
      <c r="B56" s="93" t="s">
        <v>15</v>
      </c>
      <c r="C56" s="77" t="s">
        <v>8</v>
      </c>
      <c r="D56" s="78" t="s">
        <v>10</v>
      </c>
      <c r="E56" s="18">
        <f>AVERAGE(E44,E48,E52)</f>
        <v>2.5049999999999999E-2</v>
      </c>
    </row>
    <row r="57" spans="2:10" x14ac:dyDescent="0.2">
      <c r="B57" s="93"/>
      <c r="C57" s="90" t="s">
        <v>9</v>
      </c>
      <c r="D57" s="78" t="s">
        <v>10</v>
      </c>
      <c r="E57" s="18">
        <f t="shared" ref="E57:E59" si="48">AVERAGE(E45,E49,E53)</f>
        <v>0.9149166666666666</v>
      </c>
    </row>
    <row r="58" spans="2:10" x14ac:dyDescent="0.2">
      <c r="B58" s="93"/>
      <c r="C58" s="90"/>
      <c r="D58" s="78" t="s">
        <v>11</v>
      </c>
      <c r="E58" s="18">
        <f t="shared" si="48"/>
        <v>0.53434999999999999</v>
      </c>
    </row>
    <row r="59" spans="2:10" x14ac:dyDescent="0.2">
      <c r="B59" s="93"/>
      <c r="C59" s="90"/>
      <c r="D59" s="78" t="s">
        <v>12</v>
      </c>
      <c r="E59" s="18">
        <f t="shared" si="48"/>
        <v>8.1849999999999992E-2</v>
      </c>
    </row>
    <row r="60" spans="2:10" x14ac:dyDescent="0.2">
      <c r="B60" s="93" t="s">
        <v>16</v>
      </c>
      <c r="C60" s="77" t="s">
        <v>8</v>
      </c>
      <c r="D60" s="78" t="s">
        <v>10</v>
      </c>
      <c r="E60" s="18">
        <f>STDEV(E44,E48,E52)</f>
        <v>5.9348546738736642E-3</v>
      </c>
    </row>
    <row r="61" spans="2:10" x14ac:dyDescent="0.2">
      <c r="B61" s="93"/>
      <c r="C61" s="90" t="s">
        <v>9</v>
      </c>
      <c r="D61" s="78" t="s">
        <v>10</v>
      </c>
      <c r="E61" s="18">
        <f t="shared" ref="E61:E63" si="49">STDEV(E45,E49,E53)</f>
        <v>0.59872011059704155</v>
      </c>
    </row>
    <row r="62" spans="2:10" x14ac:dyDescent="0.2">
      <c r="B62" s="93"/>
      <c r="C62" s="90"/>
      <c r="D62" s="78" t="s">
        <v>11</v>
      </c>
      <c r="E62" s="18">
        <f t="shared" si="49"/>
        <v>0.38705842905173882</v>
      </c>
    </row>
    <row r="63" spans="2:10" x14ac:dyDescent="0.2">
      <c r="B63" s="93"/>
      <c r="C63" s="90"/>
      <c r="D63" s="78" t="s">
        <v>12</v>
      </c>
      <c r="E63" s="18">
        <f t="shared" si="49"/>
        <v>5.1635477145079274E-2</v>
      </c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</sheetData>
  <mergeCells count="68">
    <mergeCell ref="B4:B7"/>
    <mergeCell ref="G4:G7"/>
    <mergeCell ref="C5:C7"/>
    <mergeCell ref="H5:H7"/>
    <mergeCell ref="B12:B15"/>
    <mergeCell ref="G12:G15"/>
    <mergeCell ref="C13:C15"/>
    <mergeCell ref="H13:H15"/>
    <mergeCell ref="B8:B11"/>
    <mergeCell ref="G8:G11"/>
    <mergeCell ref="C9:C11"/>
    <mergeCell ref="H9:H11"/>
    <mergeCell ref="B16:B19"/>
    <mergeCell ref="C17:C19"/>
    <mergeCell ref="B20:B23"/>
    <mergeCell ref="C21:C23"/>
    <mergeCell ref="G44:G47"/>
    <mergeCell ref="M4:M7"/>
    <mergeCell ref="S4:S7"/>
    <mergeCell ref="Z13:Z15"/>
    <mergeCell ref="N5:N7"/>
    <mergeCell ref="T5:T7"/>
    <mergeCell ref="M8:M11"/>
    <mergeCell ref="S8:S11"/>
    <mergeCell ref="Y8:Y11"/>
    <mergeCell ref="N9:N11"/>
    <mergeCell ref="T9:T11"/>
    <mergeCell ref="Y4:Y7"/>
    <mergeCell ref="Z9:Z11"/>
    <mergeCell ref="Z5:Z7"/>
    <mergeCell ref="M12:M15"/>
    <mergeCell ref="S12:S15"/>
    <mergeCell ref="Y12:Y15"/>
    <mergeCell ref="N13:N15"/>
    <mergeCell ref="T13:T15"/>
    <mergeCell ref="AJ28:AJ30"/>
    <mergeCell ref="AJ31:AJ39"/>
    <mergeCell ref="AU28:AU31"/>
    <mergeCell ref="Y31:Y39"/>
    <mergeCell ref="N31:N39"/>
    <mergeCell ref="Y28:Y30"/>
    <mergeCell ref="T16:T19"/>
    <mergeCell ref="T20:T23"/>
    <mergeCell ref="U21:U23"/>
    <mergeCell ref="U17:U19"/>
    <mergeCell ref="N28:N30"/>
    <mergeCell ref="B60:B63"/>
    <mergeCell ref="C61:C63"/>
    <mergeCell ref="C53:C55"/>
    <mergeCell ref="B48:B51"/>
    <mergeCell ref="AV29:AV31"/>
    <mergeCell ref="AU32:AU35"/>
    <mergeCell ref="AV33:AV35"/>
    <mergeCell ref="AU36:AU39"/>
    <mergeCell ref="AV37:AV39"/>
    <mergeCell ref="B44:B47"/>
    <mergeCell ref="C45:C47"/>
    <mergeCell ref="B28:B30"/>
    <mergeCell ref="B31:B39"/>
    <mergeCell ref="H45:H47"/>
    <mergeCell ref="G48:G51"/>
    <mergeCell ref="H49:H51"/>
    <mergeCell ref="G52:G55"/>
    <mergeCell ref="H53:H55"/>
    <mergeCell ref="C49:C51"/>
    <mergeCell ref="B52:B55"/>
    <mergeCell ref="B56:B59"/>
    <mergeCell ref="C57:C5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394E-D6FE-4178-98B3-083F1D876B4B}">
  <dimension ref="A1:AA32"/>
  <sheetViews>
    <sheetView zoomScale="55" zoomScaleNormal="55" workbookViewId="0">
      <selection activeCell="I30" sqref="A1:XFD1048576"/>
    </sheetView>
  </sheetViews>
  <sheetFormatPr defaultRowHeight="15" x14ac:dyDescent="0.2"/>
  <cols>
    <col min="1" max="1" width="17.25" style="12" bestFit="1" customWidth="1"/>
    <col min="2" max="2" width="10.625" style="23" bestFit="1" customWidth="1"/>
    <col min="3" max="3" width="12.75" style="23" bestFit="1" customWidth="1"/>
    <col min="4" max="6" width="9" style="23"/>
    <col min="7" max="7" width="14.375" style="23" bestFit="1" customWidth="1"/>
    <col min="8" max="8" width="11.25" style="23" bestFit="1" customWidth="1"/>
    <col min="9" max="10" width="20.5" style="23" bestFit="1" customWidth="1"/>
    <col min="11" max="12" width="9" style="23"/>
    <col min="13" max="13" width="15" style="23" bestFit="1" customWidth="1"/>
    <col min="14" max="17" width="9" style="23"/>
    <col min="18" max="18" width="11.25" style="23" bestFit="1" customWidth="1"/>
    <col min="19" max="23" width="9" style="23"/>
    <col min="24" max="24" width="11.25" style="23" bestFit="1" customWidth="1"/>
    <col min="25" max="16384" width="9" style="23"/>
  </cols>
  <sheetData>
    <row r="1" spans="1:27" x14ac:dyDescent="0.2">
      <c r="A1" s="12" t="s">
        <v>88</v>
      </c>
    </row>
    <row r="3" spans="1:27" ht="16.5" x14ac:dyDescent="0.2">
      <c r="A3" s="12" t="s">
        <v>89</v>
      </c>
      <c r="B3" s="78"/>
      <c r="C3" s="78" t="s">
        <v>140</v>
      </c>
      <c r="E3" s="78"/>
      <c r="F3" s="78"/>
      <c r="G3" s="78" t="s">
        <v>140</v>
      </c>
    </row>
    <row r="4" spans="1:27" x14ac:dyDescent="0.2">
      <c r="B4" s="77" t="s">
        <v>90</v>
      </c>
      <c r="C4" s="32">
        <v>2.13</v>
      </c>
      <c r="E4" s="91" t="s">
        <v>23</v>
      </c>
      <c r="F4" s="77" t="s">
        <v>8</v>
      </c>
      <c r="G4" s="43">
        <f>AVERAGE(C4:C6)</f>
        <v>2.1133333333333333</v>
      </c>
    </row>
    <row r="5" spans="1:27" x14ac:dyDescent="0.2">
      <c r="B5" s="77" t="s">
        <v>91</v>
      </c>
      <c r="C5" s="32">
        <v>2.02</v>
      </c>
      <c r="E5" s="91"/>
      <c r="F5" s="77" t="s">
        <v>9</v>
      </c>
      <c r="G5" s="43">
        <f>AVERAGE(C7:C9)</f>
        <v>12.44</v>
      </c>
    </row>
    <row r="6" spans="1:27" x14ac:dyDescent="0.2">
      <c r="B6" s="77" t="s">
        <v>92</v>
      </c>
      <c r="C6" s="32">
        <v>2.19</v>
      </c>
      <c r="E6" s="91" t="s">
        <v>20</v>
      </c>
      <c r="F6" s="77" t="s">
        <v>8</v>
      </c>
      <c r="G6" s="43">
        <f>STDEV(C4:C6)</f>
        <v>8.6216781042517038E-2</v>
      </c>
    </row>
    <row r="7" spans="1:27" x14ac:dyDescent="0.2">
      <c r="B7" s="77" t="s">
        <v>93</v>
      </c>
      <c r="C7" s="32">
        <v>12.49</v>
      </c>
      <c r="E7" s="91"/>
      <c r="F7" s="77" t="s">
        <v>9</v>
      </c>
      <c r="G7" s="43">
        <f>STDEV(C7:C9)</f>
        <v>0.52678268764263636</v>
      </c>
    </row>
    <row r="8" spans="1:27" x14ac:dyDescent="0.2">
      <c r="B8" s="77" t="s">
        <v>94</v>
      </c>
      <c r="C8" s="32">
        <v>12.94</v>
      </c>
      <c r="F8" s="78" t="s">
        <v>96</v>
      </c>
      <c r="G8" s="72">
        <f>_xlfn.T.TEST(C4:C6,C7:C9,2,2)</f>
        <v>4.7312985295445346E-6</v>
      </c>
    </row>
    <row r="9" spans="1:27" x14ac:dyDescent="0.2">
      <c r="B9" s="77" t="s">
        <v>95</v>
      </c>
      <c r="C9" s="32">
        <v>11.89</v>
      </c>
    </row>
    <row r="12" spans="1:27" x14ac:dyDescent="0.2">
      <c r="A12" s="12" t="s">
        <v>97</v>
      </c>
      <c r="B12" s="78" t="s">
        <v>67</v>
      </c>
      <c r="C12" s="78" t="s">
        <v>49</v>
      </c>
      <c r="D12" s="78" t="s">
        <v>56</v>
      </c>
      <c r="E12" s="78" t="s">
        <v>87</v>
      </c>
      <c r="F12" s="78" t="s">
        <v>98</v>
      </c>
      <c r="H12" s="78" t="s">
        <v>68</v>
      </c>
      <c r="I12" s="78" t="s">
        <v>56</v>
      </c>
      <c r="J12" s="78" t="s">
        <v>87</v>
      </c>
      <c r="K12" s="78" t="s">
        <v>98</v>
      </c>
      <c r="M12" s="78" t="s">
        <v>69</v>
      </c>
      <c r="N12" s="78" t="s">
        <v>56</v>
      </c>
      <c r="O12" s="78" t="s">
        <v>87</v>
      </c>
      <c r="P12" s="78" t="s">
        <v>98</v>
      </c>
      <c r="R12" s="78" t="s">
        <v>70</v>
      </c>
      <c r="S12" s="78" t="s">
        <v>56</v>
      </c>
      <c r="T12" s="78" t="s">
        <v>87</v>
      </c>
      <c r="U12" s="78" t="s">
        <v>98</v>
      </c>
      <c r="W12" s="79"/>
      <c r="X12" s="78" t="s">
        <v>18</v>
      </c>
      <c r="Y12" s="78" t="s">
        <v>56</v>
      </c>
      <c r="Z12" s="78" t="s">
        <v>87</v>
      </c>
      <c r="AA12" s="78" t="s">
        <v>98</v>
      </c>
    </row>
    <row r="13" spans="1:27" x14ac:dyDescent="0.2">
      <c r="B13" s="77" t="s">
        <v>90</v>
      </c>
      <c r="C13" s="78">
        <v>17.39</v>
      </c>
      <c r="D13" s="78">
        <v>23.786666666666665</v>
      </c>
      <c r="E13" s="78">
        <v>21.87</v>
      </c>
      <c r="F13" s="78">
        <v>50.605000000000004</v>
      </c>
      <c r="H13" s="77" t="s">
        <v>90</v>
      </c>
      <c r="I13" s="18">
        <f>D13-C13</f>
        <v>6.3966666666666647</v>
      </c>
      <c r="J13" s="18">
        <f>E13-C13</f>
        <v>4.4800000000000004</v>
      </c>
      <c r="K13" s="18">
        <f>F13-C13</f>
        <v>33.215000000000003</v>
      </c>
      <c r="M13" s="77" t="s">
        <v>90</v>
      </c>
      <c r="N13" s="43">
        <f t="shared" ref="N13:P18" si="0">2^(-I13)</f>
        <v>1.1868927064340642E-2</v>
      </c>
      <c r="O13" s="43">
        <f t="shared" si="0"/>
        <v>4.4811101500494596E-2</v>
      </c>
      <c r="P13" s="43">
        <f t="shared" si="0"/>
        <v>1.0029717345163415E-10</v>
      </c>
      <c r="R13" s="77" t="s">
        <v>90</v>
      </c>
      <c r="S13" s="78">
        <f>N13/$N$13</f>
        <v>1</v>
      </c>
      <c r="T13" s="78">
        <f>O13/$O$13</f>
        <v>1</v>
      </c>
      <c r="U13" s="78">
        <f>P13/$P$13</f>
        <v>1</v>
      </c>
      <c r="W13" s="94" t="s">
        <v>3</v>
      </c>
      <c r="X13" s="77" t="s">
        <v>8</v>
      </c>
      <c r="Y13" s="43">
        <f>AVERAGE(S13:S15)</f>
        <v>0.93959886482353916</v>
      </c>
      <c r="Z13" s="43">
        <f>AVERAGE(T13:T15)</f>
        <v>1.010930836417218</v>
      </c>
      <c r="AA13" s="43">
        <f>AVERAGE(U13:U15)</f>
        <v>0.56994953419539229</v>
      </c>
    </row>
    <row r="14" spans="1:27" x14ac:dyDescent="0.2">
      <c r="B14" s="77" t="s">
        <v>91</v>
      </c>
      <c r="C14" s="78">
        <v>17.105</v>
      </c>
      <c r="D14" s="78">
        <v>23.701666666666668</v>
      </c>
      <c r="E14" s="78">
        <v>21.465</v>
      </c>
      <c r="F14" s="78">
        <v>51.798999999999999</v>
      </c>
      <c r="H14" s="77" t="s">
        <v>91</v>
      </c>
      <c r="I14" s="18">
        <f t="shared" ref="I14:I18" si="1">D14-C14</f>
        <v>6.5966666666666676</v>
      </c>
      <c r="J14" s="18">
        <f t="shared" ref="J14:J18" si="2">E14-C14</f>
        <v>4.3599999999999994</v>
      </c>
      <c r="K14" s="18">
        <f t="shared" ref="K14:K18" si="3">F14-C14</f>
        <v>34.694000000000003</v>
      </c>
      <c r="M14" s="77" t="s">
        <v>91</v>
      </c>
      <c r="N14" s="43">
        <f t="shared" si="0"/>
        <v>1.033250114158233E-2</v>
      </c>
      <c r="O14" s="43">
        <f t="shared" si="0"/>
        <v>4.8697786228781272E-2</v>
      </c>
      <c r="P14" s="43">
        <f t="shared" si="0"/>
        <v>3.5980345591697511E-11</v>
      </c>
      <c r="R14" s="77" t="s">
        <v>91</v>
      </c>
      <c r="S14" s="78">
        <f t="shared" ref="S14:S18" si="4">N14/$N$13</f>
        <v>0.87055056329612168</v>
      </c>
      <c r="T14" s="78">
        <f t="shared" ref="T14:T18" si="5">O14/$O$13</f>
        <v>1.0867348625260591</v>
      </c>
      <c r="U14" s="78">
        <f t="shared" ref="U14:U18" si="6">P14/$P$13</f>
        <v>0.3587373836516754</v>
      </c>
      <c r="W14" s="96"/>
      <c r="X14" s="77" t="s">
        <v>9</v>
      </c>
      <c r="Y14" s="43">
        <f>AVERAGE(S16:S18)</f>
        <v>1.5108854406237431</v>
      </c>
      <c r="Z14" s="43">
        <f>AVERAGE(T16:T18)</f>
        <v>2.2454305781185719</v>
      </c>
      <c r="AA14" s="43">
        <f>AVERAGE(U16:U18)</f>
        <v>2.0662304137798819</v>
      </c>
    </row>
    <row r="15" spans="1:27" x14ac:dyDescent="0.2">
      <c r="B15" s="77" t="s">
        <v>92</v>
      </c>
      <c r="C15" s="78">
        <v>17.285</v>
      </c>
      <c r="D15" s="78">
        <v>23.758333333333333</v>
      </c>
      <c r="E15" s="78">
        <v>21.845000000000002</v>
      </c>
      <c r="F15" s="78">
        <v>52.01</v>
      </c>
      <c r="H15" s="77" t="s">
        <v>92</v>
      </c>
      <c r="I15" s="18">
        <f t="shared" si="1"/>
        <v>6.4733333333333327</v>
      </c>
      <c r="J15" s="18">
        <f t="shared" si="2"/>
        <v>4.5600000000000023</v>
      </c>
      <c r="K15" s="18">
        <f t="shared" si="3"/>
        <v>34.724999999999994</v>
      </c>
      <c r="M15" s="77" t="s">
        <v>92</v>
      </c>
      <c r="N15" s="43">
        <f t="shared" si="0"/>
        <v>1.1254662983060574E-2</v>
      </c>
      <c r="O15" s="43">
        <f t="shared" si="0"/>
        <v>4.2393885232739681E-2</v>
      </c>
      <c r="P15" s="43">
        <f t="shared" si="0"/>
        <v>3.5215462826288401E-11</v>
      </c>
      <c r="R15" s="77" t="s">
        <v>92</v>
      </c>
      <c r="S15" s="78">
        <f t="shared" si="4"/>
        <v>0.94824603117449591</v>
      </c>
      <c r="T15" s="78">
        <f t="shared" si="5"/>
        <v>0.94605764672559467</v>
      </c>
      <c r="U15" s="78">
        <f t="shared" si="6"/>
        <v>0.35111121893450165</v>
      </c>
      <c r="W15" s="94" t="s">
        <v>20</v>
      </c>
      <c r="X15" s="77" t="s">
        <v>8</v>
      </c>
      <c r="Y15" s="43">
        <f>STDEV(S13:S15)</f>
        <v>6.5156498372485369E-2</v>
      </c>
      <c r="Z15" s="43">
        <f t="shared" ref="Z15:AA15" si="7">STDEV(T13:T15)</f>
        <v>7.0972756392348138E-2</v>
      </c>
      <c r="AA15" s="43">
        <f t="shared" si="7"/>
        <v>0.3724541474479019</v>
      </c>
    </row>
    <row r="16" spans="1:27" x14ac:dyDescent="0.2">
      <c r="B16" s="77" t="s">
        <v>93</v>
      </c>
      <c r="C16" s="78">
        <v>17.094999999999999</v>
      </c>
      <c r="D16" s="78">
        <v>23.05</v>
      </c>
      <c r="E16" s="78">
        <v>20.664999999999996</v>
      </c>
      <c r="F16" s="78">
        <v>49.335000000000001</v>
      </c>
      <c r="H16" s="77" t="s">
        <v>93</v>
      </c>
      <c r="I16" s="18">
        <f t="shared" si="1"/>
        <v>5.9550000000000018</v>
      </c>
      <c r="J16" s="18">
        <f t="shared" si="2"/>
        <v>3.5699999999999967</v>
      </c>
      <c r="K16" s="18">
        <f t="shared" si="3"/>
        <v>32.24</v>
      </c>
      <c r="M16" s="77" t="s">
        <v>93</v>
      </c>
      <c r="N16" s="43">
        <f t="shared" si="0"/>
        <v>1.612004967658371E-2</v>
      </c>
      <c r="O16" s="43">
        <f t="shared" si="0"/>
        <v>8.4202098554105834E-2</v>
      </c>
      <c r="P16" s="43">
        <f t="shared" si="0"/>
        <v>1.9714825608826367E-10</v>
      </c>
      <c r="R16" s="77" t="s">
        <v>93</v>
      </c>
      <c r="S16" s="78">
        <f t="shared" si="4"/>
        <v>1.3581724438273168</v>
      </c>
      <c r="T16" s="78">
        <f t="shared" si="5"/>
        <v>1.8790454984280283</v>
      </c>
      <c r="U16" s="78">
        <f t="shared" si="6"/>
        <v>1.9656411970905001</v>
      </c>
      <c r="W16" s="96"/>
      <c r="X16" s="77" t="s">
        <v>9</v>
      </c>
      <c r="Y16" s="43">
        <f>STDEV(S16:S18)</f>
        <v>0.23355198462963431</v>
      </c>
      <c r="Z16" s="43">
        <f t="shared" ref="Z16:AA16" si="8">STDEV(T16:T18)</f>
        <v>0.3190797704476232</v>
      </c>
      <c r="AA16" s="43">
        <f t="shared" si="8"/>
        <v>0.13460408565917872</v>
      </c>
    </row>
    <row r="17" spans="2:27" x14ac:dyDescent="0.2">
      <c r="B17" s="77" t="s">
        <v>94</v>
      </c>
      <c r="C17" s="78">
        <v>17.114999999999998</v>
      </c>
      <c r="D17" s="78">
        <v>23.031666666666666</v>
      </c>
      <c r="E17" s="78">
        <v>20.335000000000001</v>
      </c>
      <c r="F17" s="78">
        <v>49.18</v>
      </c>
      <c r="H17" s="77" t="s">
        <v>94</v>
      </c>
      <c r="I17" s="18">
        <f t="shared" si="1"/>
        <v>5.9166666666666679</v>
      </c>
      <c r="J17" s="18">
        <f t="shared" si="2"/>
        <v>3.2200000000000024</v>
      </c>
      <c r="K17" s="18">
        <f t="shared" si="3"/>
        <v>32.064999999999998</v>
      </c>
      <c r="M17" s="77" t="s">
        <v>94</v>
      </c>
      <c r="N17" s="43">
        <f t="shared" si="0"/>
        <v>1.6554110849363982E-2</v>
      </c>
      <c r="O17" s="43">
        <f t="shared" si="0"/>
        <v>0.10732067955471904</v>
      </c>
      <c r="P17" s="43">
        <f t="shared" si="0"/>
        <v>2.2257336359325468E-10</v>
      </c>
      <c r="R17" s="77" t="s">
        <v>94</v>
      </c>
      <c r="S17" s="78">
        <f t="shared" si="4"/>
        <v>1.3947436663504023</v>
      </c>
      <c r="T17" s="78">
        <f t="shared" si="5"/>
        <v>2.3949574092378536</v>
      </c>
      <c r="U17" s="78">
        <f t="shared" si="6"/>
        <v>2.2191389441357012</v>
      </c>
      <c r="X17" s="77" t="s">
        <v>96</v>
      </c>
      <c r="Y17" s="43">
        <f>_xlfn.T.TEST(S13:S15,S16:S18,2,2)</f>
        <v>1.5087285112067937E-2</v>
      </c>
      <c r="Z17" s="43">
        <f>_xlfn.T.TEST(T13:T15,T16:T18,2,2)</f>
        <v>2.822793086261096E-3</v>
      </c>
      <c r="AA17" s="43">
        <f>_xlfn.T.TEST(U13:U15,U16:U18,2,2)</f>
        <v>2.8184869404386881E-3</v>
      </c>
    </row>
    <row r="18" spans="2:27" x14ac:dyDescent="0.2">
      <c r="B18" s="77" t="s">
        <v>95</v>
      </c>
      <c r="C18" s="78">
        <v>17.725000000000001</v>
      </c>
      <c r="D18" s="78">
        <v>23.290000000000003</v>
      </c>
      <c r="E18" s="78">
        <v>20.905000000000001</v>
      </c>
      <c r="F18" s="78">
        <v>49.93</v>
      </c>
      <c r="H18" s="77" t="s">
        <v>95</v>
      </c>
      <c r="I18" s="18">
        <f t="shared" si="1"/>
        <v>5.5650000000000013</v>
      </c>
      <c r="J18" s="18">
        <f t="shared" si="2"/>
        <v>3.1799999999999997</v>
      </c>
      <c r="K18" s="18">
        <f t="shared" si="3"/>
        <v>32.204999999999998</v>
      </c>
      <c r="M18" s="77" t="s">
        <v>95</v>
      </c>
      <c r="N18" s="43">
        <f t="shared" si="0"/>
        <v>2.1123606766064448E-2</v>
      </c>
      <c r="O18" s="43">
        <f t="shared" si="0"/>
        <v>0.11033787453633188</v>
      </c>
      <c r="P18" s="43">
        <f t="shared" si="0"/>
        <v>2.0198959092424943E-10</v>
      </c>
      <c r="R18" s="77" t="s">
        <v>95</v>
      </c>
      <c r="S18" s="78">
        <f t="shared" si="4"/>
        <v>1.7797402116935104</v>
      </c>
      <c r="T18" s="78">
        <f t="shared" si="5"/>
        <v>2.4622888266898335</v>
      </c>
      <c r="U18" s="78">
        <f t="shared" si="6"/>
        <v>2.013911100113444</v>
      </c>
    </row>
    <row r="21" spans="2:27" ht="15" customHeight="1" x14ac:dyDescent="0.2"/>
    <row r="23" spans="2:27" x14ac:dyDescent="0.2">
      <c r="D23" s="48"/>
      <c r="E23" s="48"/>
    </row>
    <row r="24" spans="2:27" x14ac:dyDescent="0.2">
      <c r="D24" s="48"/>
      <c r="E24" s="48"/>
    </row>
    <row r="25" spans="2:27" x14ac:dyDescent="0.2">
      <c r="D25" s="48"/>
      <c r="E25" s="48"/>
    </row>
    <row r="26" spans="2:27" x14ac:dyDescent="0.2">
      <c r="D26" s="48"/>
      <c r="E26" s="48"/>
    </row>
    <row r="27" spans="2:27" x14ac:dyDescent="0.2">
      <c r="D27" s="48"/>
      <c r="E27" s="48"/>
      <c r="I27" s="48"/>
      <c r="J27" s="48"/>
    </row>
    <row r="28" spans="2:27" x14ac:dyDescent="0.2">
      <c r="D28" s="48"/>
      <c r="E28" s="48"/>
      <c r="I28" s="48"/>
      <c r="J28" s="48"/>
    </row>
    <row r="29" spans="2:27" x14ac:dyDescent="0.2">
      <c r="D29" s="48"/>
      <c r="E29" s="48"/>
      <c r="I29" s="48"/>
      <c r="J29" s="48"/>
    </row>
    <row r="30" spans="2:27" x14ac:dyDescent="0.2">
      <c r="D30" s="48"/>
      <c r="E30" s="48"/>
      <c r="I30" s="48"/>
      <c r="J30" s="48"/>
    </row>
    <row r="31" spans="2:27" x14ac:dyDescent="0.2">
      <c r="D31" s="48"/>
      <c r="E31" s="48"/>
      <c r="I31" s="48"/>
      <c r="J31" s="48"/>
    </row>
    <row r="32" spans="2:27" x14ac:dyDescent="0.2">
      <c r="I32" s="48"/>
      <c r="J32" s="48"/>
    </row>
  </sheetData>
  <mergeCells count="4">
    <mergeCell ref="W13:W14"/>
    <mergeCell ref="W15:W16"/>
    <mergeCell ref="E4:E5"/>
    <mergeCell ref="E6:E7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F912-102B-4D99-888E-05AA3248A216}">
  <dimension ref="A1:Y41"/>
  <sheetViews>
    <sheetView zoomScale="55" zoomScaleNormal="55" workbookViewId="0">
      <selection activeCell="H16" sqref="A1:XFD1048576"/>
    </sheetView>
  </sheetViews>
  <sheetFormatPr defaultRowHeight="16.5" customHeight="1" x14ac:dyDescent="0.2"/>
  <cols>
    <col min="1" max="1" width="16.75" style="12" bestFit="1" customWidth="1"/>
    <col min="2" max="2" width="10.625" style="23" bestFit="1" customWidth="1"/>
    <col min="3" max="4" width="12.75" style="23" bestFit="1" customWidth="1"/>
    <col min="5" max="5" width="11.25" style="23" customWidth="1"/>
    <col min="6" max="6" width="15.125" style="23" bestFit="1" customWidth="1"/>
    <col min="7" max="8" width="15.125" style="23" customWidth="1"/>
    <col min="9" max="9" width="12.75" style="23" bestFit="1" customWidth="1"/>
    <col min="10" max="10" width="11.25" style="23" bestFit="1" customWidth="1"/>
    <col min="11" max="12" width="20.5" style="23" bestFit="1" customWidth="1"/>
    <col min="13" max="13" width="22" style="23" bestFit="1" customWidth="1"/>
    <col min="14" max="14" width="11.625" style="23" bestFit="1" customWidth="1"/>
    <col min="15" max="15" width="15" style="23" bestFit="1" customWidth="1"/>
    <col min="16" max="16" width="18.75" style="23" customWidth="1"/>
    <col min="17" max="17" width="21.75" style="23" customWidth="1"/>
    <col min="18" max="18" width="31.5" style="23" bestFit="1" customWidth="1"/>
    <col min="19" max="19" width="9" style="23"/>
    <col min="20" max="20" width="27.25" style="23" bestFit="1" customWidth="1"/>
    <col min="21" max="21" width="11.25" style="23" bestFit="1" customWidth="1"/>
    <col min="22" max="22" width="10" style="23" bestFit="1" customWidth="1"/>
    <col min="23" max="23" width="15.25" style="23" bestFit="1" customWidth="1"/>
    <col min="24" max="16384" width="9" style="23"/>
  </cols>
  <sheetData>
    <row r="1" spans="1:25" ht="16.5" customHeight="1" x14ac:dyDescent="0.2">
      <c r="A1" s="12" t="s">
        <v>88</v>
      </c>
    </row>
    <row r="2" spans="1:25" ht="16.5" customHeight="1" x14ac:dyDescent="0.2">
      <c r="P2" s="100" t="s">
        <v>14</v>
      </c>
      <c r="Q2" s="100"/>
      <c r="R2" s="83" t="s">
        <v>102</v>
      </c>
      <c r="S2" s="53"/>
      <c r="T2" s="79" t="s">
        <v>2</v>
      </c>
      <c r="U2" s="80" t="s">
        <v>17</v>
      </c>
      <c r="V2" s="80" t="s">
        <v>18</v>
      </c>
      <c r="W2" s="80" t="s">
        <v>19</v>
      </c>
      <c r="X2" s="80" t="s">
        <v>33</v>
      </c>
      <c r="Y2" s="80" t="s">
        <v>36</v>
      </c>
    </row>
    <row r="3" spans="1:25" s="33" customFormat="1" ht="16.5" customHeight="1" x14ac:dyDescent="0.2">
      <c r="A3" s="25" t="s">
        <v>100</v>
      </c>
      <c r="B3" s="80"/>
      <c r="C3" s="80" t="s">
        <v>17</v>
      </c>
      <c r="D3" s="80" t="s">
        <v>18</v>
      </c>
      <c r="E3" s="83" t="s">
        <v>136</v>
      </c>
      <c r="F3" s="83" t="s">
        <v>13</v>
      </c>
      <c r="G3" s="83" t="s">
        <v>30</v>
      </c>
      <c r="H3" s="83" t="s">
        <v>101</v>
      </c>
      <c r="I3" s="49"/>
      <c r="J3" s="80"/>
      <c r="K3" s="80" t="s">
        <v>17</v>
      </c>
      <c r="L3" s="80" t="s">
        <v>18</v>
      </c>
      <c r="M3" s="83" t="s">
        <v>137</v>
      </c>
      <c r="N3" s="83" t="s">
        <v>141</v>
      </c>
      <c r="O3" s="83" t="s">
        <v>142</v>
      </c>
      <c r="P3" s="80" t="s">
        <v>19</v>
      </c>
      <c r="Q3" s="80" t="s">
        <v>33</v>
      </c>
      <c r="R3" s="80" t="s">
        <v>36</v>
      </c>
      <c r="T3" s="101" t="s">
        <v>15</v>
      </c>
      <c r="U3" s="77" t="s">
        <v>8</v>
      </c>
      <c r="V3" s="78" t="s">
        <v>10</v>
      </c>
      <c r="W3" s="18">
        <f>P18</f>
        <v>1</v>
      </c>
      <c r="X3" s="18">
        <f t="shared" ref="X3:Y10" si="0">Q18</f>
        <v>1</v>
      </c>
      <c r="Y3" s="18">
        <f t="shared" si="0"/>
        <v>0</v>
      </c>
    </row>
    <row r="4" spans="1:25" ht="16.5" customHeight="1" x14ac:dyDescent="0.2">
      <c r="B4" s="91" t="s">
        <v>7</v>
      </c>
      <c r="C4" s="77" t="s">
        <v>8</v>
      </c>
      <c r="D4" s="78" t="s">
        <v>10</v>
      </c>
      <c r="E4" s="78">
        <v>43.5</v>
      </c>
      <c r="F4" s="78">
        <v>5.45E-2</v>
      </c>
      <c r="G4" s="78">
        <v>20.7</v>
      </c>
      <c r="H4" s="78">
        <v>0</v>
      </c>
      <c r="I4" s="34"/>
      <c r="J4" s="91" t="s">
        <v>7</v>
      </c>
      <c r="K4" s="77" t="s">
        <v>8</v>
      </c>
      <c r="L4" s="78" t="s">
        <v>10</v>
      </c>
      <c r="M4" s="18">
        <f>F4/E4</f>
        <v>1.2528735632183908E-3</v>
      </c>
      <c r="N4" s="18">
        <f>G4/E4</f>
        <v>0.47586206896551725</v>
      </c>
      <c r="O4" s="45">
        <f>H4/E4</f>
        <v>0</v>
      </c>
      <c r="P4" s="18">
        <f>M4/$M$4</f>
        <v>1</v>
      </c>
      <c r="Q4" s="18">
        <f>N4/$N$4</f>
        <v>1</v>
      </c>
      <c r="R4" s="18">
        <f>O4/$O$5</f>
        <v>0</v>
      </c>
      <c r="T4" s="102"/>
      <c r="U4" s="104" t="s">
        <v>9</v>
      </c>
      <c r="V4" s="78" t="s">
        <v>10</v>
      </c>
      <c r="W4" s="18">
        <f t="shared" ref="W4:W10" si="1">P19</f>
        <v>1.8272950921620872</v>
      </c>
      <c r="X4" s="18">
        <f t="shared" si="0"/>
        <v>1.4674302953503695</v>
      </c>
      <c r="Y4" s="18">
        <f t="shared" si="0"/>
        <v>1</v>
      </c>
    </row>
    <row r="5" spans="1:25" ht="16.5" customHeight="1" x14ac:dyDescent="0.2">
      <c r="B5" s="91"/>
      <c r="C5" s="90" t="s">
        <v>9</v>
      </c>
      <c r="D5" s="78" t="s">
        <v>10</v>
      </c>
      <c r="E5" s="78">
        <v>45.1</v>
      </c>
      <c r="F5" s="78">
        <v>0.105</v>
      </c>
      <c r="G5" s="78">
        <v>41.3</v>
      </c>
      <c r="H5" s="78">
        <v>2.5399999999999999E-2</v>
      </c>
      <c r="I5" s="34"/>
      <c r="J5" s="91"/>
      <c r="K5" s="90" t="s">
        <v>9</v>
      </c>
      <c r="L5" s="78" t="s">
        <v>10</v>
      </c>
      <c r="M5" s="18">
        <f t="shared" ref="M5:M15" si="2">F5/E5</f>
        <v>2.3281596452328157E-3</v>
      </c>
      <c r="N5" s="18">
        <f t="shared" ref="N5:N15" si="3">G5/E5</f>
        <v>0.91574279379157419</v>
      </c>
      <c r="O5" s="45">
        <f t="shared" ref="O5:O15" si="4">H5/E5</f>
        <v>5.6319290465631927E-4</v>
      </c>
      <c r="P5" s="18">
        <f t="shared" ref="P5:P6" si="5">M5/$M$4</f>
        <v>1.8582558636261923</v>
      </c>
      <c r="Q5" s="18">
        <f t="shared" ref="Q5:Q7" si="6">N5/$N$4</f>
        <v>1.9243870304315689</v>
      </c>
      <c r="R5" s="18">
        <f>O5/$O$5</f>
        <v>1</v>
      </c>
      <c r="T5" s="102"/>
      <c r="U5" s="105"/>
      <c r="V5" s="78" t="s">
        <v>11</v>
      </c>
      <c r="W5" s="18">
        <f t="shared" si="1"/>
        <v>2.5937255015576253</v>
      </c>
      <c r="X5" s="18">
        <f t="shared" si="0"/>
        <v>1.530064959307895</v>
      </c>
      <c r="Y5" s="18">
        <f t="shared" si="0"/>
        <v>1.1472022584343418</v>
      </c>
    </row>
    <row r="6" spans="1:25" ht="16.5" customHeight="1" x14ac:dyDescent="0.2">
      <c r="B6" s="91"/>
      <c r="C6" s="90"/>
      <c r="D6" s="78" t="s">
        <v>11</v>
      </c>
      <c r="E6" s="78">
        <v>44.1</v>
      </c>
      <c r="F6" s="78">
        <v>0.14199999999999999</v>
      </c>
      <c r="G6" s="78">
        <v>45.6</v>
      </c>
      <c r="H6" s="78">
        <v>2.2499999999999999E-2</v>
      </c>
      <c r="I6" s="34"/>
      <c r="J6" s="91"/>
      <c r="K6" s="90"/>
      <c r="L6" s="78" t="s">
        <v>11</v>
      </c>
      <c r="M6" s="18">
        <f t="shared" si="2"/>
        <v>3.2199546485260767E-3</v>
      </c>
      <c r="N6" s="18">
        <f t="shared" si="3"/>
        <v>1.0340136054421769</v>
      </c>
      <c r="O6" s="45">
        <f t="shared" si="4"/>
        <v>5.10204081632653E-4</v>
      </c>
      <c r="P6" s="18">
        <f t="shared" si="5"/>
        <v>2.5700555451538412</v>
      </c>
      <c r="Q6" s="18">
        <f t="shared" si="6"/>
        <v>2.1729271418712415</v>
      </c>
      <c r="R6" s="18">
        <f>O6/$O$5</f>
        <v>0.90591354652097056</v>
      </c>
      <c r="T6" s="103"/>
      <c r="U6" s="106"/>
      <c r="V6" s="78" t="s">
        <v>12</v>
      </c>
      <c r="W6" s="18">
        <f t="shared" si="1"/>
        <v>1.0946433611899329</v>
      </c>
      <c r="X6" s="18">
        <f t="shared" si="0"/>
        <v>0.69217772538820943</v>
      </c>
      <c r="Y6" s="18">
        <f t="shared" si="0"/>
        <v>0.38590036709843156</v>
      </c>
    </row>
    <row r="7" spans="1:25" ht="16.5" customHeight="1" x14ac:dyDescent="0.2">
      <c r="B7" s="91"/>
      <c r="C7" s="90"/>
      <c r="D7" s="78" t="s">
        <v>12</v>
      </c>
      <c r="E7" s="78">
        <v>40.200000000000003</v>
      </c>
      <c r="F7" s="78">
        <v>5.8099999999999999E-2</v>
      </c>
      <c r="G7" s="78">
        <v>17.8</v>
      </c>
      <c r="H7" s="78">
        <v>5.2399999999999999E-3</v>
      </c>
      <c r="I7" s="34"/>
      <c r="J7" s="91"/>
      <c r="K7" s="90"/>
      <c r="L7" s="78" t="s">
        <v>12</v>
      </c>
      <c r="M7" s="18">
        <f>F7/E7</f>
        <v>1.4452736318407958E-3</v>
      </c>
      <c r="N7" s="18">
        <f t="shared" si="3"/>
        <v>0.44278606965174128</v>
      </c>
      <c r="O7" s="45">
        <f t="shared" si="4"/>
        <v>1.3034825870646765E-4</v>
      </c>
      <c r="P7" s="18">
        <f>M7/$M$4</f>
        <v>1.1535670272490754</v>
      </c>
      <c r="Q7" s="18">
        <f t="shared" si="6"/>
        <v>0.93049246521018092</v>
      </c>
      <c r="R7" s="18">
        <f>O7/$O$5</f>
        <v>0.23144513652211382</v>
      </c>
      <c r="T7" s="101" t="s">
        <v>16</v>
      </c>
      <c r="U7" s="77" t="s">
        <v>8</v>
      </c>
      <c r="V7" s="78" t="s">
        <v>10</v>
      </c>
      <c r="W7" s="18">
        <f t="shared" si="1"/>
        <v>0</v>
      </c>
      <c r="X7" s="18">
        <f t="shared" si="0"/>
        <v>0</v>
      </c>
      <c r="Y7" s="18">
        <f t="shared" si="0"/>
        <v>0</v>
      </c>
    </row>
    <row r="8" spans="1:25" ht="16.5" customHeight="1" x14ac:dyDescent="0.2">
      <c r="B8" s="91" t="s">
        <v>4</v>
      </c>
      <c r="C8" s="77" t="s">
        <v>8</v>
      </c>
      <c r="D8" s="78" t="s">
        <v>10</v>
      </c>
      <c r="E8" s="78">
        <v>50.2</v>
      </c>
      <c r="F8" s="78">
        <v>1.49</v>
      </c>
      <c r="G8" s="78">
        <v>33.5</v>
      </c>
      <c r="H8" s="78"/>
      <c r="I8" s="34"/>
      <c r="J8" s="91" t="s">
        <v>4</v>
      </c>
      <c r="K8" s="77" t="s">
        <v>8</v>
      </c>
      <c r="L8" s="78" t="s">
        <v>10</v>
      </c>
      <c r="M8" s="18">
        <f t="shared" si="2"/>
        <v>2.9681274900398406E-2</v>
      </c>
      <c r="N8" s="18">
        <f t="shared" si="3"/>
        <v>0.66733067729083662</v>
      </c>
      <c r="O8" s="45">
        <f t="shared" si="4"/>
        <v>0</v>
      </c>
      <c r="P8" s="18">
        <f>M8/$M$8</f>
        <v>1</v>
      </c>
      <c r="Q8" s="18">
        <f>N8/$N$8</f>
        <v>1</v>
      </c>
      <c r="R8" s="18">
        <f>O8/$O$9</f>
        <v>0</v>
      </c>
      <c r="T8" s="102"/>
      <c r="U8" s="104" t="s">
        <v>9</v>
      </c>
      <c r="V8" s="78" t="s">
        <v>10</v>
      </c>
      <c r="W8" s="18">
        <f t="shared" si="1"/>
        <v>0.10816603742021433</v>
      </c>
      <c r="X8" s="18">
        <f t="shared" si="0"/>
        <v>0.4186866105842984</v>
      </c>
      <c r="Y8" s="18">
        <f t="shared" si="0"/>
        <v>0</v>
      </c>
    </row>
    <row r="9" spans="1:25" ht="16.5" customHeight="1" x14ac:dyDescent="0.2">
      <c r="B9" s="91"/>
      <c r="C9" s="90" t="s">
        <v>9</v>
      </c>
      <c r="D9" s="78" t="s">
        <v>10</v>
      </c>
      <c r="E9" s="78">
        <v>45</v>
      </c>
      <c r="F9" s="78">
        <v>2.2799999999999998</v>
      </c>
      <c r="G9" s="78">
        <v>33.1</v>
      </c>
      <c r="H9" s="78">
        <v>7.17E-2</v>
      </c>
      <c r="I9" s="34"/>
      <c r="J9" s="91"/>
      <c r="K9" s="90" t="s">
        <v>9</v>
      </c>
      <c r="L9" s="78" t="s">
        <v>10</v>
      </c>
      <c r="M9" s="18">
        <f t="shared" si="2"/>
        <v>5.0666666666666665E-2</v>
      </c>
      <c r="N9" s="18">
        <f t="shared" si="3"/>
        <v>0.73555555555555563</v>
      </c>
      <c r="O9" s="45">
        <f t="shared" si="4"/>
        <v>1.5933333333333333E-3</v>
      </c>
      <c r="P9" s="18">
        <f t="shared" ref="P9:P11" si="7">M9/$M$8</f>
        <v>1.7070246085011185</v>
      </c>
      <c r="Q9" s="18">
        <f t="shared" ref="Q9:Q11" si="8">N9/$N$8</f>
        <v>1.1022354892205639</v>
      </c>
      <c r="R9" s="18">
        <f t="shared" ref="R9:R11" si="9">O9/$O$9</f>
        <v>1</v>
      </c>
      <c r="T9" s="102"/>
      <c r="U9" s="105"/>
      <c r="V9" s="78" t="s">
        <v>11</v>
      </c>
      <c r="W9" s="18">
        <f t="shared" si="1"/>
        <v>6.4579809056718729E-2</v>
      </c>
      <c r="X9" s="18">
        <f t="shared" si="0"/>
        <v>0.57700520562466251</v>
      </c>
      <c r="Y9" s="18">
        <f t="shared" si="0"/>
        <v>0.30093335566341795</v>
      </c>
    </row>
    <row r="10" spans="1:25" ht="16.5" customHeight="1" x14ac:dyDescent="0.2">
      <c r="B10" s="91"/>
      <c r="C10" s="90"/>
      <c r="D10" s="78" t="s">
        <v>11</v>
      </c>
      <c r="E10" s="78">
        <v>48.2</v>
      </c>
      <c r="F10" s="78">
        <v>3.64</v>
      </c>
      <c r="G10" s="78">
        <v>34</v>
      </c>
      <c r="H10" s="78">
        <v>0.114</v>
      </c>
      <c r="J10" s="91"/>
      <c r="K10" s="90"/>
      <c r="L10" s="78" t="s">
        <v>11</v>
      </c>
      <c r="M10" s="18">
        <f t="shared" si="2"/>
        <v>7.551867219917012E-2</v>
      </c>
      <c r="N10" s="18">
        <f t="shared" si="3"/>
        <v>0.70539419087136923</v>
      </c>
      <c r="O10" s="45">
        <f t="shared" si="4"/>
        <v>2.3651452282157674E-3</v>
      </c>
      <c r="P10" s="18">
        <f t="shared" si="7"/>
        <v>2.5443203653680135</v>
      </c>
      <c r="Q10" s="18">
        <f t="shared" si="8"/>
        <v>1.0570384591564996</v>
      </c>
      <c r="R10" s="18">
        <f t="shared" si="9"/>
        <v>1.484400770846716</v>
      </c>
      <c r="T10" s="103"/>
      <c r="U10" s="106"/>
      <c r="V10" s="78" t="s">
        <v>12</v>
      </c>
      <c r="W10" s="18">
        <f t="shared" si="1"/>
        <v>5.431138567713642E-2</v>
      </c>
      <c r="X10" s="18">
        <f t="shared" si="0"/>
        <v>0.20641345994672669</v>
      </c>
      <c r="Y10" s="18">
        <f t="shared" si="0"/>
        <v>0.16460053880329206</v>
      </c>
    </row>
    <row r="11" spans="1:25" ht="16.5" customHeight="1" x14ac:dyDescent="0.2">
      <c r="B11" s="91"/>
      <c r="C11" s="90"/>
      <c r="D11" s="78" t="s">
        <v>12</v>
      </c>
      <c r="E11" s="78">
        <v>42.9</v>
      </c>
      <c r="F11" s="78">
        <v>1.38</v>
      </c>
      <c r="G11" s="78">
        <v>16.5</v>
      </c>
      <c r="H11" s="78">
        <v>2.5100000000000001E-2</v>
      </c>
      <c r="J11" s="91"/>
      <c r="K11" s="90"/>
      <c r="L11" s="78" t="s">
        <v>12</v>
      </c>
      <c r="M11" s="18">
        <f t="shared" si="2"/>
        <v>3.2167832167832165E-2</v>
      </c>
      <c r="N11" s="18">
        <f t="shared" si="3"/>
        <v>0.38461538461538464</v>
      </c>
      <c r="O11" s="45">
        <f t="shared" si="4"/>
        <v>5.8508158508158517E-4</v>
      </c>
      <c r="P11" s="18">
        <f t="shared" si="7"/>
        <v>1.083775285117567</v>
      </c>
      <c r="Q11" s="18">
        <f t="shared" si="8"/>
        <v>0.57634902411021816</v>
      </c>
      <c r="R11" s="18">
        <f t="shared" si="9"/>
        <v>0.36720601574158063</v>
      </c>
      <c r="T11" s="91" t="s">
        <v>103</v>
      </c>
      <c r="U11" s="77" t="s">
        <v>8</v>
      </c>
      <c r="V11" s="78" t="s">
        <v>10</v>
      </c>
      <c r="W11" s="39">
        <f>_xlfn.T.TEST(_xlfn.VSTACK($P$5,$P$9,$P$13),_xlfn.VSTACK(P4,P8,P12),2,3)</f>
        <v>5.6499795646520624E-3</v>
      </c>
      <c r="X11" s="39">
        <f>_xlfn.T.TEST(_xlfn.VSTACK($Q$5,$Q$9,$Q$13),_xlfn.VSTACK(Q4,Q8,Q12),2,3)</f>
        <v>0.19283310471510073</v>
      </c>
      <c r="Y11" s="39">
        <f t="shared" ref="Y11" si="10">_xlfn.T.TEST(_xlfn.VSTACK($P$5,$P$9,$P$13),_xlfn.VSTACK(R4,R8,R12),2,3)</f>
        <v>1.1659586226158663E-3</v>
      </c>
    </row>
    <row r="12" spans="1:25" ht="16.5" customHeight="1" x14ac:dyDescent="0.2">
      <c r="B12" s="91" t="s">
        <v>5</v>
      </c>
      <c r="C12" s="77" t="s">
        <v>8</v>
      </c>
      <c r="D12" s="78" t="s">
        <v>10</v>
      </c>
      <c r="E12" s="78">
        <v>61.7</v>
      </c>
      <c r="F12" s="78">
        <v>0.33800000000000002</v>
      </c>
      <c r="G12" s="78">
        <v>41.3</v>
      </c>
      <c r="H12" s="78">
        <v>0</v>
      </c>
      <c r="J12" s="91" t="s">
        <v>5</v>
      </c>
      <c r="K12" s="77" t="s">
        <v>8</v>
      </c>
      <c r="L12" s="78" t="s">
        <v>10</v>
      </c>
      <c r="M12" s="18">
        <f t="shared" si="2"/>
        <v>5.4781199351701783E-3</v>
      </c>
      <c r="N12" s="18">
        <f t="shared" si="3"/>
        <v>0.66936790923824951</v>
      </c>
      <c r="O12" s="45">
        <f t="shared" si="4"/>
        <v>0</v>
      </c>
      <c r="P12" s="18">
        <f>M12/$M$12</f>
        <v>1</v>
      </c>
      <c r="Q12" s="18">
        <f>N12/$N$12</f>
        <v>1</v>
      </c>
      <c r="R12" s="18">
        <f>O12/$O$13</f>
        <v>0</v>
      </c>
      <c r="T12" s="91"/>
      <c r="U12" s="104" t="s">
        <v>9</v>
      </c>
      <c r="V12" s="78" t="s">
        <v>10</v>
      </c>
      <c r="W12" s="39"/>
      <c r="X12" s="39"/>
      <c r="Y12" s="39"/>
    </row>
    <row r="13" spans="1:25" ht="16.5" customHeight="1" x14ac:dyDescent="0.2">
      <c r="B13" s="91"/>
      <c r="C13" s="90" t="s">
        <v>9</v>
      </c>
      <c r="D13" s="78" t="s">
        <v>10</v>
      </c>
      <c r="E13" s="78">
        <v>82.1</v>
      </c>
      <c r="F13" s="78">
        <v>0.86199999999999999</v>
      </c>
      <c r="G13" s="78">
        <v>75.599999999999994</v>
      </c>
      <c r="H13" s="78">
        <v>6.54E-2</v>
      </c>
      <c r="J13" s="91"/>
      <c r="K13" s="90" t="s">
        <v>9</v>
      </c>
      <c r="L13" s="78" t="s">
        <v>10</v>
      </c>
      <c r="M13" s="18">
        <f t="shared" si="2"/>
        <v>1.0499390986601706E-2</v>
      </c>
      <c r="N13" s="18">
        <f t="shared" si="3"/>
        <v>0.92082825822168091</v>
      </c>
      <c r="O13" s="45">
        <f t="shared" si="4"/>
        <v>7.9658952496954938E-4</v>
      </c>
      <c r="P13" s="18">
        <f t="shared" ref="P13:P15" si="11">M13/$M$12</f>
        <v>1.9166048043589503</v>
      </c>
      <c r="Q13" s="18">
        <f t="shared" ref="Q13:Q14" si="12">N13/$N$12</f>
        <v>1.3756683663989762</v>
      </c>
      <c r="R13" s="18">
        <f t="shared" ref="R13:R15" si="13">O13/$O$13</f>
        <v>1</v>
      </c>
      <c r="T13" s="91"/>
      <c r="U13" s="105"/>
      <c r="V13" s="78" t="s">
        <v>11</v>
      </c>
      <c r="W13" s="39">
        <f>_xlfn.T.TEST(_xlfn.VSTACK($P$5,$P$9,$P$13),_xlfn.VSTACK(P6,P10,P14),2,3)</f>
        <v>1.2450155451392097E-3</v>
      </c>
      <c r="X13" s="39">
        <f>_xlfn.T.TEST(_xlfn.VSTACK($Q$5,$Q$9,$Q$13),_xlfn.VSTACK(Q6,Q10,Q14),2,3)</f>
        <v>0.88708638901819592</v>
      </c>
      <c r="Y13" s="39">
        <f>_xlfn.T.TEST(_xlfn.VSTACK($P$5,$R$9,$P$13),_xlfn.VSTACK(R6,R10,R14),2,3)</f>
        <v>0.28045547850621166</v>
      </c>
    </row>
    <row r="14" spans="1:25" ht="16.5" customHeight="1" x14ac:dyDescent="0.2">
      <c r="B14" s="91"/>
      <c r="C14" s="90"/>
      <c r="D14" s="78" t="s">
        <v>11</v>
      </c>
      <c r="E14" s="78">
        <v>97.2</v>
      </c>
      <c r="F14" s="78">
        <v>1.42</v>
      </c>
      <c r="G14" s="78">
        <v>88.5</v>
      </c>
      <c r="H14" s="78">
        <v>8.14E-2</v>
      </c>
      <c r="J14" s="91"/>
      <c r="K14" s="90"/>
      <c r="L14" s="78" t="s">
        <v>11</v>
      </c>
      <c r="M14" s="18">
        <f t="shared" si="2"/>
        <v>1.4609053497942386E-2</v>
      </c>
      <c r="N14" s="18">
        <f t="shared" si="3"/>
        <v>0.91049382716049376</v>
      </c>
      <c r="O14" s="45">
        <f t="shared" si="4"/>
        <v>8.3744855967078191E-4</v>
      </c>
      <c r="P14" s="18">
        <f t="shared" si="11"/>
        <v>2.6668005941510211</v>
      </c>
      <c r="Q14" s="18">
        <f t="shared" si="12"/>
        <v>1.3602292768959436</v>
      </c>
      <c r="R14" s="18">
        <f t="shared" si="13"/>
        <v>1.0512924579353393</v>
      </c>
      <c r="T14" s="91"/>
      <c r="U14" s="106"/>
      <c r="V14" s="78" t="s">
        <v>12</v>
      </c>
      <c r="W14" s="39">
        <f>_xlfn.T.TEST(_xlfn.VSTACK($P$5,$P$9,$P$13),_xlfn.VSTACK(P7,P11,P15),2,2)</f>
        <v>4.6782177379244222E-4</v>
      </c>
      <c r="X14" s="39">
        <f>_xlfn.T.TEST(_xlfn.VSTACK($Q$5,$Q$9,$Q$13),_xlfn.VSTACK(Q7,Q11,Q15),2,2)</f>
        <v>4.5170159047923923E-2</v>
      </c>
      <c r="Y14" s="39">
        <f>_xlfn.T.TEST(_xlfn.VSTACK($R$5,$R$9,$R$13),_xlfn.VSTACK(R7,R11,R15),2,2)</f>
        <v>2.9535137698512934E-3</v>
      </c>
    </row>
    <row r="15" spans="1:25" ht="16.5" customHeight="1" x14ac:dyDescent="0.2">
      <c r="B15" s="91"/>
      <c r="C15" s="90"/>
      <c r="D15" s="78" t="s">
        <v>12</v>
      </c>
      <c r="E15" s="78">
        <v>75</v>
      </c>
      <c r="F15" s="78">
        <v>0.43</v>
      </c>
      <c r="G15" s="78">
        <v>28.6</v>
      </c>
      <c r="H15" s="78">
        <v>3.3399999999999999E-2</v>
      </c>
      <c r="J15" s="91"/>
      <c r="K15" s="90"/>
      <c r="L15" s="78" t="s">
        <v>12</v>
      </c>
      <c r="M15" s="18">
        <f t="shared" si="2"/>
        <v>5.7333333333333333E-3</v>
      </c>
      <c r="N15" s="18">
        <f t="shared" si="3"/>
        <v>0.38133333333333336</v>
      </c>
      <c r="O15" s="45">
        <f t="shared" si="4"/>
        <v>4.4533333333333333E-4</v>
      </c>
      <c r="P15" s="18">
        <f t="shared" si="11"/>
        <v>1.0465877712031557</v>
      </c>
      <c r="Q15" s="18">
        <f>N15/$N$12</f>
        <v>0.56969168684422933</v>
      </c>
      <c r="R15" s="18">
        <f t="shared" si="13"/>
        <v>0.55904994903160032</v>
      </c>
    </row>
    <row r="16" spans="1:25" ht="16.5" customHeight="1" x14ac:dyDescent="0.2">
      <c r="B16" s="41"/>
      <c r="C16" s="40"/>
      <c r="D16" s="41"/>
      <c r="J16" s="41"/>
      <c r="K16" s="40"/>
      <c r="L16" s="41"/>
      <c r="M16" s="50"/>
      <c r="N16" s="50"/>
      <c r="O16" s="51"/>
      <c r="P16" s="50"/>
      <c r="Q16" s="50"/>
      <c r="R16" s="50"/>
    </row>
    <row r="17" spans="1:18" ht="16.5" customHeight="1" x14ac:dyDescent="0.2">
      <c r="M17" s="78"/>
      <c r="N17" s="80" t="s">
        <v>17</v>
      </c>
      <c r="O17" s="80" t="s">
        <v>18</v>
      </c>
      <c r="P17" s="80" t="s">
        <v>19</v>
      </c>
      <c r="Q17" s="80" t="s">
        <v>33</v>
      </c>
      <c r="R17" s="80" t="s">
        <v>36</v>
      </c>
    </row>
    <row r="18" spans="1:18" ht="16.5" customHeight="1" x14ac:dyDescent="0.2">
      <c r="H18" s="46"/>
      <c r="I18" s="52"/>
      <c r="M18" s="101" t="s">
        <v>15</v>
      </c>
      <c r="N18" s="77" t="s">
        <v>8</v>
      </c>
      <c r="O18" s="78" t="s">
        <v>10</v>
      </c>
      <c r="P18" s="18">
        <f>AVERAGE(P4,P8,P12)</f>
        <v>1</v>
      </c>
      <c r="Q18" s="18">
        <f t="shared" ref="Q18:R18" si="14">AVERAGE(Q4,Q8,Q12)</f>
        <v>1</v>
      </c>
      <c r="R18" s="18">
        <f t="shared" si="14"/>
        <v>0</v>
      </c>
    </row>
    <row r="19" spans="1:18" ht="16.5" customHeight="1" x14ac:dyDescent="0.2">
      <c r="H19" s="46"/>
      <c r="I19" s="52"/>
      <c r="M19" s="102"/>
      <c r="N19" s="104" t="s">
        <v>9</v>
      </c>
      <c r="O19" s="78" t="s">
        <v>10</v>
      </c>
      <c r="P19" s="18">
        <f t="shared" ref="P19:R19" si="15">AVERAGE(P5,P9,P13)</f>
        <v>1.8272950921620872</v>
      </c>
      <c r="Q19" s="18">
        <f t="shared" si="15"/>
        <v>1.4674302953503695</v>
      </c>
      <c r="R19" s="18">
        <f t="shared" si="15"/>
        <v>1</v>
      </c>
    </row>
    <row r="20" spans="1:18" ht="16.5" customHeight="1" x14ac:dyDescent="0.2">
      <c r="H20" s="46"/>
      <c r="I20" s="52"/>
      <c r="M20" s="102"/>
      <c r="N20" s="105"/>
      <c r="O20" s="78" t="s">
        <v>11</v>
      </c>
      <c r="P20" s="18">
        <f t="shared" ref="P20:R20" si="16">AVERAGE(P6,P10,P14)</f>
        <v>2.5937255015576253</v>
      </c>
      <c r="Q20" s="18">
        <f t="shared" si="16"/>
        <v>1.530064959307895</v>
      </c>
      <c r="R20" s="18">
        <f t="shared" si="16"/>
        <v>1.1472022584343418</v>
      </c>
    </row>
    <row r="21" spans="1:18" ht="16.5" customHeight="1" x14ac:dyDescent="0.2">
      <c r="H21" s="46"/>
      <c r="I21" s="52"/>
      <c r="M21" s="103"/>
      <c r="N21" s="106"/>
      <c r="O21" s="78" t="s">
        <v>12</v>
      </c>
      <c r="P21" s="18">
        <f t="shared" ref="P21:R21" si="17">AVERAGE(P7,P11,P15)</f>
        <v>1.0946433611899329</v>
      </c>
      <c r="Q21" s="18">
        <f t="shared" si="17"/>
        <v>0.69217772538820943</v>
      </c>
      <c r="R21" s="18">
        <f t="shared" si="17"/>
        <v>0.38590036709843156</v>
      </c>
    </row>
    <row r="22" spans="1:18" ht="16.5" customHeight="1" x14ac:dyDescent="0.2">
      <c r="H22" s="46"/>
      <c r="I22" s="52"/>
      <c r="M22" s="101" t="s">
        <v>16</v>
      </c>
      <c r="N22" s="77" t="s">
        <v>8</v>
      </c>
      <c r="O22" s="78" t="s">
        <v>10</v>
      </c>
      <c r="P22" s="18">
        <f>STDEV(P4,P8,P12)</f>
        <v>0</v>
      </c>
      <c r="Q22" s="18">
        <f t="shared" ref="Q22:R22" si="18">STDEV(Q4,Q8,Q12)</f>
        <v>0</v>
      </c>
      <c r="R22" s="18">
        <f t="shared" si="18"/>
        <v>0</v>
      </c>
    </row>
    <row r="23" spans="1:18" ht="16.5" customHeight="1" x14ac:dyDescent="0.2">
      <c r="H23" s="46"/>
      <c r="I23" s="52"/>
      <c r="M23" s="102"/>
      <c r="N23" s="104" t="s">
        <v>9</v>
      </c>
      <c r="O23" s="78" t="s">
        <v>10</v>
      </c>
      <c r="P23" s="18">
        <f t="shared" ref="P23:R23" si="19">STDEV(P5,P9,P13)</f>
        <v>0.10816603742021433</v>
      </c>
      <c r="Q23" s="18">
        <f t="shared" si="19"/>
        <v>0.4186866105842984</v>
      </c>
      <c r="R23" s="18">
        <f t="shared" si="19"/>
        <v>0</v>
      </c>
    </row>
    <row r="24" spans="1:18" ht="16.5" customHeight="1" x14ac:dyDescent="0.2">
      <c r="H24" s="46"/>
      <c r="I24" s="52"/>
      <c r="M24" s="102"/>
      <c r="N24" s="105"/>
      <c r="O24" s="78" t="s">
        <v>11</v>
      </c>
      <c r="P24" s="18">
        <f t="shared" ref="P24:R24" si="20">STDEV(P6,P10,P14)</f>
        <v>6.4579809056718729E-2</v>
      </c>
      <c r="Q24" s="18">
        <f t="shared" si="20"/>
        <v>0.57700520562466251</v>
      </c>
      <c r="R24" s="18">
        <f t="shared" si="20"/>
        <v>0.30093335566341795</v>
      </c>
    </row>
    <row r="25" spans="1:18" ht="16.5" customHeight="1" x14ac:dyDescent="0.2">
      <c r="H25" s="46"/>
      <c r="I25" s="52"/>
      <c r="M25" s="103"/>
      <c r="N25" s="106"/>
      <c r="O25" s="78" t="s">
        <v>12</v>
      </c>
      <c r="P25" s="18">
        <f t="shared" ref="P25:R25" si="21">STDEV(P7,P11,P15)</f>
        <v>5.431138567713642E-2</v>
      </c>
      <c r="Q25" s="18">
        <f t="shared" si="21"/>
        <v>0.20641345994672669</v>
      </c>
      <c r="R25" s="18">
        <f t="shared" si="21"/>
        <v>0.16460053880329206</v>
      </c>
    </row>
    <row r="26" spans="1:18" ht="16.5" customHeight="1" x14ac:dyDescent="0.2">
      <c r="H26" s="46"/>
      <c r="I26" s="52"/>
    </row>
    <row r="27" spans="1:18" ht="16.5" customHeight="1" x14ac:dyDescent="0.2">
      <c r="H27" s="46"/>
      <c r="I27" s="52"/>
    </row>
    <row r="28" spans="1:18" ht="16.5" customHeight="1" x14ac:dyDescent="0.2">
      <c r="H28" s="46"/>
      <c r="I28" s="52"/>
    </row>
    <row r="29" spans="1:18" ht="16.5" customHeight="1" x14ac:dyDescent="0.2">
      <c r="A29" s="12" t="s">
        <v>99</v>
      </c>
      <c r="B29" s="80"/>
      <c r="C29" s="80" t="s">
        <v>17</v>
      </c>
      <c r="D29" s="80" t="s">
        <v>18</v>
      </c>
      <c r="E29" s="83" t="s">
        <v>36</v>
      </c>
      <c r="G29" s="79" t="s">
        <v>32</v>
      </c>
      <c r="H29" s="78" t="s">
        <v>17</v>
      </c>
      <c r="I29" s="78" t="s">
        <v>18</v>
      </c>
      <c r="J29" s="78" t="s">
        <v>33</v>
      </c>
    </row>
    <row r="30" spans="1:18" ht="16.5" customHeight="1" x14ac:dyDescent="0.2">
      <c r="B30" s="94" t="s">
        <v>7</v>
      </c>
      <c r="C30" s="77" t="s">
        <v>8</v>
      </c>
      <c r="D30" s="78" t="s">
        <v>10</v>
      </c>
      <c r="E30" s="78">
        <v>0.16600000000000001</v>
      </c>
      <c r="G30" s="91" t="s">
        <v>3</v>
      </c>
      <c r="H30" s="77" t="s">
        <v>8</v>
      </c>
      <c r="I30" s="77" t="s">
        <v>10</v>
      </c>
      <c r="J30" s="38">
        <f>AVERAGE(E30,E34,E38)</f>
        <v>0.12133333333333333</v>
      </c>
    </row>
    <row r="31" spans="1:18" ht="16.5" customHeight="1" x14ac:dyDescent="0.2">
      <c r="B31" s="95"/>
      <c r="C31" s="104" t="s">
        <v>9</v>
      </c>
      <c r="D31" s="78" t="s">
        <v>10</v>
      </c>
      <c r="E31" s="78">
        <v>0.65</v>
      </c>
      <c r="G31" s="91"/>
      <c r="H31" s="90" t="s">
        <v>9</v>
      </c>
      <c r="I31" s="77" t="s">
        <v>10</v>
      </c>
      <c r="J31" s="38">
        <f t="shared" ref="J31:J33" si="22">AVERAGE(E31,E35,E39)</f>
        <v>0.63933333333333342</v>
      </c>
    </row>
    <row r="32" spans="1:18" ht="16.5" customHeight="1" x14ac:dyDescent="0.2">
      <c r="B32" s="95"/>
      <c r="C32" s="105"/>
      <c r="D32" s="78" t="s">
        <v>11</v>
      </c>
      <c r="E32" s="78">
        <v>0.90700000000000003</v>
      </c>
      <c r="G32" s="91"/>
      <c r="H32" s="90"/>
      <c r="I32" s="77" t="s">
        <v>11</v>
      </c>
      <c r="J32" s="38">
        <f t="shared" si="22"/>
        <v>0.69066666666666665</v>
      </c>
    </row>
    <row r="33" spans="2:20" ht="16.5" customHeight="1" x14ac:dyDescent="0.2">
      <c r="B33" s="96"/>
      <c r="C33" s="106"/>
      <c r="D33" s="78" t="s">
        <v>12</v>
      </c>
      <c r="E33" s="78">
        <v>0.30099999999999999</v>
      </c>
      <c r="G33" s="91"/>
      <c r="H33" s="90"/>
      <c r="I33" s="77" t="s">
        <v>12</v>
      </c>
      <c r="J33" s="38">
        <f t="shared" si="22"/>
        <v>0.28033333333333332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2:20" ht="16.5" customHeight="1" x14ac:dyDescent="0.2">
      <c r="B34" s="94" t="s">
        <v>4</v>
      </c>
      <c r="C34" s="77" t="s">
        <v>8</v>
      </c>
      <c r="D34" s="78" t="s">
        <v>10</v>
      </c>
      <c r="E34" s="78">
        <v>0.10299999999999999</v>
      </c>
      <c r="G34" s="91" t="s">
        <v>20</v>
      </c>
      <c r="H34" s="77" t="s">
        <v>8</v>
      </c>
      <c r="I34" s="77" t="s">
        <v>10</v>
      </c>
      <c r="J34" s="38">
        <f>STDEV(E30,E34,E38)</f>
        <v>3.8888730158406229E-2</v>
      </c>
    </row>
    <row r="35" spans="2:20" ht="16.5" customHeight="1" x14ac:dyDescent="0.2">
      <c r="B35" s="95"/>
      <c r="C35" s="104" t="s">
        <v>9</v>
      </c>
      <c r="D35" s="78" t="s">
        <v>10</v>
      </c>
      <c r="E35" s="78">
        <v>0.69599999999999995</v>
      </c>
      <c r="G35" s="91"/>
      <c r="H35" s="90" t="s">
        <v>9</v>
      </c>
      <c r="I35" s="77" t="s">
        <v>10</v>
      </c>
      <c r="J35" s="38">
        <f t="shared" ref="J35:J37" si="23">STDEV(E31,E35,E39)</f>
        <v>6.2684394655554698E-2</v>
      </c>
    </row>
    <row r="36" spans="2:20" ht="16.5" customHeight="1" x14ac:dyDescent="0.2">
      <c r="B36" s="95"/>
      <c r="C36" s="105"/>
      <c r="D36" s="78" t="s">
        <v>11</v>
      </c>
      <c r="E36" s="78">
        <v>0.70299999999999996</v>
      </c>
      <c r="G36" s="91"/>
      <c r="H36" s="90"/>
      <c r="I36" s="77" t="s">
        <v>11</v>
      </c>
      <c r="J36" s="38">
        <f t="shared" si="23"/>
        <v>0.22275621951661279</v>
      </c>
    </row>
    <row r="37" spans="2:20" ht="16.5" customHeight="1" x14ac:dyDescent="0.2">
      <c r="B37" s="96"/>
      <c r="C37" s="106"/>
      <c r="D37" s="78" t="s">
        <v>12</v>
      </c>
      <c r="E37" s="78">
        <v>0.26800000000000002</v>
      </c>
      <c r="G37" s="91"/>
      <c r="H37" s="90"/>
      <c r="I37" s="77" t="s">
        <v>12</v>
      </c>
      <c r="J37" s="38">
        <f t="shared" si="23"/>
        <v>1.8009256878986784E-2</v>
      </c>
    </row>
    <row r="38" spans="2:20" ht="16.5" customHeight="1" x14ac:dyDescent="0.2">
      <c r="B38" s="94" t="s">
        <v>5</v>
      </c>
      <c r="C38" s="77" t="s">
        <v>8</v>
      </c>
      <c r="D38" s="78" t="s">
        <v>10</v>
      </c>
      <c r="E38" s="78">
        <v>9.5000000000000001E-2</v>
      </c>
      <c r="G38" s="92" t="s">
        <v>37</v>
      </c>
      <c r="H38" s="77" t="s">
        <v>8</v>
      </c>
      <c r="I38" s="77" t="s">
        <v>10</v>
      </c>
      <c r="J38" s="39">
        <f>_xlfn.T.TEST(_xlfn.VSTACK($E$31,$E$35,$E$39),_xlfn.VSTACK(E30,E34,E38),2,2)</f>
        <v>2.6225897831351193E-4</v>
      </c>
    </row>
    <row r="39" spans="2:20" ht="16.5" customHeight="1" x14ac:dyDescent="0.2">
      <c r="B39" s="95"/>
      <c r="C39" s="104" t="s">
        <v>9</v>
      </c>
      <c r="D39" s="78" t="s">
        <v>10</v>
      </c>
      <c r="E39" s="78">
        <v>0.57199999999999995</v>
      </c>
      <c r="G39" s="92"/>
      <c r="H39" s="90" t="s">
        <v>9</v>
      </c>
      <c r="I39" s="77" t="s">
        <v>10</v>
      </c>
      <c r="J39" s="39"/>
    </row>
    <row r="40" spans="2:20" ht="16.5" customHeight="1" x14ac:dyDescent="0.2">
      <c r="B40" s="95"/>
      <c r="C40" s="105"/>
      <c r="D40" s="78" t="s">
        <v>11</v>
      </c>
      <c r="E40" s="78">
        <v>0.46200000000000002</v>
      </c>
      <c r="G40" s="92"/>
      <c r="H40" s="90"/>
      <c r="I40" s="77" t="s">
        <v>11</v>
      </c>
      <c r="J40" s="39">
        <f>_xlfn.T.TEST(_xlfn.VSTACK($E$31,$E$35,$E$39),_xlfn.VSTACK(E32,E36,E40),2,2)</f>
        <v>0.72036614662380161</v>
      </c>
    </row>
    <row r="41" spans="2:20" ht="16.5" customHeight="1" x14ac:dyDescent="0.2">
      <c r="B41" s="96"/>
      <c r="C41" s="106"/>
      <c r="D41" s="78" t="s">
        <v>12</v>
      </c>
      <c r="E41" s="78">
        <v>0.27200000000000002</v>
      </c>
      <c r="G41" s="92"/>
      <c r="H41" s="90"/>
      <c r="I41" s="77" t="s">
        <v>12</v>
      </c>
      <c r="J41" s="39">
        <f>_xlfn.T.TEST(_xlfn.VSTACK($E$31,$E$35,$E$39),_xlfn.VSTACK(E33,E37,E41),2,2)</f>
        <v>6.7586207693814276E-4</v>
      </c>
    </row>
  </sheetData>
  <mergeCells count="35">
    <mergeCell ref="B30:B33"/>
    <mergeCell ref="B34:B37"/>
    <mergeCell ref="B38:B41"/>
    <mergeCell ref="C31:C33"/>
    <mergeCell ref="N19:N21"/>
    <mergeCell ref="N23:N25"/>
    <mergeCell ref="C35:C37"/>
    <mergeCell ref="C39:C41"/>
    <mergeCell ref="G30:G33"/>
    <mergeCell ref="H31:H33"/>
    <mergeCell ref="G34:G37"/>
    <mergeCell ref="H35:H37"/>
    <mergeCell ref="G38:G41"/>
    <mergeCell ref="H39:H41"/>
    <mergeCell ref="T3:T6"/>
    <mergeCell ref="U4:U6"/>
    <mergeCell ref="T7:T10"/>
    <mergeCell ref="U8:U10"/>
    <mergeCell ref="U12:U14"/>
    <mergeCell ref="T11:T14"/>
    <mergeCell ref="P2:Q2"/>
    <mergeCell ref="M22:M25"/>
    <mergeCell ref="M18:M21"/>
    <mergeCell ref="B12:B15"/>
    <mergeCell ref="J12:J15"/>
    <mergeCell ref="C13:C15"/>
    <mergeCell ref="K13:K15"/>
    <mergeCell ref="C9:C11"/>
    <mergeCell ref="K9:K11"/>
    <mergeCell ref="C5:C7"/>
    <mergeCell ref="K5:K7"/>
    <mergeCell ref="B4:B7"/>
    <mergeCell ref="J4:J7"/>
    <mergeCell ref="B8:B11"/>
    <mergeCell ref="J8:J1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B159-BB59-4957-B8E5-03C9C6034144}">
  <dimension ref="A1:AF78"/>
  <sheetViews>
    <sheetView zoomScale="40" zoomScaleNormal="40" workbookViewId="0">
      <selection activeCell="G17" sqref="A1:XFD1048576"/>
    </sheetView>
  </sheetViews>
  <sheetFormatPr defaultRowHeight="16.5" customHeight="1" x14ac:dyDescent="0.2"/>
  <cols>
    <col min="1" max="1" width="18.875" style="12" bestFit="1" customWidth="1"/>
    <col min="2" max="2" width="10.625" style="23" bestFit="1" customWidth="1"/>
    <col min="3" max="3" width="12.75" style="23" bestFit="1" customWidth="1"/>
    <col min="4" max="4" width="26.75" style="23" bestFit="1" customWidth="1"/>
    <col min="5" max="5" width="11.25" style="23" customWidth="1"/>
    <col min="6" max="6" width="15.125" style="23" bestFit="1" customWidth="1"/>
    <col min="7" max="7" width="27.25" style="23" bestFit="1" customWidth="1"/>
    <col min="8" max="8" width="15.125" style="23" customWidth="1"/>
    <col min="9" max="10" width="25" style="23" bestFit="1" customWidth="1"/>
    <col min="11" max="12" width="20.5" style="23" bestFit="1" customWidth="1"/>
    <col min="13" max="13" width="22" style="23" bestFit="1" customWidth="1"/>
    <col min="14" max="14" width="11.625" style="23" bestFit="1" customWidth="1"/>
    <col min="15" max="15" width="28.125" style="23" bestFit="1" customWidth="1"/>
    <col min="16" max="16" width="18.75" style="23" customWidth="1"/>
    <col min="17" max="17" width="21.75" style="23" customWidth="1"/>
    <col min="18" max="18" width="18.625" style="23" customWidth="1"/>
    <col min="19" max="19" width="17" style="23" bestFit="1" customWidth="1"/>
    <col min="20" max="20" width="20.125" style="23" bestFit="1" customWidth="1"/>
    <col min="21" max="21" width="11.25" style="23" bestFit="1" customWidth="1"/>
    <col min="22" max="22" width="10" style="23" bestFit="1" customWidth="1"/>
    <col min="23" max="23" width="25.5" style="23" customWidth="1"/>
    <col min="24" max="24" width="13.125" style="23" bestFit="1" customWidth="1"/>
    <col min="25" max="26" width="9" style="23"/>
    <col min="27" max="27" width="28.125" style="23" bestFit="1" customWidth="1"/>
    <col min="28" max="28" width="19.625" style="23" bestFit="1" customWidth="1"/>
    <col min="29" max="29" width="9" style="23"/>
    <col min="30" max="30" width="12.375" style="23" bestFit="1" customWidth="1"/>
    <col min="31" max="31" width="13.125" style="23" bestFit="1" customWidth="1"/>
    <col min="32" max="16384" width="9" style="23"/>
  </cols>
  <sheetData>
    <row r="1" spans="1:12" ht="16.5" customHeight="1" x14ac:dyDescent="0.2">
      <c r="A1" s="12" t="s">
        <v>88</v>
      </c>
    </row>
    <row r="3" spans="1:12" s="33" customFormat="1" ht="16.5" customHeight="1" x14ac:dyDescent="0.2">
      <c r="A3" s="25" t="s">
        <v>128</v>
      </c>
      <c r="B3" s="80" t="s">
        <v>17</v>
      </c>
      <c r="C3" s="80" t="s">
        <v>18</v>
      </c>
      <c r="D3" s="83" t="s">
        <v>138</v>
      </c>
      <c r="E3" s="80" t="s">
        <v>143</v>
      </c>
      <c r="G3" s="80"/>
      <c r="H3" s="80" t="s">
        <v>17</v>
      </c>
      <c r="I3" s="80" t="s">
        <v>18</v>
      </c>
      <c r="J3" s="83" t="s">
        <v>138</v>
      </c>
      <c r="K3" s="80" t="s">
        <v>143</v>
      </c>
    </row>
    <row r="4" spans="1:12" ht="16.5" customHeight="1" x14ac:dyDescent="0.2">
      <c r="B4" s="90" t="s">
        <v>8</v>
      </c>
      <c r="C4" s="78" t="s">
        <v>129</v>
      </c>
      <c r="D4" s="32">
        <v>0.64</v>
      </c>
      <c r="E4" s="78">
        <v>3.49</v>
      </c>
      <c r="G4" s="91" t="s">
        <v>23</v>
      </c>
      <c r="H4" s="90" t="s">
        <v>8</v>
      </c>
      <c r="I4" s="78" t="s">
        <v>10</v>
      </c>
      <c r="J4" s="56">
        <f>AVERAGE(D4:D6)</f>
        <v>0.68533333333333335</v>
      </c>
      <c r="K4" s="56">
        <f>AVERAGE(E4:E6)</f>
        <v>4.08</v>
      </c>
    </row>
    <row r="5" spans="1:12" ht="16.5" customHeight="1" x14ac:dyDescent="0.2">
      <c r="B5" s="90"/>
      <c r="C5" s="78" t="s">
        <v>130</v>
      </c>
      <c r="D5" s="32">
        <v>0.69499999999999995</v>
      </c>
      <c r="E5" s="78">
        <v>4.45</v>
      </c>
      <c r="G5" s="91"/>
      <c r="H5" s="90"/>
      <c r="I5" s="78" t="s">
        <v>12</v>
      </c>
      <c r="J5" s="56">
        <f>AVERAGE(D7:D9)</f>
        <v>0.56666666666666654</v>
      </c>
      <c r="K5" s="56">
        <f>AVERAGE(E7:E9)</f>
        <v>10.246666666666668</v>
      </c>
    </row>
    <row r="6" spans="1:12" ht="16.5" customHeight="1" x14ac:dyDescent="0.2">
      <c r="B6" s="90"/>
      <c r="C6" s="78" t="s">
        <v>131</v>
      </c>
      <c r="D6" s="32">
        <v>0.72099999999999997</v>
      </c>
      <c r="E6" s="78">
        <v>4.3</v>
      </c>
      <c r="G6" s="91"/>
      <c r="H6" s="90" t="s">
        <v>9</v>
      </c>
      <c r="I6" s="78" t="s">
        <v>10</v>
      </c>
      <c r="J6" s="56">
        <f>AVERAGE(D10:D12)</f>
        <v>1.6666666666666667</v>
      </c>
      <c r="K6" s="56">
        <f>AVERAGE(E10:E12)</f>
        <v>11.136666666666665</v>
      </c>
    </row>
    <row r="7" spans="1:12" ht="16.5" customHeight="1" x14ac:dyDescent="0.2">
      <c r="B7" s="90"/>
      <c r="C7" s="78" t="s">
        <v>133</v>
      </c>
      <c r="D7" s="32">
        <v>0.56999999999999995</v>
      </c>
      <c r="E7" s="78">
        <v>10.41</v>
      </c>
      <c r="G7" s="91"/>
      <c r="H7" s="90"/>
      <c r="I7" s="78" t="s">
        <v>12</v>
      </c>
      <c r="J7" s="56">
        <f>AVERAGE(D13:D15)</f>
        <v>0.96666666666666667</v>
      </c>
      <c r="K7" s="56">
        <f>AVERAGE(E13:E15)</f>
        <v>26.066666666666666</v>
      </c>
    </row>
    <row r="8" spans="1:12" ht="16.5" customHeight="1" x14ac:dyDescent="0.2">
      <c r="B8" s="90"/>
      <c r="C8" s="78" t="s">
        <v>134</v>
      </c>
      <c r="D8" s="32">
        <v>0.52</v>
      </c>
      <c r="E8" s="78">
        <v>10.16</v>
      </c>
      <c r="G8" s="91" t="s">
        <v>20</v>
      </c>
      <c r="H8" s="90" t="s">
        <v>8</v>
      </c>
      <c r="I8" s="78" t="s">
        <v>10</v>
      </c>
      <c r="J8" s="56">
        <f>STDEV(D4:D6)</f>
        <v>4.1356176483487099E-2</v>
      </c>
      <c r="K8" s="56">
        <f>STDEV(E4:E6)</f>
        <v>0.51643005334701442</v>
      </c>
    </row>
    <row r="9" spans="1:12" ht="16.5" customHeight="1" x14ac:dyDescent="0.2">
      <c r="B9" s="90"/>
      <c r="C9" s="78" t="s">
        <v>135</v>
      </c>
      <c r="D9" s="32">
        <v>0.61</v>
      </c>
      <c r="E9" s="78">
        <v>10.17</v>
      </c>
      <c r="G9" s="91"/>
      <c r="H9" s="90"/>
      <c r="I9" s="78" t="s">
        <v>12</v>
      </c>
      <c r="J9" s="56">
        <f>STDEV(D7:D9)</f>
        <v>4.5092497528228921E-2</v>
      </c>
      <c r="K9" s="56">
        <f>STDEV(E7:E9)</f>
        <v>0.14153915830374769</v>
      </c>
    </row>
    <row r="10" spans="1:12" ht="16.5" customHeight="1" x14ac:dyDescent="0.2">
      <c r="B10" s="90" t="s">
        <v>9</v>
      </c>
      <c r="C10" s="78" t="s">
        <v>129</v>
      </c>
      <c r="D10" s="32">
        <v>1.6</v>
      </c>
      <c r="E10" s="78">
        <v>11.76</v>
      </c>
      <c r="G10" s="91"/>
      <c r="H10" s="90" t="s">
        <v>9</v>
      </c>
      <c r="I10" s="78" t="s">
        <v>10</v>
      </c>
      <c r="J10" s="56">
        <f>STDEV(D10:D12)</f>
        <v>5.7735026918962505E-2</v>
      </c>
      <c r="K10" s="56">
        <f>STDEV(E10:E12)</f>
        <v>0.82585309428089793</v>
      </c>
    </row>
    <row r="11" spans="1:12" ht="16.5" customHeight="1" x14ac:dyDescent="0.2">
      <c r="B11" s="90"/>
      <c r="C11" s="78" t="s">
        <v>130</v>
      </c>
      <c r="D11" s="32">
        <v>1.7</v>
      </c>
      <c r="E11" s="78">
        <v>11.45</v>
      </c>
      <c r="G11" s="91"/>
      <c r="H11" s="90"/>
      <c r="I11" s="78" t="s">
        <v>12</v>
      </c>
      <c r="J11" s="56">
        <f>STDEV(D13:D15)</f>
        <v>5.7735026918962568E-2</v>
      </c>
      <c r="K11" s="56">
        <f>STDEV(E13:E15)</f>
        <v>1.3687342084324969</v>
      </c>
    </row>
    <row r="12" spans="1:12" ht="16.5" customHeight="1" x14ac:dyDescent="0.2">
      <c r="B12" s="90"/>
      <c r="C12" s="78" t="s">
        <v>131</v>
      </c>
      <c r="D12" s="32">
        <v>1.7</v>
      </c>
      <c r="E12" s="78">
        <v>10.199999999999999</v>
      </c>
      <c r="G12" s="91" t="s">
        <v>144</v>
      </c>
      <c r="H12" s="90" t="s">
        <v>8</v>
      </c>
      <c r="I12" s="78" t="s">
        <v>10</v>
      </c>
      <c r="J12" s="75">
        <f>_xlfn.T.TEST(D4:D6,$D$10:$D$12,2,2)</f>
        <v>1.8075800796026962E-5</v>
      </c>
      <c r="K12" s="75">
        <f>_xlfn.T.TEST(E4:E6,$E$10:$E$12,2,2)</f>
        <v>2.3207671147708919E-4</v>
      </c>
    </row>
    <row r="13" spans="1:12" ht="16.5" customHeight="1" x14ac:dyDescent="0.2">
      <c r="B13" s="90"/>
      <c r="C13" s="78" t="s">
        <v>133</v>
      </c>
      <c r="D13" s="32">
        <v>1</v>
      </c>
      <c r="E13" s="78">
        <v>27.21</v>
      </c>
      <c r="G13" s="91"/>
      <c r="H13" s="90"/>
      <c r="I13" s="78" t="s">
        <v>12</v>
      </c>
      <c r="J13" s="75">
        <f>_xlfn.T.TEST(D7:D9,$D$4:$D$6,2,2)</f>
        <v>2.8324857272290019E-2</v>
      </c>
      <c r="K13" s="76">
        <f>_xlfn.T.TEST(E7:E9,$E$4:$E$6,2,2)</f>
        <v>3.7275295542760029E-5</v>
      </c>
      <c r="L13" s="57" t="s">
        <v>145</v>
      </c>
    </row>
    <row r="14" spans="1:12" ht="16.5" customHeight="1" x14ac:dyDescent="0.2">
      <c r="B14" s="90"/>
      <c r="C14" s="78" t="s">
        <v>134</v>
      </c>
      <c r="D14" s="32">
        <v>1</v>
      </c>
      <c r="E14" s="78">
        <v>24.55</v>
      </c>
      <c r="G14" s="91"/>
      <c r="H14" s="90" t="s">
        <v>9</v>
      </c>
      <c r="I14" s="78" t="s">
        <v>10</v>
      </c>
      <c r="J14" s="75"/>
      <c r="K14" s="75"/>
    </row>
    <row r="15" spans="1:12" ht="16.5" customHeight="1" x14ac:dyDescent="0.2">
      <c r="B15" s="90"/>
      <c r="C15" s="78" t="s">
        <v>135</v>
      </c>
      <c r="D15" s="32">
        <v>0.9</v>
      </c>
      <c r="E15" s="78">
        <v>26.44</v>
      </c>
      <c r="G15" s="91"/>
      <c r="H15" s="90"/>
      <c r="I15" s="78" t="s">
        <v>12</v>
      </c>
      <c r="J15" s="75">
        <f>_xlfn.T.TEST(D13:D15,$D$10:$D$12,2,2)</f>
        <v>1.1976123497510137E-4</v>
      </c>
      <c r="K15" s="75">
        <f>_xlfn.T.TEST(E13:E15,$E$10:$E$12,2,2)</f>
        <v>8.5433053455515927E-5</v>
      </c>
    </row>
    <row r="18" spans="1:20" ht="16.5" customHeight="1" x14ac:dyDescent="0.2">
      <c r="H18" s="78"/>
      <c r="I18" s="78"/>
      <c r="J18" s="78"/>
      <c r="K18" s="78"/>
      <c r="L18" s="91" t="s">
        <v>151</v>
      </c>
      <c r="M18" s="91"/>
      <c r="O18" s="63" t="s">
        <v>111</v>
      </c>
      <c r="P18" s="80" t="s">
        <v>17</v>
      </c>
      <c r="Q18" s="80" t="s">
        <v>18</v>
      </c>
      <c r="R18" s="78" t="s">
        <v>148</v>
      </c>
      <c r="S18" s="78" t="s">
        <v>149</v>
      </c>
    </row>
    <row r="19" spans="1:20" ht="16.5" customHeight="1" x14ac:dyDescent="0.2">
      <c r="A19" s="25" t="s">
        <v>146</v>
      </c>
      <c r="B19" s="80" t="s">
        <v>17</v>
      </c>
      <c r="C19" s="80" t="s">
        <v>18</v>
      </c>
      <c r="D19" s="83" t="s">
        <v>147</v>
      </c>
      <c r="E19" s="80" t="s">
        <v>148</v>
      </c>
      <c r="F19" s="78" t="s">
        <v>149</v>
      </c>
      <c r="H19" s="80" t="s">
        <v>17</v>
      </c>
      <c r="I19" s="80" t="s">
        <v>18</v>
      </c>
      <c r="J19" s="78" t="s">
        <v>139</v>
      </c>
      <c r="K19" s="78" t="s">
        <v>137</v>
      </c>
      <c r="L19" s="78" t="s">
        <v>148</v>
      </c>
      <c r="M19" s="78" t="s">
        <v>149</v>
      </c>
      <c r="O19" s="91" t="s">
        <v>23</v>
      </c>
      <c r="P19" s="90" t="s">
        <v>8</v>
      </c>
      <c r="Q19" s="78" t="s">
        <v>10</v>
      </c>
      <c r="R19" s="56">
        <f>AVERAGE(L20:L22)</f>
        <v>1</v>
      </c>
      <c r="S19" s="56">
        <f>AVERAGE(M20:M22)</f>
        <v>1</v>
      </c>
    </row>
    <row r="20" spans="1:20" ht="16.5" customHeight="1" x14ac:dyDescent="0.2">
      <c r="B20" s="90" t="s">
        <v>8</v>
      </c>
      <c r="C20" s="78" t="s">
        <v>129</v>
      </c>
      <c r="D20" s="43">
        <v>1.0446083000000002</v>
      </c>
      <c r="E20" s="43">
        <v>1.2302083000000001</v>
      </c>
      <c r="F20" s="43">
        <v>1.0361841000000001</v>
      </c>
      <c r="H20" s="90" t="s">
        <v>8</v>
      </c>
      <c r="I20" s="78" t="s">
        <v>129</v>
      </c>
      <c r="J20" s="18">
        <f t="shared" ref="J20:J31" si="0">E20/D20</f>
        <v>1.1776742535934281</v>
      </c>
      <c r="K20" s="18">
        <f t="shared" ref="K20:K31" si="1">F20/D20</f>
        <v>0.99193554177197318</v>
      </c>
      <c r="L20" s="18">
        <f>J20/$J$20</f>
        <v>1</v>
      </c>
      <c r="M20" s="18">
        <f>K20/$K$20</f>
        <v>1</v>
      </c>
      <c r="O20" s="91"/>
      <c r="P20" s="90"/>
      <c r="Q20" s="78" t="s">
        <v>12</v>
      </c>
      <c r="R20" s="56">
        <f>AVERAGE(L23:L25)</f>
        <v>0.43485717501425314</v>
      </c>
      <c r="S20" s="56">
        <f>AVERAGE(M23:M25)</f>
        <v>0.45506085299602939</v>
      </c>
    </row>
    <row r="21" spans="1:20" ht="16.5" customHeight="1" x14ac:dyDescent="0.2">
      <c r="B21" s="90"/>
      <c r="C21" s="78" t="s">
        <v>130</v>
      </c>
      <c r="D21" s="43">
        <v>1.1485425999999999</v>
      </c>
      <c r="E21" s="43">
        <v>1.3154083000000001</v>
      </c>
      <c r="F21" s="43">
        <v>1.2707961999999999</v>
      </c>
      <c r="H21" s="90"/>
      <c r="I21" s="78" t="s">
        <v>130</v>
      </c>
      <c r="J21" s="18">
        <f t="shared" si="0"/>
        <v>1.1452847286639609</v>
      </c>
      <c r="K21" s="18">
        <f t="shared" si="1"/>
        <v>1.106442373143147</v>
      </c>
      <c r="L21" s="18">
        <f>J21/$J$21</f>
        <v>1</v>
      </c>
      <c r="M21" s="18">
        <f>K21/$K$21</f>
        <v>1</v>
      </c>
      <c r="O21" s="91"/>
      <c r="P21" s="90" t="s">
        <v>9</v>
      </c>
      <c r="Q21" s="78" t="s">
        <v>10</v>
      </c>
      <c r="R21" s="56">
        <f>AVERAGE(L26:L28)</f>
        <v>1.2306953144736454</v>
      </c>
      <c r="S21" s="56">
        <f>AVERAGE(M26:M28)</f>
        <v>1.6100133403232535</v>
      </c>
    </row>
    <row r="22" spans="1:20" ht="16.5" customHeight="1" x14ac:dyDescent="0.2">
      <c r="B22" s="90"/>
      <c r="C22" s="78" t="s">
        <v>131</v>
      </c>
      <c r="D22" s="43">
        <v>1.0476133999999999</v>
      </c>
      <c r="E22" s="43">
        <v>0.99236689999999994</v>
      </c>
      <c r="F22" s="43">
        <v>0.52375479999999996</v>
      </c>
      <c r="H22" s="90"/>
      <c r="I22" s="78" t="s">
        <v>131</v>
      </c>
      <c r="J22" s="18">
        <f t="shared" si="0"/>
        <v>0.94726442025273827</v>
      </c>
      <c r="K22" s="18">
        <f t="shared" si="1"/>
        <v>0.4999504588238371</v>
      </c>
      <c r="L22" s="18">
        <f>J22/$J$22</f>
        <v>1</v>
      </c>
      <c r="M22" s="18">
        <f>K22/$K$22</f>
        <v>1</v>
      </c>
      <c r="O22" s="91"/>
      <c r="P22" s="90"/>
      <c r="Q22" s="78" t="s">
        <v>12</v>
      </c>
      <c r="R22" s="56">
        <f>AVERAGE(L29:L31)</f>
        <v>0.80694026851828371</v>
      </c>
      <c r="S22" s="56">
        <f>AVERAGE(M29:M31)</f>
        <v>0.76025371524359586</v>
      </c>
    </row>
    <row r="23" spans="1:20" ht="16.5" customHeight="1" x14ac:dyDescent="0.2">
      <c r="B23" s="90"/>
      <c r="C23" s="78" t="s">
        <v>133</v>
      </c>
      <c r="D23" s="43">
        <v>1.0528255</v>
      </c>
      <c r="E23" s="43">
        <v>0.58094260000000009</v>
      </c>
      <c r="F23" s="43">
        <v>0.54365479999999999</v>
      </c>
      <c r="H23" s="90"/>
      <c r="I23" s="78" t="s">
        <v>133</v>
      </c>
      <c r="J23" s="18">
        <f t="shared" si="0"/>
        <v>0.55179381578428721</v>
      </c>
      <c r="K23" s="18">
        <f t="shared" si="1"/>
        <v>0.51637693045998601</v>
      </c>
      <c r="L23" s="18">
        <f>J23/$J$20</f>
        <v>0.46854536736334612</v>
      </c>
      <c r="M23" s="18">
        <f>K23/$K$20</f>
        <v>0.52057508649961359</v>
      </c>
      <c r="O23" s="91" t="s">
        <v>20</v>
      </c>
      <c r="P23" s="90" t="s">
        <v>8</v>
      </c>
      <c r="Q23" s="78" t="s">
        <v>10</v>
      </c>
      <c r="R23" s="56">
        <f>STDEV(L20:L22)</f>
        <v>0</v>
      </c>
      <c r="S23" s="56">
        <f>STDEV(M20:M22)</f>
        <v>0</v>
      </c>
    </row>
    <row r="24" spans="1:20" ht="16.5" customHeight="1" x14ac:dyDescent="0.2">
      <c r="B24" s="90"/>
      <c r="C24" s="78" t="s">
        <v>134</v>
      </c>
      <c r="D24" s="43">
        <v>0.89265480000000008</v>
      </c>
      <c r="E24" s="43">
        <v>0.47425980000000001</v>
      </c>
      <c r="F24" s="43">
        <v>0.41951840000000001</v>
      </c>
      <c r="H24" s="90"/>
      <c r="I24" s="78" t="s">
        <v>134</v>
      </c>
      <c r="J24" s="18">
        <f t="shared" si="0"/>
        <v>0.53129137937755999</v>
      </c>
      <c r="K24" s="18">
        <f t="shared" si="1"/>
        <v>0.46996711382720396</v>
      </c>
      <c r="L24" s="18">
        <f>J24/$J$21</f>
        <v>0.46389458104216696</v>
      </c>
      <c r="M24" s="18">
        <f>K24/$K$21</f>
        <v>0.42475516595784024</v>
      </c>
      <c r="O24" s="91"/>
      <c r="P24" s="90"/>
      <c r="Q24" s="78" t="s">
        <v>12</v>
      </c>
      <c r="R24" s="56">
        <f>STDEV(L23:L25)</f>
        <v>5.4371711138848991E-2</v>
      </c>
      <c r="S24" s="56">
        <f>STDEV(M23:M25)</f>
        <v>5.6789925174386344E-2</v>
      </c>
    </row>
    <row r="25" spans="1:20" ht="16.5" customHeight="1" x14ac:dyDescent="0.2">
      <c r="B25" s="90"/>
      <c r="C25" s="78" t="s">
        <v>135</v>
      </c>
      <c r="D25" s="43">
        <v>0.96155480000000004</v>
      </c>
      <c r="E25" s="43">
        <v>0.3389548</v>
      </c>
      <c r="F25" s="43">
        <v>0.2018355</v>
      </c>
      <c r="H25" s="90"/>
      <c r="I25" s="78" t="s">
        <v>135</v>
      </c>
      <c r="J25" s="18">
        <f t="shared" si="0"/>
        <v>0.3525070022010186</v>
      </c>
      <c r="K25" s="18">
        <f t="shared" si="1"/>
        <v>0.20990535328823692</v>
      </c>
      <c r="L25" s="18">
        <f>J25/$J$22</f>
        <v>0.37213157663724633</v>
      </c>
      <c r="M25" s="18">
        <f>K25/$K$22</f>
        <v>0.41985230653063432</v>
      </c>
      <c r="O25" s="91"/>
      <c r="P25" s="90" t="s">
        <v>9</v>
      </c>
      <c r="Q25" s="78" t="s">
        <v>10</v>
      </c>
      <c r="R25" s="56">
        <f>STDEV(L26:L28)</f>
        <v>2.6666608911847235E-2</v>
      </c>
      <c r="S25" s="56">
        <f>STDEV(M26:M28)</f>
        <v>0.16696816431709594</v>
      </c>
    </row>
    <row r="26" spans="1:20" ht="16.5" customHeight="1" x14ac:dyDescent="0.2">
      <c r="B26" s="90" t="s">
        <v>9</v>
      </c>
      <c r="C26" s="78" t="s">
        <v>129</v>
      </c>
      <c r="D26" s="43">
        <v>0.95237189999999994</v>
      </c>
      <c r="E26" s="43">
        <v>1.3877548000000002</v>
      </c>
      <c r="F26" s="43">
        <v>1.4161254999999999</v>
      </c>
      <c r="H26" s="90" t="s">
        <v>9</v>
      </c>
      <c r="I26" s="78" t="s">
        <v>129</v>
      </c>
      <c r="J26" s="18">
        <f t="shared" si="0"/>
        <v>1.4571563902714899</v>
      </c>
      <c r="K26" s="18">
        <f t="shared" si="1"/>
        <v>1.4869459084208596</v>
      </c>
      <c r="L26" s="18">
        <f>J26/$J$20</f>
        <v>1.2373170134485663</v>
      </c>
      <c r="M26" s="18">
        <f>K26/$K$20</f>
        <v>1.4990348120449541</v>
      </c>
      <c r="O26" s="91"/>
      <c r="P26" s="90"/>
      <c r="Q26" s="78" t="s">
        <v>12</v>
      </c>
      <c r="R26" s="56">
        <f>STDEV(L29:L31)</f>
        <v>0.14961432422699036</v>
      </c>
      <c r="S26" s="56">
        <f>STDEV(M29:M31)</f>
        <v>0.1897709132434961</v>
      </c>
    </row>
    <row r="27" spans="1:20" ht="16.5" customHeight="1" x14ac:dyDescent="0.2">
      <c r="B27" s="90"/>
      <c r="C27" s="78" t="s">
        <v>130</v>
      </c>
      <c r="D27" s="43">
        <v>1.0665305</v>
      </c>
      <c r="E27" s="43">
        <v>1.5310376000000001</v>
      </c>
      <c r="F27" s="43">
        <v>2.1265000000000001</v>
      </c>
      <c r="H27" s="90"/>
      <c r="I27" s="78" t="s">
        <v>130</v>
      </c>
      <c r="J27" s="18">
        <f t="shared" si="0"/>
        <v>1.4355310045047938</v>
      </c>
      <c r="K27" s="18">
        <f t="shared" si="1"/>
        <v>1.9938482771941355</v>
      </c>
      <c r="L27" s="18">
        <f>J27/$J$21</f>
        <v>1.2534271771696646</v>
      </c>
      <c r="M27" s="18">
        <f>K27/$K$21</f>
        <v>1.8020353572776444</v>
      </c>
      <c r="O27" s="91" t="s">
        <v>144</v>
      </c>
      <c r="P27" s="90" t="s">
        <v>8</v>
      </c>
      <c r="Q27" s="78" t="s">
        <v>10</v>
      </c>
      <c r="R27" s="55">
        <f>_xlfn.T.TEST(L20:L22,$L$26:$L$28,2,2)</f>
        <v>1.1556820695048339E-4</v>
      </c>
      <c r="S27" s="55">
        <f>_xlfn.T.TEST(M20:M22,$M$26:$M$28,2,2)</f>
        <v>3.1917774174248588E-3</v>
      </c>
    </row>
    <row r="28" spans="1:20" ht="16.5" customHeight="1" x14ac:dyDescent="0.2">
      <c r="B28" s="90"/>
      <c r="C28" s="78" t="s">
        <v>131</v>
      </c>
      <c r="D28" s="43">
        <v>1.1348426</v>
      </c>
      <c r="E28" s="43">
        <v>1.2914376000000001</v>
      </c>
      <c r="F28" s="43">
        <v>0.86748409999999998</v>
      </c>
      <c r="H28" s="90"/>
      <c r="I28" s="78" t="s">
        <v>131</v>
      </c>
      <c r="J28" s="18">
        <f t="shared" si="0"/>
        <v>1.1379882989940631</v>
      </c>
      <c r="K28" s="18">
        <f t="shared" si="1"/>
        <v>0.76440917885881265</v>
      </c>
      <c r="L28" s="18">
        <f>J28/$J$22</f>
        <v>1.2013417528027053</v>
      </c>
      <c r="M28" s="18">
        <f>K28/$K$22</f>
        <v>1.5289698516471617</v>
      </c>
      <c r="O28" s="91"/>
      <c r="P28" s="90"/>
      <c r="Q28" s="78" t="s">
        <v>12</v>
      </c>
      <c r="R28" s="58">
        <f>_xlfn.T.TEST(L23:L25,$L$20:$L$22,2,2)</f>
        <v>5.5961222530547986E-5</v>
      </c>
      <c r="S28" s="58">
        <f>_xlfn.T.TEST(M23:M25,$M$20:$M$22,2,2)</f>
        <v>7.6770180754082897E-5</v>
      </c>
      <c r="T28" s="57" t="s">
        <v>145</v>
      </c>
    </row>
    <row r="29" spans="1:20" ht="16.5" customHeight="1" x14ac:dyDescent="0.2">
      <c r="B29" s="90"/>
      <c r="C29" s="78" t="s">
        <v>133</v>
      </c>
      <c r="D29" s="43">
        <v>0.84794259999999999</v>
      </c>
      <c r="E29" s="43">
        <v>0.97611340000000002</v>
      </c>
      <c r="F29" s="43">
        <v>0.78831340000000005</v>
      </c>
      <c r="H29" s="90"/>
      <c r="I29" s="78" t="s">
        <v>133</v>
      </c>
      <c r="J29" s="18">
        <f t="shared" si="0"/>
        <v>1.1511550428059636</v>
      </c>
      <c r="K29" s="18">
        <f t="shared" si="1"/>
        <v>0.92967778715210214</v>
      </c>
      <c r="L29" s="18">
        <f>J29/$J$20</f>
        <v>0.97748170964377734</v>
      </c>
      <c r="M29" s="18">
        <f>K29/$K$20</f>
        <v>0.93723608843710238</v>
      </c>
      <c r="O29" s="91"/>
      <c r="P29" s="90" t="s">
        <v>9</v>
      </c>
      <c r="Q29" s="78" t="s">
        <v>10</v>
      </c>
      <c r="R29" s="55"/>
      <c r="S29" s="55"/>
    </row>
    <row r="30" spans="1:20" ht="16.5" customHeight="1" x14ac:dyDescent="0.2">
      <c r="B30" s="90"/>
      <c r="C30" s="78" t="s">
        <v>134</v>
      </c>
      <c r="D30" s="43">
        <v>1.1655548</v>
      </c>
      <c r="E30" s="43">
        <v>0.93144850000000001</v>
      </c>
      <c r="F30" s="43">
        <v>0.72201340000000003</v>
      </c>
      <c r="H30" s="90"/>
      <c r="I30" s="78" t="s">
        <v>134</v>
      </c>
      <c r="J30" s="18">
        <f t="shared" si="0"/>
        <v>0.7991460375779843</v>
      </c>
      <c r="K30" s="18">
        <f t="shared" si="1"/>
        <v>0.61945899068838295</v>
      </c>
      <c r="L30" s="18">
        <f>J30/$J$21</f>
        <v>0.69777062207948337</v>
      </c>
      <c r="M30" s="18">
        <f>K30/$K$21</f>
        <v>0.5598655707017467</v>
      </c>
      <c r="O30" s="91"/>
      <c r="P30" s="90"/>
      <c r="Q30" s="78" t="s">
        <v>12</v>
      </c>
      <c r="R30" s="55">
        <f>_xlfn.T.TEST(L29:L31,$L$26:$L$28,2,2)</f>
        <v>8.4637285642510541E-3</v>
      </c>
      <c r="S30" s="55">
        <f>_xlfn.T.TEST(M29:M31,$M$26:$M$28,2,2)</f>
        <v>4.3321189040198358E-3</v>
      </c>
    </row>
    <row r="31" spans="1:20" ht="16.5" customHeight="1" x14ac:dyDescent="0.2">
      <c r="B31" s="90"/>
      <c r="C31" s="78" t="s">
        <v>135</v>
      </c>
      <c r="D31" s="43">
        <v>0.84251339999999997</v>
      </c>
      <c r="E31" s="43">
        <v>0.59502549999999998</v>
      </c>
      <c r="F31" s="43">
        <v>0.33008910000000002</v>
      </c>
      <c r="H31" s="90"/>
      <c r="I31" s="78" t="s">
        <v>135</v>
      </c>
      <c r="J31" s="18">
        <f t="shared" si="0"/>
        <v>0.70625048812280022</v>
      </c>
      <c r="K31" s="18">
        <f t="shared" si="1"/>
        <v>0.39179091988329212</v>
      </c>
      <c r="L31" s="18">
        <f>J31/$J$22</f>
        <v>0.74556847383159031</v>
      </c>
      <c r="M31" s="18">
        <f>K31/$K$22</f>
        <v>0.78365948659193818</v>
      </c>
    </row>
    <row r="32" spans="1:20" ht="16.5" customHeight="1" x14ac:dyDescent="0.25">
      <c r="A32" s="67"/>
      <c r="B32" s="46"/>
      <c r="C32" s="46"/>
      <c r="D32" s="54"/>
      <c r="E32" s="46"/>
      <c r="F32" s="46"/>
      <c r="G32" s="46"/>
      <c r="H32" s="46"/>
      <c r="I32" s="46"/>
    </row>
    <row r="34" spans="1:28" ht="16.5" customHeight="1" x14ac:dyDescent="0.2">
      <c r="A34" s="25" t="s">
        <v>152</v>
      </c>
      <c r="B34" s="80" t="s">
        <v>17</v>
      </c>
      <c r="C34" s="80" t="s">
        <v>18</v>
      </c>
      <c r="D34" s="83" t="s">
        <v>49</v>
      </c>
      <c r="E34" s="80" t="s">
        <v>154</v>
      </c>
      <c r="F34" s="78" t="s">
        <v>153</v>
      </c>
      <c r="H34" s="80" t="s">
        <v>68</v>
      </c>
      <c r="I34" s="80" t="s">
        <v>18</v>
      </c>
      <c r="J34" s="80" t="s">
        <v>154</v>
      </c>
      <c r="K34" s="78" t="s">
        <v>153</v>
      </c>
      <c r="M34" s="80" t="s">
        <v>69</v>
      </c>
      <c r="N34" s="80" t="s">
        <v>18</v>
      </c>
      <c r="O34" s="80" t="s">
        <v>154</v>
      </c>
      <c r="P34" s="78" t="s">
        <v>153</v>
      </c>
      <c r="R34" s="80" t="s">
        <v>70</v>
      </c>
      <c r="S34" s="80" t="s">
        <v>18</v>
      </c>
      <c r="T34" s="80" t="s">
        <v>154</v>
      </c>
      <c r="U34" s="78" t="s">
        <v>153</v>
      </c>
      <c r="W34" s="80"/>
      <c r="X34" s="80" t="s">
        <v>17</v>
      </c>
      <c r="Y34" s="80" t="s">
        <v>18</v>
      </c>
      <c r="Z34" s="80" t="s">
        <v>154</v>
      </c>
      <c r="AA34" s="78" t="s">
        <v>153</v>
      </c>
    </row>
    <row r="35" spans="1:28" ht="16.5" customHeight="1" x14ac:dyDescent="0.2">
      <c r="B35" s="90" t="s">
        <v>8</v>
      </c>
      <c r="C35" s="78" t="s">
        <v>129</v>
      </c>
      <c r="D35" s="78">
        <v>18.454999999999998</v>
      </c>
      <c r="E35" s="47">
        <v>25.004999999999999</v>
      </c>
      <c r="F35" s="78">
        <v>26.96</v>
      </c>
      <c r="H35" s="90" t="s">
        <v>8</v>
      </c>
      <c r="I35" s="78" t="s">
        <v>129</v>
      </c>
      <c r="J35" s="43">
        <f t="shared" ref="J35:J46" si="2">E35-D35</f>
        <v>6.5500000000000007</v>
      </c>
      <c r="K35" s="43">
        <f t="shared" ref="K35:K46" si="3">F35-D35</f>
        <v>8.5050000000000026</v>
      </c>
      <c r="M35" s="90" t="s">
        <v>8</v>
      </c>
      <c r="N35" s="78" t="s">
        <v>129</v>
      </c>
      <c r="O35" s="43">
        <f>2^(-J35)</f>
        <v>1.0672189505893713E-2</v>
      </c>
      <c r="P35" s="43">
        <f>2^(-K35)</f>
        <v>2.7525795998867529E-3</v>
      </c>
      <c r="R35" s="90" t="s">
        <v>8</v>
      </c>
      <c r="S35" s="78" t="s">
        <v>129</v>
      </c>
      <c r="T35" s="43">
        <f>O35/$O$35</f>
        <v>1</v>
      </c>
      <c r="U35" s="43">
        <f>P35/$P$35</f>
        <v>1</v>
      </c>
      <c r="W35" s="91" t="s">
        <v>23</v>
      </c>
      <c r="X35" s="90" t="s">
        <v>8</v>
      </c>
      <c r="Y35" s="78" t="s">
        <v>10</v>
      </c>
      <c r="Z35" s="56">
        <f>AVERAGE(T35:T37)</f>
        <v>0.88260148074584321</v>
      </c>
      <c r="AA35" s="56">
        <f>AVERAGE(U35:U37)</f>
        <v>1.1228545336441931</v>
      </c>
    </row>
    <row r="36" spans="1:28" ht="16.5" customHeight="1" x14ac:dyDescent="0.2">
      <c r="B36" s="90"/>
      <c r="C36" s="78" t="s">
        <v>130</v>
      </c>
      <c r="D36" s="78">
        <v>18.564999999999998</v>
      </c>
      <c r="E36" s="47">
        <v>25.249999999999996</v>
      </c>
      <c r="F36" s="78">
        <v>27.02</v>
      </c>
      <c r="H36" s="90"/>
      <c r="I36" s="78" t="s">
        <v>130</v>
      </c>
      <c r="J36" s="43">
        <f t="shared" si="2"/>
        <v>6.6849999999999987</v>
      </c>
      <c r="K36" s="43">
        <f t="shared" si="3"/>
        <v>8.4550000000000018</v>
      </c>
      <c r="M36" s="90"/>
      <c r="N36" s="78" t="s">
        <v>130</v>
      </c>
      <c r="O36" s="43">
        <f t="shared" ref="O36:P46" si="4">2^(-J36)</f>
        <v>9.7188410413943001E-3</v>
      </c>
      <c r="P36" s="43">
        <f t="shared" si="4"/>
        <v>2.8496491098440901E-3</v>
      </c>
      <c r="R36" s="90"/>
      <c r="S36" s="78" t="s">
        <v>130</v>
      </c>
      <c r="T36" s="43">
        <f t="shared" ref="T36:T46" si="5">O36/$O$35</f>
        <v>0.91066983359197973</v>
      </c>
      <c r="U36" s="43">
        <f t="shared" ref="U36:U46" si="6">P36/$P$35</f>
        <v>1.035264923841378</v>
      </c>
      <c r="W36" s="91"/>
      <c r="X36" s="90"/>
      <c r="Y36" s="78" t="s">
        <v>12</v>
      </c>
      <c r="Z36" s="56">
        <f>AVERAGE(T38:T40)</f>
        <v>0.7997809744635509</v>
      </c>
      <c r="AA36" s="56">
        <f>AVERAGE(U38:U40)</f>
        <v>0.67871949392606956</v>
      </c>
    </row>
    <row r="37" spans="1:28" ht="16.5" customHeight="1" x14ac:dyDescent="0.2">
      <c r="B37" s="90"/>
      <c r="C37" s="78" t="s">
        <v>131</v>
      </c>
      <c r="D37" s="78">
        <v>18.63</v>
      </c>
      <c r="E37" s="47">
        <v>25.62</v>
      </c>
      <c r="F37" s="78">
        <v>26.72</v>
      </c>
      <c r="H37" s="90"/>
      <c r="I37" s="78" t="s">
        <v>131</v>
      </c>
      <c r="J37" s="43">
        <f t="shared" si="2"/>
        <v>6.990000000000002</v>
      </c>
      <c r="K37" s="43">
        <f t="shared" si="3"/>
        <v>8.09</v>
      </c>
      <c r="M37" s="90"/>
      <c r="N37" s="78" t="s">
        <v>131</v>
      </c>
      <c r="O37" s="43">
        <f t="shared" si="4"/>
        <v>7.8668402348181059E-3</v>
      </c>
      <c r="P37" s="43">
        <f t="shared" si="4"/>
        <v>3.6700107391172353E-3</v>
      </c>
      <c r="R37" s="90"/>
      <c r="S37" s="78" t="s">
        <v>131</v>
      </c>
      <c r="T37" s="43">
        <f t="shared" si="5"/>
        <v>0.7371346086455498</v>
      </c>
      <c r="U37" s="43">
        <f t="shared" si="6"/>
        <v>1.3332986770912012</v>
      </c>
      <c r="W37" s="91"/>
      <c r="X37" s="90" t="s">
        <v>9</v>
      </c>
      <c r="Y37" s="78" t="s">
        <v>10</v>
      </c>
      <c r="Z37" s="56">
        <f>AVERAGE(T41:T43)</f>
        <v>2.6991552083821957</v>
      </c>
      <c r="AA37" s="56">
        <f>AVERAGE(U41:U43)</f>
        <v>2.4264073250124816</v>
      </c>
    </row>
    <row r="38" spans="1:28" ht="16.5" customHeight="1" x14ac:dyDescent="0.2">
      <c r="B38" s="90"/>
      <c r="C38" s="78" t="s">
        <v>133</v>
      </c>
      <c r="D38" s="78">
        <v>19.265000000000001</v>
      </c>
      <c r="E38" s="47">
        <v>26.110000000000003</v>
      </c>
      <c r="F38" s="78">
        <v>28.58</v>
      </c>
      <c r="H38" s="90"/>
      <c r="I38" s="78" t="s">
        <v>133</v>
      </c>
      <c r="J38" s="43">
        <f t="shared" si="2"/>
        <v>6.8450000000000024</v>
      </c>
      <c r="K38" s="43">
        <f t="shared" si="3"/>
        <v>9.3149999999999977</v>
      </c>
      <c r="M38" s="90"/>
      <c r="N38" s="78" t="s">
        <v>133</v>
      </c>
      <c r="O38" s="43">
        <f t="shared" si="4"/>
        <v>8.6986063924116008E-3</v>
      </c>
      <c r="P38" s="43">
        <f t="shared" si="4"/>
        <v>1.5700214662952208E-3</v>
      </c>
      <c r="R38" s="90"/>
      <c r="S38" s="78" t="s">
        <v>133</v>
      </c>
      <c r="T38" s="43">
        <f t="shared" si="5"/>
        <v>0.81507233240262444</v>
      </c>
      <c r="U38" s="43">
        <f t="shared" si="6"/>
        <v>0.5703818579342137</v>
      </c>
      <c r="W38" s="91"/>
      <c r="X38" s="90"/>
      <c r="Y38" s="78" t="s">
        <v>12</v>
      </c>
      <c r="Z38" s="56">
        <f>AVERAGE(T44:T46)</f>
        <v>2.3417812300545084</v>
      </c>
      <c r="AA38" s="56">
        <f>AVERAGE(U44:U46)</f>
        <v>1.1240423724752169</v>
      </c>
    </row>
    <row r="39" spans="1:28" ht="16.5" customHeight="1" x14ac:dyDescent="0.2">
      <c r="B39" s="90"/>
      <c r="C39" s="78" t="s">
        <v>134</v>
      </c>
      <c r="D39" s="78">
        <v>19</v>
      </c>
      <c r="E39" s="47">
        <v>26.1</v>
      </c>
      <c r="F39" s="78">
        <v>28.17</v>
      </c>
      <c r="H39" s="90"/>
      <c r="I39" s="78" t="s">
        <v>134</v>
      </c>
      <c r="J39" s="43">
        <f t="shared" si="2"/>
        <v>7.1000000000000014</v>
      </c>
      <c r="K39" s="43">
        <f t="shared" si="3"/>
        <v>9.1700000000000017</v>
      </c>
      <c r="M39" s="90"/>
      <c r="N39" s="78" t="s">
        <v>134</v>
      </c>
      <c r="O39" s="43">
        <f t="shared" si="4"/>
        <v>7.2893202463813036E-3</v>
      </c>
      <c r="P39" s="43">
        <f t="shared" si="4"/>
        <v>1.7360208616534561E-3</v>
      </c>
      <c r="R39" s="90"/>
      <c r="S39" s="78" t="s">
        <v>134</v>
      </c>
      <c r="T39" s="43">
        <f t="shared" si="5"/>
        <v>0.6830201283771975</v>
      </c>
      <c r="U39" s="43">
        <f t="shared" si="6"/>
        <v>0.63068870441562519</v>
      </c>
      <c r="W39" s="91" t="s">
        <v>20</v>
      </c>
      <c r="X39" s="90" t="s">
        <v>8</v>
      </c>
      <c r="Y39" s="78" t="s">
        <v>10</v>
      </c>
      <c r="Z39" s="56">
        <f>STDEV(T35:T37)</f>
        <v>0.13366161684119984</v>
      </c>
      <c r="AA39" s="56">
        <f>STDEV(U35:U37)</f>
        <v>0.18310094714867922</v>
      </c>
    </row>
    <row r="40" spans="1:28" ht="16.5" customHeight="1" x14ac:dyDescent="0.2">
      <c r="B40" s="90"/>
      <c r="C40" s="78" t="s">
        <v>135</v>
      </c>
      <c r="D40" s="78">
        <v>19.274999999999999</v>
      </c>
      <c r="E40" s="47">
        <v>25.974999999999998</v>
      </c>
      <c r="F40" s="78">
        <v>28.04</v>
      </c>
      <c r="H40" s="90"/>
      <c r="I40" s="78" t="s">
        <v>135</v>
      </c>
      <c r="J40" s="43">
        <f t="shared" si="2"/>
        <v>6.6999999999999993</v>
      </c>
      <c r="K40" s="43">
        <f t="shared" si="3"/>
        <v>8.7650000000000006</v>
      </c>
      <c r="M40" s="90"/>
      <c r="N40" s="78" t="s">
        <v>135</v>
      </c>
      <c r="O40" s="43">
        <f t="shared" si="4"/>
        <v>9.6183157292571621E-3</v>
      </c>
      <c r="P40" s="43">
        <f t="shared" si="4"/>
        <v>2.2986459711304042E-3</v>
      </c>
      <c r="R40" s="90"/>
      <c r="S40" s="78" t="s">
        <v>135</v>
      </c>
      <c r="T40" s="43">
        <f t="shared" si="5"/>
        <v>0.90125046261083075</v>
      </c>
      <c r="U40" s="43">
        <f t="shared" si="6"/>
        <v>0.83508791942837024</v>
      </c>
      <c r="W40" s="91"/>
      <c r="X40" s="90"/>
      <c r="Y40" s="78" t="s">
        <v>12</v>
      </c>
      <c r="Z40" s="56">
        <f>STDEV(T38:T40)</f>
        <v>0.10991582650213035</v>
      </c>
      <c r="AA40" s="56">
        <f>STDEV(U38:U40)</f>
        <v>0.13873551204967263</v>
      </c>
    </row>
    <row r="41" spans="1:28" ht="16.5" customHeight="1" x14ac:dyDescent="0.2">
      <c r="B41" s="90" t="s">
        <v>9</v>
      </c>
      <c r="C41" s="78" t="s">
        <v>129</v>
      </c>
      <c r="D41" s="78">
        <v>18.524999999999999</v>
      </c>
      <c r="E41" s="47">
        <v>23.58</v>
      </c>
      <c r="F41" s="78">
        <v>26.01</v>
      </c>
      <c r="H41" s="90" t="s">
        <v>9</v>
      </c>
      <c r="I41" s="78" t="s">
        <v>129</v>
      </c>
      <c r="J41" s="43">
        <f t="shared" si="2"/>
        <v>5.0549999999999997</v>
      </c>
      <c r="K41" s="43">
        <f t="shared" si="3"/>
        <v>7.485000000000003</v>
      </c>
      <c r="M41" s="90" t="s">
        <v>9</v>
      </c>
      <c r="N41" s="78" t="s">
        <v>129</v>
      </c>
      <c r="O41" s="43">
        <f t="shared" si="4"/>
        <v>3.008107634692974E-2</v>
      </c>
      <c r="P41" s="43">
        <f t="shared" si="4"/>
        <v>5.5820083583636359E-3</v>
      </c>
      <c r="R41" s="90" t="s">
        <v>9</v>
      </c>
      <c r="S41" s="78" t="s">
        <v>129</v>
      </c>
      <c r="T41" s="43">
        <f t="shared" si="5"/>
        <v>2.8186415102840403</v>
      </c>
      <c r="U41" s="43">
        <f t="shared" si="6"/>
        <v>2.0279189595800577</v>
      </c>
      <c r="W41" s="91"/>
      <c r="X41" s="90" t="s">
        <v>9</v>
      </c>
      <c r="Y41" s="78" t="s">
        <v>10</v>
      </c>
      <c r="Z41" s="56">
        <f>STDEV(T41:T43)</f>
        <v>0.11313370320654741</v>
      </c>
      <c r="AA41" s="56">
        <f>STDEV(U41:U43)</f>
        <v>0.34752164735533492</v>
      </c>
    </row>
    <row r="42" spans="1:28" ht="16.5" customHeight="1" x14ac:dyDescent="0.2">
      <c r="B42" s="90"/>
      <c r="C42" s="78" t="s">
        <v>130</v>
      </c>
      <c r="D42" s="78">
        <v>18.93</v>
      </c>
      <c r="E42" s="47">
        <v>24.105</v>
      </c>
      <c r="F42" s="78">
        <v>26.02</v>
      </c>
      <c r="H42" s="90"/>
      <c r="I42" s="78" t="s">
        <v>130</v>
      </c>
      <c r="J42" s="43">
        <f t="shared" si="2"/>
        <v>5.1750000000000007</v>
      </c>
      <c r="K42" s="43">
        <f t="shared" si="3"/>
        <v>7.09</v>
      </c>
      <c r="M42" s="90"/>
      <c r="N42" s="78" t="s">
        <v>130</v>
      </c>
      <c r="O42" s="43">
        <f t="shared" si="4"/>
        <v>2.7680234971948759E-2</v>
      </c>
      <c r="P42" s="43">
        <f t="shared" si="4"/>
        <v>7.3400214782344706E-3</v>
      </c>
      <c r="R42" s="90"/>
      <c r="S42" s="78" t="s">
        <v>130</v>
      </c>
      <c r="T42" s="43">
        <f t="shared" si="5"/>
        <v>2.5936791093020188</v>
      </c>
      <c r="U42" s="43">
        <f t="shared" si="6"/>
        <v>2.6665973541824024</v>
      </c>
      <c r="W42" s="91"/>
      <c r="X42" s="90"/>
      <c r="Y42" s="78" t="s">
        <v>12</v>
      </c>
      <c r="Z42" s="56">
        <f>STDEV(T44:T46)</f>
        <v>0.10436264003519966</v>
      </c>
      <c r="AA42" s="56">
        <f>STDEV(U44:U46)</f>
        <v>0.13861022635722031</v>
      </c>
    </row>
    <row r="43" spans="1:28" ht="16.5" customHeight="1" x14ac:dyDescent="0.2">
      <c r="B43" s="90"/>
      <c r="C43" s="78" t="s">
        <v>131</v>
      </c>
      <c r="D43" s="78">
        <v>18.734999999999999</v>
      </c>
      <c r="E43" s="47">
        <v>23.86</v>
      </c>
      <c r="F43" s="78">
        <v>25.87</v>
      </c>
      <c r="H43" s="90"/>
      <c r="I43" s="78" t="s">
        <v>131</v>
      </c>
      <c r="J43" s="43">
        <f t="shared" si="2"/>
        <v>5.125</v>
      </c>
      <c r="K43" s="43">
        <f t="shared" si="3"/>
        <v>7.1350000000000016</v>
      </c>
      <c r="M43" s="90"/>
      <c r="N43" s="78" t="s">
        <v>131</v>
      </c>
      <c r="O43" s="43">
        <f t="shared" si="4"/>
        <v>2.8656376350145982E-2</v>
      </c>
      <c r="P43" s="43">
        <f t="shared" si="4"/>
        <v>7.1146080749373243E-3</v>
      </c>
      <c r="R43" s="90"/>
      <c r="S43" s="78" t="s">
        <v>131</v>
      </c>
      <c r="T43" s="43">
        <f t="shared" si="5"/>
        <v>2.6851450055605279</v>
      </c>
      <c r="U43" s="43">
        <f t="shared" si="6"/>
        <v>2.5847056612749855</v>
      </c>
      <c r="W43" s="91" t="s">
        <v>144</v>
      </c>
      <c r="X43" s="90" t="s">
        <v>8</v>
      </c>
      <c r="Y43" s="78" t="s">
        <v>10</v>
      </c>
      <c r="Z43" s="55">
        <f>_xlfn.T.TEST(T35:T37,$T$41:$T$43,2,2)</f>
        <v>5.6399672369433682E-5</v>
      </c>
      <c r="AA43" s="55">
        <f>_xlfn.T.TEST(U35:U37,$U$41:$U$43,2,2)</f>
        <v>4.5414122356021895E-3</v>
      </c>
    </row>
    <row r="44" spans="1:28" ht="16.5" customHeight="1" x14ac:dyDescent="0.2">
      <c r="B44" s="90"/>
      <c r="C44" s="78" t="s">
        <v>133</v>
      </c>
      <c r="D44" s="78">
        <v>19.115000000000002</v>
      </c>
      <c r="E44" s="47">
        <v>24.475000000000005</v>
      </c>
      <c r="F44" s="78">
        <v>27.26</v>
      </c>
      <c r="H44" s="90"/>
      <c r="I44" s="78" t="s">
        <v>133</v>
      </c>
      <c r="J44" s="43">
        <f t="shared" si="2"/>
        <v>5.360000000000003</v>
      </c>
      <c r="K44" s="43">
        <f t="shared" si="3"/>
        <v>8.1449999999999996</v>
      </c>
      <c r="M44" s="90"/>
      <c r="N44" s="78" t="s">
        <v>133</v>
      </c>
      <c r="O44" s="43">
        <f t="shared" si="4"/>
        <v>2.434889311439057E-2</v>
      </c>
      <c r="P44" s="43">
        <f t="shared" si="4"/>
        <v>3.5327319435980017E-3</v>
      </c>
      <c r="R44" s="90"/>
      <c r="S44" s="78" t="s">
        <v>133</v>
      </c>
      <c r="T44" s="43">
        <f t="shared" si="5"/>
        <v>2.2815274317368428</v>
      </c>
      <c r="U44" s="43">
        <f t="shared" si="6"/>
        <v>1.2834258975629065</v>
      </c>
      <c r="W44" s="91"/>
      <c r="X44" s="90"/>
      <c r="Y44" s="78" t="s">
        <v>12</v>
      </c>
      <c r="Z44" s="58">
        <f>_xlfn.T.TEST(T38:T40,$T$35:$T$37,2,2)</f>
        <v>0.45373796724278687</v>
      </c>
      <c r="AA44" s="58">
        <f>_xlfn.T.TEST(U38:U40,$U$35:$U$37,2,2)</f>
        <v>2.8605129260104462E-2</v>
      </c>
      <c r="AB44" s="57" t="s">
        <v>145</v>
      </c>
    </row>
    <row r="45" spans="1:28" ht="16.5" customHeight="1" x14ac:dyDescent="0.2">
      <c r="B45" s="90"/>
      <c r="C45" s="78" t="s">
        <v>134</v>
      </c>
      <c r="D45" s="78">
        <v>18.835000000000001</v>
      </c>
      <c r="E45" s="47">
        <v>24.195</v>
      </c>
      <c r="F45" s="78">
        <v>27.26</v>
      </c>
      <c r="H45" s="90"/>
      <c r="I45" s="78" t="s">
        <v>134</v>
      </c>
      <c r="J45" s="43">
        <f t="shared" si="2"/>
        <v>5.3599999999999994</v>
      </c>
      <c r="K45" s="43">
        <f t="shared" si="3"/>
        <v>8.4250000000000007</v>
      </c>
      <c r="M45" s="90"/>
      <c r="N45" s="78" t="s">
        <v>134</v>
      </c>
      <c r="O45" s="43">
        <f t="shared" si="4"/>
        <v>2.4348893114390636E-2</v>
      </c>
      <c r="P45" s="43">
        <f t="shared" si="4"/>
        <v>2.9095262951615276E-3</v>
      </c>
      <c r="R45" s="90"/>
      <c r="S45" s="78" t="s">
        <v>134</v>
      </c>
      <c r="T45" s="43">
        <f t="shared" si="5"/>
        <v>2.281527431736849</v>
      </c>
      <c r="U45" s="43">
        <f t="shared" si="6"/>
        <v>1.0570180405613816</v>
      </c>
      <c r="W45" s="91"/>
      <c r="X45" s="90" t="s">
        <v>9</v>
      </c>
      <c r="Y45" s="78" t="s">
        <v>10</v>
      </c>
      <c r="Z45" s="55"/>
      <c r="AA45" s="55"/>
    </row>
    <row r="46" spans="1:28" ht="16.5" customHeight="1" x14ac:dyDescent="0.2">
      <c r="B46" s="90"/>
      <c r="C46" s="78" t="s">
        <v>135</v>
      </c>
      <c r="D46" s="78">
        <v>18.560000000000002</v>
      </c>
      <c r="E46" s="47">
        <v>23.810000000000002</v>
      </c>
      <c r="F46" s="78">
        <v>27.02</v>
      </c>
      <c r="H46" s="90"/>
      <c r="I46" s="78" t="s">
        <v>135</v>
      </c>
      <c r="J46" s="43">
        <f t="shared" si="2"/>
        <v>5.25</v>
      </c>
      <c r="K46" s="43">
        <f t="shared" si="3"/>
        <v>8.4599999999999973</v>
      </c>
      <c r="M46" s="90"/>
      <c r="N46" s="78" t="s">
        <v>135</v>
      </c>
      <c r="O46" s="43">
        <f t="shared" si="4"/>
        <v>2.6278012976678582E-2</v>
      </c>
      <c r="P46" s="43">
        <f t="shared" si="4"/>
        <v>2.8397900728912378E-3</v>
      </c>
      <c r="R46" s="90"/>
      <c r="S46" s="78" t="s">
        <v>135</v>
      </c>
      <c r="T46" s="43">
        <f t="shared" si="5"/>
        <v>2.4622888266898335</v>
      </c>
      <c r="U46" s="43">
        <f t="shared" si="6"/>
        <v>1.0316831793013626</v>
      </c>
      <c r="W46" s="91"/>
      <c r="X46" s="90"/>
      <c r="Y46" s="78" t="s">
        <v>12</v>
      </c>
      <c r="Z46" s="55">
        <f>_xlfn.T.TEST(T44:T46,$T$41:$T$43,2,2)</f>
        <v>1.5844024429801606E-2</v>
      </c>
      <c r="AA46" s="55">
        <f>_xlfn.T.TEST(U44:U46,$U$41:$U$43,2,2)</f>
        <v>3.8142187159357884E-3</v>
      </c>
    </row>
    <row r="49" spans="1:32" ht="16.5" customHeight="1" x14ac:dyDescent="0.2">
      <c r="A49" s="25" t="s">
        <v>156</v>
      </c>
      <c r="B49" s="80" t="s">
        <v>17</v>
      </c>
      <c r="C49" s="80" t="s">
        <v>18</v>
      </c>
      <c r="D49" s="83" t="s">
        <v>49</v>
      </c>
      <c r="E49" s="80" t="s">
        <v>157</v>
      </c>
      <c r="F49" s="78" t="s">
        <v>158</v>
      </c>
      <c r="G49" s="78" t="s">
        <v>30</v>
      </c>
      <c r="I49" s="80" t="s">
        <v>68</v>
      </c>
      <c r="J49" s="80" t="s">
        <v>18</v>
      </c>
      <c r="K49" s="80" t="s">
        <v>157</v>
      </c>
      <c r="L49" s="78" t="s">
        <v>158</v>
      </c>
      <c r="M49" s="78" t="s">
        <v>30</v>
      </c>
      <c r="O49" s="80" t="s">
        <v>69</v>
      </c>
      <c r="P49" s="80" t="s">
        <v>18</v>
      </c>
      <c r="Q49" s="80" t="s">
        <v>157</v>
      </c>
      <c r="R49" s="78" t="s">
        <v>158</v>
      </c>
      <c r="S49" s="78" t="s">
        <v>30</v>
      </c>
      <c r="U49" s="80" t="s">
        <v>70</v>
      </c>
      <c r="V49" s="80" t="s">
        <v>18</v>
      </c>
      <c r="W49" s="80" t="s">
        <v>157</v>
      </c>
      <c r="X49" s="78" t="s">
        <v>158</v>
      </c>
      <c r="Y49" s="78" t="s">
        <v>30</v>
      </c>
      <c r="AA49" s="80"/>
      <c r="AB49" s="80" t="s">
        <v>17</v>
      </c>
      <c r="AC49" s="80" t="s">
        <v>18</v>
      </c>
      <c r="AD49" s="80" t="s">
        <v>157</v>
      </c>
      <c r="AE49" s="78" t="s">
        <v>158</v>
      </c>
      <c r="AF49" s="78" t="s">
        <v>30</v>
      </c>
    </row>
    <row r="50" spans="1:32" ht="16.5" customHeight="1" x14ac:dyDescent="0.2">
      <c r="B50" s="90" t="s">
        <v>8</v>
      </c>
      <c r="C50" s="78" t="s">
        <v>129</v>
      </c>
      <c r="D50" s="78">
        <v>17.21</v>
      </c>
      <c r="E50" s="78">
        <v>41.03</v>
      </c>
      <c r="F50" s="78">
        <v>35.520000000000003</v>
      </c>
      <c r="G50" s="47">
        <v>21.836666666666666</v>
      </c>
      <c r="I50" s="90" t="s">
        <v>8</v>
      </c>
      <c r="J50" s="78" t="s">
        <v>129</v>
      </c>
      <c r="K50" s="162">
        <f t="shared" ref="K50:K61" si="7">E50-D50</f>
        <v>23.82</v>
      </c>
      <c r="L50" s="162">
        <f t="shared" ref="L50:L61" si="8">F50-D50</f>
        <v>18.310000000000002</v>
      </c>
      <c r="M50" s="43">
        <f>G50-D50</f>
        <v>4.6266666666666652</v>
      </c>
      <c r="O50" s="90" t="s">
        <v>8</v>
      </c>
      <c r="P50" s="78" t="s">
        <v>129</v>
      </c>
      <c r="Q50" s="163">
        <f>2^(-K50)</f>
        <v>6.7525141554820516E-8</v>
      </c>
      <c r="R50" s="163">
        <f t="shared" ref="R50:S50" si="9">2^(-L50)</f>
        <v>3.077094113243579E-6</v>
      </c>
      <c r="S50" s="163">
        <f t="shared" si="9"/>
        <v>4.0479445371623395E-2</v>
      </c>
      <c r="U50" s="90" t="s">
        <v>8</v>
      </c>
      <c r="V50" s="78" t="s">
        <v>129</v>
      </c>
      <c r="W50" s="18">
        <f>Q50/$Q$50</f>
        <v>1</v>
      </c>
      <c r="X50" s="18">
        <f>R50/$R$50</f>
        <v>1</v>
      </c>
      <c r="Y50" s="18">
        <f>S50/$S$50</f>
        <v>1</v>
      </c>
      <c r="AA50" s="91" t="s">
        <v>23</v>
      </c>
      <c r="AB50" s="90" t="s">
        <v>8</v>
      </c>
      <c r="AC50" s="78" t="s">
        <v>10</v>
      </c>
      <c r="AD50" s="56">
        <f>AVERAGE(W50:W52)</f>
        <v>2.0063560940883165</v>
      </c>
      <c r="AE50" s="56">
        <f>AVERAGE(X50:X52)</f>
        <v>0.99486937072242343</v>
      </c>
      <c r="AF50" s="56">
        <f>AVERAGE(Y50:Y52)</f>
        <v>0.96570958934170725</v>
      </c>
    </row>
    <row r="51" spans="1:32" ht="16.5" customHeight="1" x14ac:dyDescent="0.2">
      <c r="B51" s="90"/>
      <c r="C51" s="78" t="s">
        <v>130</v>
      </c>
      <c r="D51" s="78">
        <v>17.3</v>
      </c>
      <c r="E51" s="78">
        <v>39.56</v>
      </c>
      <c r="F51" s="78">
        <v>35.47</v>
      </c>
      <c r="G51" s="47">
        <v>22.111666666666665</v>
      </c>
      <c r="I51" s="90"/>
      <c r="J51" s="78" t="s">
        <v>130</v>
      </c>
      <c r="K51" s="162">
        <f t="shared" si="7"/>
        <v>22.26</v>
      </c>
      <c r="L51" s="162">
        <f t="shared" si="8"/>
        <v>18.169999999999998</v>
      </c>
      <c r="M51" s="43">
        <f t="shared" ref="M51:M61" si="10">G51-D51</f>
        <v>4.8116666666666639</v>
      </c>
      <c r="O51" s="90"/>
      <c r="P51" s="78" t="s">
        <v>130</v>
      </c>
      <c r="Q51" s="163">
        <f t="shared" ref="Q51:Q61" si="11">2^(-K51)</f>
        <v>1.9910047517499196E-7</v>
      </c>
      <c r="R51" s="163">
        <f t="shared" ref="R51:R61" si="12">2^(-L51)</f>
        <v>3.3906657454169157E-6</v>
      </c>
      <c r="S51" s="163">
        <f t="shared" ref="S51:S61" si="13">2^(-M51)</f>
        <v>3.5607706715001262E-2</v>
      </c>
      <c r="U51" s="90"/>
      <c r="V51" s="78" t="s">
        <v>130</v>
      </c>
      <c r="W51" s="18">
        <f t="shared" ref="W51:W61" si="14">Q51/$Q$50</f>
        <v>2.9485384345822001</v>
      </c>
      <c r="X51" s="18">
        <f t="shared" ref="X51:X61" si="15">R51/$R$50</f>
        <v>1.1019051158766149</v>
      </c>
      <c r="Y51" s="18">
        <f t="shared" ref="Y51:Y61" si="16">S51/$S$50</f>
        <v>0.87964907592243635</v>
      </c>
      <c r="AA51" s="91"/>
      <c r="AB51" s="90"/>
      <c r="AC51" s="78" t="s">
        <v>12</v>
      </c>
      <c r="AD51" s="56">
        <f>AVERAGE(W53:W55)</f>
        <v>3.6635687486350452</v>
      </c>
      <c r="AE51" s="56">
        <f>AVERAGE(X53:X55)</f>
        <v>1.0149728052839992</v>
      </c>
      <c r="AF51" s="56">
        <f>AVERAGE(Y53:Y55)</f>
        <v>0.95185328948379533</v>
      </c>
    </row>
    <row r="52" spans="1:32" ht="16.5" customHeight="1" x14ac:dyDescent="0.2">
      <c r="B52" s="90"/>
      <c r="C52" s="78" t="s">
        <v>131</v>
      </c>
      <c r="D52" s="78">
        <v>17.57</v>
      </c>
      <c r="E52" s="78">
        <v>40.340000000000003</v>
      </c>
      <c r="F52" s="78">
        <v>36.06</v>
      </c>
      <c r="G52" s="47">
        <v>22.171666666666667</v>
      </c>
      <c r="I52" s="90"/>
      <c r="J52" s="78" t="s">
        <v>131</v>
      </c>
      <c r="K52" s="162">
        <f t="shared" si="7"/>
        <v>22.770000000000003</v>
      </c>
      <c r="L52" s="162">
        <f t="shared" si="8"/>
        <v>18.490000000000002</v>
      </c>
      <c r="M52" s="43">
        <f t="shared" si="10"/>
        <v>4.6016666666666666</v>
      </c>
      <c r="O52" s="90"/>
      <c r="P52" s="78" t="s">
        <v>131</v>
      </c>
      <c r="Q52" s="163">
        <f t="shared" si="11"/>
        <v>1.3981282105825858E-7</v>
      </c>
      <c r="R52" s="163">
        <f t="shared" si="12"/>
        <v>2.7161601936284445E-6</v>
      </c>
      <c r="S52" s="163">
        <f t="shared" si="13"/>
        <v>4.1187013613206834E-2</v>
      </c>
      <c r="U52" s="90"/>
      <c r="V52" s="78" t="s">
        <v>131</v>
      </c>
      <c r="W52" s="18">
        <f t="shared" si="14"/>
        <v>2.0705298476827489</v>
      </c>
      <c r="X52" s="18">
        <f t="shared" si="15"/>
        <v>0.88270299629065541</v>
      </c>
      <c r="Y52" s="18">
        <f t="shared" si="16"/>
        <v>1.0174796921026852</v>
      </c>
      <c r="AA52" s="91"/>
      <c r="AB52" s="90" t="s">
        <v>9</v>
      </c>
      <c r="AC52" s="78" t="s">
        <v>10</v>
      </c>
      <c r="AD52" s="56">
        <f>AVERAGE(W56:W58)</f>
        <v>4.837986251044641</v>
      </c>
      <c r="AE52" s="56">
        <f>AVERAGE(X56:X58)</f>
        <v>8.7853045283806299</v>
      </c>
      <c r="AF52" s="56">
        <f>AVERAGE(Y56:Y58)</f>
        <v>1.0790141228891323</v>
      </c>
    </row>
    <row r="53" spans="1:32" ht="16.5" customHeight="1" x14ac:dyDescent="0.2">
      <c r="B53" s="90"/>
      <c r="C53" s="78" t="s">
        <v>133</v>
      </c>
      <c r="D53" s="78">
        <v>17.809999999999999</v>
      </c>
      <c r="E53" s="78">
        <v>39.9</v>
      </c>
      <c r="F53" s="78">
        <v>36.369999999999997</v>
      </c>
      <c r="G53" s="47">
        <v>22.766666666666662</v>
      </c>
      <c r="I53" s="90"/>
      <c r="J53" s="78" t="s">
        <v>133</v>
      </c>
      <c r="K53" s="162">
        <f t="shared" si="7"/>
        <v>22.09</v>
      </c>
      <c r="L53" s="162">
        <f t="shared" si="8"/>
        <v>18.559999999999999</v>
      </c>
      <c r="M53" s="43">
        <f t="shared" si="10"/>
        <v>4.9566666666666634</v>
      </c>
      <c r="O53" s="90"/>
      <c r="P53" s="78" t="s">
        <v>133</v>
      </c>
      <c r="Q53" s="163">
        <f t="shared" si="11"/>
        <v>2.2399967890119837E-7</v>
      </c>
      <c r="R53" s="163">
        <f t="shared" si="12"/>
        <v>2.5875174092248412E-6</v>
      </c>
      <c r="S53" s="163">
        <f t="shared" si="13"/>
        <v>3.2202875635290618E-2</v>
      </c>
      <c r="U53" s="90"/>
      <c r="V53" s="78" t="s">
        <v>133</v>
      </c>
      <c r="W53" s="18">
        <f t="shared" si="14"/>
        <v>3.3172781832577645</v>
      </c>
      <c r="X53" s="18">
        <f t="shared" si="15"/>
        <v>0.84089641525371717</v>
      </c>
      <c r="Y53" s="18">
        <f t="shared" si="16"/>
        <v>0.79553648375491925</v>
      </c>
      <c r="AA53" s="91"/>
      <c r="AB53" s="90"/>
      <c r="AC53" s="78" t="s">
        <v>12</v>
      </c>
      <c r="AD53" s="56">
        <f>AVERAGE(W59:W61)</f>
        <v>2.6871807225089541</v>
      </c>
      <c r="AE53" s="56">
        <f>AVERAGE(X59:X61)</f>
        <v>4.481496584774594</v>
      </c>
      <c r="AF53" s="56">
        <f>AVERAGE(Y59:Y61)</f>
        <v>0.52858601721244425</v>
      </c>
    </row>
    <row r="54" spans="1:32" ht="16.5" customHeight="1" x14ac:dyDescent="0.2">
      <c r="B54" s="90"/>
      <c r="C54" s="78" t="s">
        <v>134</v>
      </c>
      <c r="D54" s="78">
        <v>18.02</v>
      </c>
      <c r="E54" s="78">
        <v>40.159999999999997</v>
      </c>
      <c r="F54" s="78">
        <v>36.21</v>
      </c>
      <c r="G54" s="47">
        <v>22.793333333333337</v>
      </c>
      <c r="I54" s="90"/>
      <c r="J54" s="78" t="s">
        <v>134</v>
      </c>
      <c r="K54" s="162">
        <f t="shared" si="7"/>
        <v>22.139999999999997</v>
      </c>
      <c r="L54" s="162">
        <f t="shared" si="8"/>
        <v>18.190000000000001</v>
      </c>
      <c r="M54" s="43">
        <f t="shared" si="10"/>
        <v>4.773333333333337</v>
      </c>
      <c r="O54" s="90"/>
      <c r="P54" s="78" t="s">
        <v>134</v>
      </c>
      <c r="Q54" s="163">
        <f t="shared" si="11"/>
        <v>2.1636942751816839E-7</v>
      </c>
      <c r="R54" s="163">
        <f t="shared" si="12"/>
        <v>3.3439854481355086E-6</v>
      </c>
      <c r="S54" s="163">
        <f t="shared" si="13"/>
        <v>3.656650791269097E-2</v>
      </c>
      <c r="U54" s="90"/>
      <c r="V54" s="78" t="s">
        <v>134</v>
      </c>
      <c r="W54" s="18">
        <f t="shared" si="14"/>
        <v>3.2042795103584956</v>
      </c>
      <c r="X54" s="18">
        <f t="shared" si="15"/>
        <v>1.0867348625260598</v>
      </c>
      <c r="Y54" s="18">
        <f t="shared" si="16"/>
        <v>0.90333520079117868</v>
      </c>
      <c r="AA54" s="91" t="s">
        <v>20</v>
      </c>
      <c r="AB54" s="90" t="s">
        <v>8</v>
      </c>
      <c r="AC54" s="78" t="s">
        <v>10</v>
      </c>
      <c r="AD54" s="56">
        <f>STDEV(W50:W52)</f>
        <v>0.9758530682171429</v>
      </c>
      <c r="AE54" s="56">
        <f>STDEV(X50:X52)</f>
        <v>0.10969108817644332</v>
      </c>
      <c r="AF54" s="56">
        <f>STDEV(Y50:Y52)</f>
        <v>7.5041281215691799E-2</v>
      </c>
    </row>
    <row r="55" spans="1:32" ht="16.5" customHeight="1" x14ac:dyDescent="0.2">
      <c r="B55" s="90"/>
      <c r="C55" s="78" t="s">
        <v>135</v>
      </c>
      <c r="D55" s="78">
        <v>18.23</v>
      </c>
      <c r="E55" s="78">
        <v>39.89</v>
      </c>
      <c r="F55" s="78">
        <v>36.380000000000003</v>
      </c>
      <c r="G55" s="47">
        <v>22.646666666666665</v>
      </c>
      <c r="I55" s="90"/>
      <c r="J55" s="78" t="s">
        <v>135</v>
      </c>
      <c r="K55" s="162">
        <f t="shared" si="7"/>
        <v>21.66</v>
      </c>
      <c r="L55" s="162">
        <f t="shared" si="8"/>
        <v>18.150000000000002</v>
      </c>
      <c r="M55" s="43">
        <f t="shared" si="10"/>
        <v>4.4166666666666643</v>
      </c>
      <c r="O55" s="90"/>
      <c r="P55" s="78" t="s">
        <v>135</v>
      </c>
      <c r="Q55" s="163">
        <f t="shared" si="11"/>
        <v>3.0177988862282752E-7</v>
      </c>
      <c r="R55" s="163">
        <f t="shared" si="12"/>
        <v>3.4379976753647969E-6</v>
      </c>
      <c r="S55" s="163">
        <f t="shared" si="13"/>
        <v>4.6822096152396367E-2</v>
      </c>
      <c r="U55" s="90"/>
      <c r="V55" s="78" t="s">
        <v>135</v>
      </c>
      <c r="W55" s="18">
        <f t="shared" si="14"/>
        <v>4.4691485522888756</v>
      </c>
      <c r="X55" s="18">
        <f t="shared" si="15"/>
        <v>1.1172871380722209</v>
      </c>
      <c r="Y55" s="18">
        <f t="shared" si="16"/>
        <v>1.1566881839052876</v>
      </c>
      <c r="AA55" s="91"/>
      <c r="AB55" s="90"/>
      <c r="AC55" s="78" t="s">
        <v>12</v>
      </c>
      <c r="AD55" s="56">
        <f>STDEV(W53:W55)</f>
        <v>0.69993663288933416</v>
      </c>
      <c r="AE55" s="56">
        <f>STDEV(X53:X55)</f>
        <v>0.15152657377418441</v>
      </c>
      <c r="AF55" s="56">
        <f>STDEV(Y53:Y55)</f>
        <v>0.18539994964444734</v>
      </c>
    </row>
    <row r="56" spans="1:32" ht="16.5" customHeight="1" x14ac:dyDescent="0.2">
      <c r="B56" s="90" t="s">
        <v>9</v>
      </c>
      <c r="C56" s="78" t="s">
        <v>129</v>
      </c>
      <c r="D56" s="78">
        <v>17.309999999999999</v>
      </c>
      <c r="E56" s="78">
        <v>38.89</v>
      </c>
      <c r="F56" s="78">
        <v>32.700000000000003</v>
      </c>
      <c r="G56" s="47">
        <v>22.446666666666665</v>
      </c>
      <c r="I56" s="90" t="s">
        <v>9</v>
      </c>
      <c r="J56" s="78" t="s">
        <v>129</v>
      </c>
      <c r="K56" s="162">
        <f t="shared" si="7"/>
        <v>21.580000000000002</v>
      </c>
      <c r="L56" s="162">
        <f t="shared" si="8"/>
        <v>15.390000000000004</v>
      </c>
      <c r="M56" s="43">
        <f t="shared" si="10"/>
        <v>5.1366666666666667</v>
      </c>
      <c r="O56" s="90" t="s">
        <v>9</v>
      </c>
      <c r="P56" s="78" t="s">
        <v>129</v>
      </c>
      <c r="Q56" s="163">
        <f t="shared" si="11"/>
        <v>3.1898678655293232E-7</v>
      </c>
      <c r="R56" s="163">
        <f t="shared" si="12"/>
        <v>2.3288867324227237E-5</v>
      </c>
      <c r="S56" s="163">
        <f t="shared" si="13"/>
        <v>2.84255748124463E-2</v>
      </c>
      <c r="U56" s="90" t="s">
        <v>9</v>
      </c>
      <c r="V56" s="78" t="s">
        <v>129</v>
      </c>
      <c r="W56" s="18">
        <f t="shared" si="14"/>
        <v>4.7239706457181105</v>
      </c>
      <c r="X56" s="18">
        <f t="shared" si="15"/>
        <v>7.5684611738047671</v>
      </c>
      <c r="Y56" s="18">
        <f t="shared" si="16"/>
        <v>0.70222243786899785</v>
      </c>
      <c r="AA56" s="91"/>
      <c r="AB56" s="90" t="s">
        <v>9</v>
      </c>
      <c r="AC56" s="78" t="s">
        <v>10</v>
      </c>
      <c r="AD56" s="56">
        <f>STDEV(W56:W58)</f>
        <v>0.46726793648241571</v>
      </c>
      <c r="AE56" s="56">
        <f>STDEV(X56:X58)</f>
        <v>1.1480185008535133</v>
      </c>
      <c r="AF56" s="56">
        <f>STDEV(Y56:Y58)</f>
        <v>0.32704928847451303</v>
      </c>
    </row>
    <row r="57" spans="1:32" ht="16.5" customHeight="1" x14ac:dyDescent="0.2">
      <c r="B57" s="90"/>
      <c r="C57" s="78" t="s">
        <v>130</v>
      </c>
      <c r="D57" s="78">
        <v>17.399999999999999</v>
      </c>
      <c r="E57" s="78">
        <v>39.07</v>
      </c>
      <c r="F57" s="78">
        <v>32.549999999999997</v>
      </c>
      <c r="G57" s="47">
        <v>21.66</v>
      </c>
      <c r="I57" s="90"/>
      <c r="J57" s="78" t="s">
        <v>130</v>
      </c>
      <c r="K57" s="162">
        <f t="shared" si="7"/>
        <v>21.67</v>
      </c>
      <c r="L57" s="162">
        <f t="shared" si="8"/>
        <v>15.149999999999999</v>
      </c>
      <c r="M57" s="43">
        <f t="shared" si="10"/>
        <v>4.2600000000000016</v>
      </c>
      <c r="O57" s="90"/>
      <c r="P57" s="78" t="s">
        <v>130</v>
      </c>
      <c r="Q57" s="163">
        <f t="shared" si="11"/>
        <v>2.9969534266515418E-7</v>
      </c>
      <c r="R57" s="163">
        <f t="shared" si="12"/>
        <v>2.7503981402918429E-5</v>
      </c>
      <c r="S57" s="163">
        <f t="shared" si="13"/>
        <v>5.2192994964273029E-2</v>
      </c>
      <c r="U57" s="90"/>
      <c r="V57" s="78" t="s">
        <v>130</v>
      </c>
      <c r="W57" s="18">
        <f t="shared" si="14"/>
        <v>4.4382778882713705</v>
      </c>
      <c r="X57" s="18">
        <f t="shared" si="15"/>
        <v>8.938297104577785</v>
      </c>
      <c r="Y57" s="18">
        <f t="shared" si="16"/>
        <v>1.2893703084395762</v>
      </c>
      <c r="AA57" s="91"/>
      <c r="AB57" s="90"/>
      <c r="AC57" s="78" t="s">
        <v>12</v>
      </c>
      <c r="AD57" s="56">
        <f>STDEV(W59:W61)</f>
        <v>0.84822266608573793</v>
      </c>
      <c r="AE57" s="56">
        <f>STDEV(X59:X61)</f>
        <v>0.40127397338527915</v>
      </c>
      <c r="AF57" s="56">
        <f>STDEV(Y59:Y61)</f>
        <v>6.1618653812291889E-2</v>
      </c>
    </row>
    <row r="58" spans="1:32" ht="16.5" customHeight="1" x14ac:dyDescent="0.2">
      <c r="B58" s="90"/>
      <c r="C58" s="78" t="s">
        <v>131</v>
      </c>
      <c r="D58" s="78">
        <v>17.63</v>
      </c>
      <c r="E58" s="78">
        <v>39.03</v>
      </c>
      <c r="F58" s="78">
        <v>32.64</v>
      </c>
      <c r="G58" s="47">
        <v>21.939999999999998</v>
      </c>
      <c r="I58" s="90"/>
      <c r="J58" s="78" t="s">
        <v>131</v>
      </c>
      <c r="K58" s="162">
        <f t="shared" si="7"/>
        <v>21.400000000000002</v>
      </c>
      <c r="L58" s="162">
        <f t="shared" si="8"/>
        <v>15.010000000000002</v>
      </c>
      <c r="M58" s="43">
        <f t="shared" si="10"/>
        <v>4.3099999999999987</v>
      </c>
      <c r="O58" s="90"/>
      <c r="P58" s="78" t="s">
        <v>131</v>
      </c>
      <c r="Q58" s="163">
        <f t="shared" si="11"/>
        <v>3.6137499010810804E-7</v>
      </c>
      <c r="R58" s="163">
        <f t="shared" si="12"/>
        <v>3.0306777814850926E-5</v>
      </c>
      <c r="S58" s="163">
        <f t="shared" si="13"/>
        <v>5.0415109951382951E-2</v>
      </c>
      <c r="U58" s="90"/>
      <c r="V58" s="78" t="s">
        <v>131</v>
      </c>
      <c r="W58" s="18">
        <f t="shared" si="14"/>
        <v>5.3517102191444428</v>
      </c>
      <c r="X58" s="18">
        <f t="shared" si="15"/>
        <v>9.8491553067593411</v>
      </c>
      <c r="Y58" s="18">
        <f t="shared" si="16"/>
        <v>1.2454496223588227</v>
      </c>
      <c r="AA58" s="91" t="s">
        <v>144</v>
      </c>
      <c r="AB58" s="90" t="s">
        <v>8</v>
      </c>
      <c r="AC58" s="78" t="s">
        <v>10</v>
      </c>
      <c r="AD58" s="55">
        <f>_xlfn.T.TEST(W50:W52,$W$56:$W$58,2,2)</f>
        <v>1.0553037507396206E-2</v>
      </c>
      <c r="AE58" s="55">
        <f>_xlfn.T.TEST(X50:X52,$X$56:$X$58,2,2)</f>
        <v>3.0513539909653864E-4</v>
      </c>
      <c r="AF58" s="55">
        <f>_xlfn.T.TEST(Y50:Y52,$Y$56:$Y$58,2,2)</f>
        <v>0.59004172834661095</v>
      </c>
    </row>
    <row r="59" spans="1:32" ht="16.5" customHeight="1" x14ac:dyDescent="0.2">
      <c r="B59" s="90"/>
      <c r="C59" s="78" t="s">
        <v>133</v>
      </c>
      <c r="D59" s="77">
        <v>17.71</v>
      </c>
      <c r="E59" s="78">
        <v>40.54</v>
      </c>
      <c r="F59" s="78">
        <v>34.01</v>
      </c>
      <c r="G59" s="47">
        <v>23.465</v>
      </c>
      <c r="I59" s="90"/>
      <c r="J59" s="78" t="s">
        <v>133</v>
      </c>
      <c r="K59" s="162">
        <f t="shared" si="7"/>
        <v>22.83</v>
      </c>
      <c r="L59" s="162">
        <f t="shared" si="8"/>
        <v>16.299999999999997</v>
      </c>
      <c r="M59" s="43">
        <f t="shared" si="10"/>
        <v>5.754999999999999</v>
      </c>
      <c r="O59" s="90"/>
      <c r="P59" s="78" t="s">
        <v>133</v>
      </c>
      <c r="Q59" s="163">
        <f t="shared" si="11"/>
        <v>1.3411742266283169E-7</v>
      </c>
      <c r="R59" s="163">
        <f t="shared" si="12"/>
        <v>1.239398798150998E-5</v>
      </c>
      <c r="S59" s="163">
        <f t="shared" si="13"/>
        <v>1.8517074545962235E-2</v>
      </c>
      <c r="U59" s="90"/>
      <c r="V59" s="78" t="s">
        <v>133</v>
      </c>
      <c r="W59" s="18">
        <f t="shared" si="14"/>
        <v>1.9861849908740732</v>
      </c>
      <c r="X59" s="18">
        <f t="shared" si="15"/>
        <v>4.0278222002268951</v>
      </c>
      <c r="Y59" s="18">
        <f t="shared" si="16"/>
        <v>0.45744387987447427</v>
      </c>
      <c r="AA59" s="91"/>
      <c r="AB59" s="90"/>
      <c r="AC59" s="78" t="s">
        <v>12</v>
      </c>
      <c r="AD59" s="59">
        <f>_xlfn.T.TEST(W53:W55,$W$50:$W$52,2,2)</f>
        <v>7.5155128131014021E-2</v>
      </c>
      <c r="AE59" s="59">
        <f>_xlfn.T.TEST(X53:X55,$X$50:$X$52,2,2)</f>
        <v>0.86139235331380215</v>
      </c>
      <c r="AF59" s="59">
        <f>_xlfn.T.TEST(Y53:Y55,$Y$56:$Y$58,2,2)</f>
        <v>0.58943527863619383</v>
      </c>
    </row>
    <row r="60" spans="1:32" ht="16.5" customHeight="1" x14ac:dyDescent="0.2">
      <c r="B60" s="90"/>
      <c r="C60" s="78" t="s">
        <v>134</v>
      </c>
      <c r="D60" s="78">
        <v>17.55</v>
      </c>
      <c r="E60" s="78">
        <v>39.51</v>
      </c>
      <c r="F60" s="78">
        <v>33.65</v>
      </c>
      <c r="G60" s="47">
        <v>23.005000000000003</v>
      </c>
      <c r="I60" s="90"/>
      <c r="J60" s="78" t="s">
        <v>134</v>
      </c>
      <c r="K60" s="162">
        <f t="shared" si="7"/>
        <v>21.959999999999997</v>
      </c>
      <c r="L60" s="162">
        <f t="shared" si="8"/>
        <v>16.099999999999998</v>
      </c>
      <c r="M60" s="43">
        <f t="shared" si="10"/>
        <v>5.4550000000000018</v>
      </c>
      <c r="O60" s="90"/>
      <c r="P60" s="78" t="s">
        <v>134</v>
      </c>
      <c r="Q60" s="163">
        <f t="shared" si="11"/>
        <v>2.4512143770601015E-7</v>
      </c>
      <c r="R60" s="163">
        <f t="shared" si="12"/>
        <v>1.4236953606213511E-5</v>
      </c>
      <c r="S60" s="163">
        <f t="shared" si="13"/>
        <v>2.2797192878752717E-2</v>
      </c>
      <c r="U60" s="90"/>
      <c r="V60" s="78" t="s">
        <v>134</v>
      </c>
      <c r="W60" s="18">
        <f t="shared" si="14"/>
        <v>3.6300766212686497</v>
      </c>
      <c r="X60" s="18">
        <f t="shared" si="15"/>
        <v>4.6267527356211646</v>
      </c>
      <c r="Y60" s="18">
        <f t="shared" si="16"/>
        <v>0.56317947712628091</v>
      </c>
      <c r="AA60" s="91"/>
      <c r="AB60" s="90" t="s">
        <v>9</v>
      </c>
      <c r="AC60" s="78" t="s">
        <v>10</v>
      </c>
      <c r="AD60" s="55"/>
      <c r="AE60" s="55"/>
      <c r="AF60" s="55"/>
    </row>
    <row r="61" spans="1:32" ht="16.5" customHeight="1" x14ac:dyDescent="0.2">
      <c r="B61" s="90"/>
      <c r="C61" s="78" t="s">
        <v>135</v>
      </c>
      <c r="D61" s="77">
        <v>17.45</v>
      </c>
      <c r="E61" s="77">
        <v>39.979999999999997</v>
      </c>
      <c r="F61" s="78">
        <v>33.5</v>
      </c>
      <c r="G61" s="47">
        <v>22.9</v>
      </c>
      <c r="I61" s="90"/>
      <c r="J61" s="78" t="s">
        <v>135</v>
      </c>
      <c r="K61" s="162">
        <f t="shared" si="7"/>
        <v>22.529999999999998</v>
      </c>
      <c r="L61" s="162">
        <f t="shared" si="8"/>
        <v>16.05</v>
      </c>
      <c r="M61" s="43">
        <f t="shared" si="10"/>
        <v>5.4499999999999993</v>
      </c>
      <c r="O61" s="90"/>
      <c r="P61" s="78" t="s">
        <v>135</v>
      </c>
      <c r="Q61" s="163">
        <f t="shared" si="11"/>
        <v>1.6511791564356424E-7</v>
      </c>
      <c r="R61" s="163">
        <f t="shared" si="12"/>
        <v>1.4739018690869835E-5</v>
      </c>
      <c r="S61" s="163">
        <f t="shared" si="13"/>
        <v>2.2876338999150404E-2</v>
      </c>
      <c r="U61" s="90"/>
      <c r="V61" s="78" t="s">
        <v>135</v>
      </c>
      <c r="W61" s="18">
        <f t="shared" si="14"/>
        <v>2.4452805553841408</v>
      </c>
      <c r="X61" s="18">
        <f t="shared" si="15"/>
        <v>4.7899148184757232</v>
      </c>
      <c r="Y61" s="18">
        <f t="shared" si="16"/>
        <v>0.56513469463657739</v>
      </c>
      <c r="AA61" s="91"/>
      <c r="AB61" s="90"/>
      <c r="AC61" s="78" t="s">
        <v>12</v>
      </c>
      <c r="AD61" s="55">
        <f>_xlfn.T.TEST(W59:W61,$W$56:$W$58,2,2)</f>
        <v>1.8352342349825447E-2</v>
      </c>
      <c r="AE61" s="55">
        <f>_xlfn.T.TEST(X59:X61,$X$56:$X$58,2,2)</f>
        <v>3.589486476361264E-3</v>
      </c>
      <c r="AF61" s="55">
        <f>_xlfn.T.TEST(Y59:Y61,$Y$56:$Y$58,2,2)</f>
        <v>4.5713920928148674E-2</v>
      </c>
    </row>
    <row r="66" spans="5:13" ht="16.5" customHeight="1" x14ac:dyDescent="0.2">
      <c r="M66" s="61"/>
    </row>
    <row r="67" spans="5:13" ht="16.5" customHeight="1" x14ac:dyDescent="0.2">
      <c r="G67" s="62"/>
      <c r="M67" s="61"/>
    </row>
    <row r="68" spans="5:13" ht="16.5" customHeight="1" x14ac:dyDescent="0.2">
      <c r="G68" s="62"/>
      <c r="M68" s="61"/>
    </row>
    <row r="69" spans="5:13" ht="16.5" customHeight="1" x14ac:dyDescent="0.2">
      <c r="G69" s="62"/>
      <c r="M69" s="61"/>
    </row>
    <row r="70" spans="5:13" ht="16.5" customHeight="1" x14ac:dyDescent="0.2">
      <c r="G70" s="62"/>
      <c r="M70" s="61"/>
    </row>
    <row r="71" spans="5:13" ht="16.5" customHeight="1" x14ac:dyDescent="0.2">
      <c r="G71" s="62"/>
      <c r="M71" s="61"/>
    </row>
    <row r="72" spans="5:13" ht="16.5" customHeight="1" x14ac:dyDescent="0.2">
      <c r="G72" s="62"/>
      <c r="M72" s="61"/>
    </row>
    <row r="73" spans="5:13" ht="16.5" customHeight="1" x14ac:dyDescent="0.2">
      <c r="G73" s="62"/>
      <c r="K73" s="48"/>
      <c r="M73" s="61"/>
    </row>
    <row r="74" spans="5:13" ht="16.5" customHeight="1" x14ac:dyDescent="0.2">
      <c r="G74" s="62"/>
      <c r="K74" s="48"/>
      <c r="M74" s="61"/>
    </row>
    <row r="75" spans="5:13" ht="16.5" customHeight="1" x14ac:dyDescent="0.2">
      <c r="G75" s="62"/>
      <c r="K75" s="48"/>
      <c r="M75" s="61"/>
    </row>
    <row r="76" spans="5:13" ht="16.5" customHeight="1" x14ac:dyDescent="0.2">
      <c r="G76" s="62"/>
      <c r="M76" s="61"/>
    </row>
    <row r="77" spans="5:13" ht="16.5" customHeight="1" x14ac:dyDescent="0.2">
      <c r="E77" s="60"/>
      <c r="G77" s="62"/>
      <c r="M77" s="61"/>
    </row>
    <row r="78" spans="5:13" ht="16.5" customHeight="1" x14ac:dyDescent="0.2">
      <c r="G78" s="62"/>
    </row>
  </sheetData>
  <mergeCells count="59">
    <mergeCell ref="B56:B61"/>
    <mergeCell ref="I56:I61"/>
    <mergeCell ref="O56:O61"/>
    <mergeCell ref="U56:U61"/>
    <mergeCell ref="AB56:AB57"/>
    <mergeCell ref="AA58:AA61"/>
    <mergeCell ref="AB58:AB59"/>
    <mergeCell ref="AB60:AB61"/>
    <mergeCell ref="I50:I55"/>
    <mergeCell ref="O50:O55"/>
    <mergeCell ref="U50:U55"/>
    <mergeCell ref="AA50:AA53"/>
    <mergeCell ref="AB50:AB51"/>
    <mergeCell ref="AB52:AB53"/>
    <mergeCell ref="AA54:AA57"/>
    <mergeCell ref="AB54:AB55"/>
    <mergeCell ref="M41:M46"/>
    <mergeCell ref="R35:R40"/>
    <mergeCell ref="R41:R46"/>
    <mergeCell ref="X35:X36"/>
    <mergeCell ref="X37:X38"/>
    <mergeCell ref="X39:X40"/>
    <mergeCell ref="X41:X42"/>
    <mergeCell ref="X43:X44"/>
    <mergeCell ref="X45:X46"/>
    <mergeCell ref="W35:W38"/>
    <mergeCell ref="W39:W42"/>
    <mergeCell ref="W43:W46"/>
    <mergeCell ref="M35:M40"/>
    <mergeCell ref="O19:O22"/>
    <mergeCell ref="P19:P20"/>
    <mergeCell ref="P21:P22"/>
    <mergeCell ref="O23:O26"/>
    <mergeCell ref="P23:P24"/>
    <mergeCell ref="P25:P26"/>
    <mergeCell ref="O27:O30"/>
    <mergeCell ref="P27:P28"/>
    <mergeCell ref="P29:P30"/>
    <mergeCell ref="B41:B46"/>
    <mergeCell ref="H41:H46"/>
    <mergeCell ref="B50:B55"/>
    <mergeCell ref="G8:G11"/>
    <mergeCell ref="G12:G15"/>
    <mergeCell ref="B20:B25"/>
    <mergeCell ref="B26:B31"/>
    <mergeCell ref="B10:B15"/>
    <mergeCell ref="H14:H15"/>
    <mergeCell ref="B35:B40"/>
    <mergeCell ref="H35:H40"/>
    <mergeCell ref="H20:H25"/>
    <mergeCell ref="H26:H31"/>
    <mergeCell ref="G4:G7"/>
    <mergeCell ref="L18:M18"/>
    <mergeCell ref="B4:B9"/>
    <mergeCell ref="H4:H5"/>
    <mergeCell ref="H6:H7"/>
    <mergeCell ref="H8:H9"/>
    <mergeCell ref="H10:H11"/>
    <mergeCell ref="H12:H13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21FA-3938-4087-9D2D-32A68518FB23}">
  <dimension ref="A1:V32"/>
  <sheetViews>
    <sheetView zoomScale="25" zoomScaleNormal="25" workbookViewId="0">
      <selection activeCell="D35" sqref="A1:XFD1048576"/>
    </sheetView>
  </sheetViews>
  <sheetFormatPr defaultRowHeight="15" x14ac:dyDescent="0.2"/>
  <cols>
    <col min="1" max="1" width="15.875" style="12" bestFit="1" customWidth="1"/>
    <col min="2" max="2" width="11.625" style="23" bestFit="1" customWidth="1"/>
    <col min="3" max="3" width="11" style="23" bestFit="1" customWidth="1"/>
    <col min="4" max="4" width="11.375" style="23" bestFit="1" customWidth="1"/>
    <col min="5" max="5" width="13.625" style="23" customWidth="1"/>
    <col min="6" max="6" width="9" style="23"/>
    <col min="7" max="7" width="11.625" style="23" bestFit="1" customWidth="1"/>
    <col min="8" max="8" width="13.75" style="23" bestFit="1" customWidth="1"/>
    <col min="9" max="9" width="14" style="23" bestFit="1" customWidth="1"/>
    <col min="10" max="10" width="15" style="23" bestFit="1" customWidth="1"/>
    <col min="11" max="12" width="13.75" style="23" bestFit="1" customWidth="1"/>
    <col min="13" max="13" width="16.625" style="23" bestFit="1" customWidth="1"/>
    <col min="14" max="14" width="16.5" style="23" customWidth="1"/>
    <col min="15" max="15" width="17.625" style="23" bestFit="1" customWidth="1"/>
    <col min="16" max="16" width="13.25" style="23" bestFit="1" customWidth="1"/>
    <col min="17" max="17" width="11.375" style="23" bestFit="1" customWidth="1"/>
    <col min="18" max="18" width="11.25" style="23" bestFit="1" customWidth="1"/>
    <col min="19" max="19" width="17.625" style="23" bestFit="1" customWidth="1"/>
    <col min="20" max="20" width="14.125" style="23" customWidth="1"/>
    <col min="21" max="21" width="9.125" style="23" bestFit="1" customWidth="1"/>
    <col min="22" max="22" width="11" style="23" bestFit="1" customWidth="1"/>
    <col min="23" max="23" width="11.25" style="23" bestFit="1" customWidth="1"/>
    <col min="24" max="24" width="13.625" style="23" bestFit="1" customWidth="1"/>
    <col min="25" max="25" width="13.875" style="23" customWidth="1"/>
    <col min="26" max="26" width="9" style="23" customWidth="1"/>
    <col min="27" max="27" width="12.75" style="23" customWidth="1"/>
    <col min="28" max="28" width="10.875" style="23" bestFit="1" customWidth="1"/>
    <col min="29" max="29" width="11.25" style="23" bestFit="1" customWidth="1"/>
    <col min="30" max="16384" width="9" style="23"/>
  </cols>
  <sheetData>
    <row r="1" spans="1:22" s="23" customFormat="1" x14ac:dyDescent="0.2">
      <c r="A1" s="12" t="s">
        <v>88</v>
      </c>
    </row>
    <row r="3" spans="1:22" s="23" customFormat="1" x14ac:dyDescent="0.2">
      <c r="A3" s="12" t="s">
        <v>161</v>
      </c>
      <c r="B3" s="78" t="s">
        <v>167</v>
      </c>
      <c r="C3" s="78" t="s">
        <v>150</v>
      </c>
      <c r="D3" s="78" t="s">
        <v>165</v>
      </c>
      <c r="E3" s="78" t="s">
        <v>166</v>
      </c>
      <c r="G3" s="78" t="s">
        <v>68</v>
      </c>
      <c r="H3" s="78" t="s">
        <v>165</v>
      </c>
      <c r="I3" s="78" t="s">
        <v>166</v>
      </c>
      <c r="K3" s="78" t="s">
        <v>69</v>
      </c>
      <c r="L3" s="78" t="s">
        <v>165</v>
      </c>
      <c r="M3" s="78" t="s">
        <v>166</v>
      </c>
      <c r="O3" s="78" t="s">
        <v>70</v>
      </c>
      <c r="P3" s="78" t="s">
        <v>165</v>
      </c>
      <c r="Q3" s="78" t="s">
        <v>166</v>
      </c>
      <c r="S3" s="78"/>
      <c r="T3" s="78"/>
      <c r="U3" s="78" t="s">
        <v>165</v>
      </c>
      <c r="V3" s="78" t="s">
        <v>166</v>
      </c>
    </row>
    <row r="4" spans="1:22" s="23" customFormat="1" x14ac:dyDescent="0.2">
      <c r="A4" s="12"/>
      <c r="B4" s="78" t="s">
        <v>129</v>
      </c>
      <c r="C4" s="78">
        <v>18.14</v>
      </c>
      <c r="D4" s="78">
        <v>23.89</v>
      </c>
      <c r="E4" s="78">
        <v>21.01</v>
      </c>
      <c r="G4" s="78" t="s">
        <v>129</v>
      </c>
      <c r="H4" s="78">
        <f>D4-C4</f>
        <v>5.75</v>
      </c>
      <c r="I4" s="78">
        <f>E4-C4</f>
        <v>2.870000000000001</v>
      </c>
      <c r="K4" s="78" t="s">
        <v>129</v>
      </c>
      <c r="L4" s="78">
        <f>2^(-H4)</f>
        <v>1.8581361171917516E-2</v>
      </c>
      <c r="M4" s="78">
        <f>2^(-I4)</f>
        <v>0.13678671265759237</v>
      </c>
      <c r="O4" s="78" t="s">
        <v>129</v>
      </c>
      <c r="P4" s="78">
        <f>L4/$L$4</f>
        <v>1</v>
      </c>
      <c r="Q4" s="78">
        <f>M4/$M$4</f>
        <v>1</v>
      </c>
      <c r="S4" s="91" t="s">
        <v>23</v>
      </c>
      <c r="T4" s="78" t="s">
        <v>10</v>
      </c>
      <c r="U4" s="78">
        <f>AVERAGE(P4:P6)</f>
        <v>0.93625653930933073</v>
      </c>
      <c r="V4" s="78">
        <f>AVERAGE(Q4:Q6)</f>
        <v>0.96189032986024936</v>
      </c>
    </row>
    <row r="5" spans="1:22" s="23" customFormat="1" x14ac:dyDescent="0.2">
      <c r="A5" s="12"/>
      <c r="B5" s="78" t="s">
        <v>130</v>
      </c>
      <c r="C5" s="78">
        <v>18.16</v>
      </c>
      <c r="D5" s="78">
        <v>24.05</v>
      </c>
      <c r="E5" s="78">
        <v>21.13</v>
      </c>
      <c r="G5" s="78" t="s">
        <v>130</v>
      </c>
      <c r="H5" s="78">
        <f t="shared" ref="H5:H12" si="0">D5-C5</f>
        <v>5.8900000000000006</v>
      </c>
      <c r="I5" s="78">
        <f t="shared" ref="I5:I12" si="1">E5-C5</f>
        <v>2.9699999999999989</v>
      </c>
      <c r="K5" s="78" t="s">
        <v>130</v>
      </c>
      <c r="L5" s="78">
        <f t="shared" ref="L5:M12" si="2">2^(-H5)</f>
        <v>1.6862941195381672E-2</v>
      </c>
      <c r="M5" s="78">
        <f t="shared" si="2"/>
        <v>0.12762651571339928</v>
      </c>
      <c r="O5" s="78" t="s">
        <v>130</v>
      </c>
      <c r="P5" s="78">
        <f t="shared" ref="P5:P12" si="3">L5/$L$4</f>
        <v>0.90751915531716076</v>
      </c>
      <c r="Q5" s="78">
        <f t="shared" ref="Q5:Q12" si="4">M5/$M$4</f>
        <v>0.93303299153680874</v>
      </c>
      <c r="S5" s="91"/>
      <c r="T5" s="78" t="s">
        <v>11</v>
      </c>
      <c r="U5" s="78">
        <f>AVERAGE(P7:P9)</f>
        <v>1.0050858036723114</v>
      </c>
      <c r="V5" s="78">
        <f>AVERAGE(Q7:Q9)</f>
        <v>1.1023493922289236</v>
      </c>
    </row>
    <row r="6" spans="1:22" s="23" customFormat="1" x14ac:dyDescent="0.2">
      <c r="A6" s="12"/>
      <c r="B6" s="78" t="s">
        <v>131</v>
      </c>
      <c r="C6" s="78">
        <v>18.14</v>
      </c>
      <c r="D6" s="78">
        <v>24.04</v>
      </c>
      <c r="E6" s="78">
        <v>21.08</v>
      </c>
      <c r="G6" s="78" t="s">
        <v>131</v>
      </c>
      <c r="H6" s="78">
        <f t="shared" si="0"/>
        <v>5.8999999999999986</v>
      </c>
      <c r="I6" s="78">
        <f t="shared" si="1"/>
        <v>2.9399999999999977</v>
      </c>
      <c r="K6" s="78" t="s">
        <v>131</v>
      </c>
      <c r="L6" s="78">
        <f t="shared" si="2"/>
        <v>1.6746460352129601E-2</v>
      </c>
      <c r="M6" s="78">
        <f t="shared" si="2"/>
        <v>0.1303082201051404</v>
      </c>
      <c r="O6" s="78" t="s">
        <v>131</v>
      </c>
      <c r="P6" s="78">
        <f t="shared" si="3"/>
        <v>0.90125046261083142</v>
      </c>
      <c r="Q6" s="78">
        <f t="shared" si="4"/>
        <v>0.95263799804393945</v>
      </c>
      <c r="S6" s="91"/>
      <c r="T6" s="78" t="s">
        <v>12</v>
      </c>
      <c r="U6" s="78">
        <f>AVERAGE(P10:P12)</f>
        <v>1.0748529378030665</v>
      </c>
      <c r="V6" s="78">
        <f>AVERAGE(Q10:Q12)</f>
        <v>1.1527664346962381</v>
      </c>
    </row>
    <row r="7" spans="1:22" s="23" customFormat="1" x14ac:dyDescent="0.2">
      <c r="A7" s="12"/>
      <c r="B7" s="78" t="s">
        <v>162</v>
      </c>
      <c r="C7" s="78">
        <v>18.239999999999998</v>
      </c>
      <c r="D7" s="78">
        <v>24.09</v>
      </c>
      <c r="E7" s="78">
        <v>21.11</v>
      </c>
      <c r="G7" s="78" t="s">
        <v>162</v>
      </c>
      <c r="H7" s="78">
        <f t="shared" si="0"/>
        <v>5.8500000000000014</v>
      </c>
      <c r="I7" s="78">
        <f t="shared" si="1"/>
        <v>2.870000000000001</v>
      </c>
      <c r="K7" s="78" t="s">
        <v>162</v>
      </c>
      <c r="L7" s="78">
        <f t="shared" si="2"/>
        <v>1.7337023001060062E-2</v>
      </c>
      <c r="M7" s="78">
        <f t="shared" si="2"/>
        <v>0.13678671265759237</v>
      </c>
      <c r="O7" s="78" t="s">
        <v>162</v>
      </c>
      <c r="P7" s="78">
        <f t="shared" si="3"/>
        <v>0.93303299153680652</v>
      </c>
      <c r="Q7" s="78">
        <f t="shared" si="4"/>
        <v>1</v>
      </c>
      <c r="S7" s="91" t="s">
        <v>20</v>
      </c>
      <c r="T7" s="78" t="s">
        <v>10</v>
      </c>
      <c r="U7" s="78">
        <f>STDEV(P4:P6)</f>
        <v>5.5292365772127809E-2</v>
      </c>
      <c r="V7" s="78">
        <f>STDEV(Q4:Q6)</f>
        <v>3.4428901938002736E-2</v>
      </c>
    </row>
    <row r="8" spans="1:22" s="23" customFormat="1" x14ac:dyDescent="0.2">
      <c r="A8" s="12"/>
      <c r="B8" s="78" t="s">
        <v>163</v>
      </c>
      <c r="C8" s="78">
        <v>18.38</v>
      </c>
      <c r="D8" s="78">
        <v>23.98</v>
      </c>
      <c r="E8" s="78">
        <v>21.1</v>
      </c>
      <c r="G8" s="78" t="s">
        <v>163</v>
      </c>
      <c r="H8" s="78">
        <f t="shared" si="0"/>
        <v>5.6000000000000014</v>
      </c>
      <c r="I8" s="78">
        <f t="shared" si="1"/>
        <v>2.7200000000000024</v>
      </c>
      <c r="K8" s="78" t="s">
        <v>163</v>
      </c>
      <c r="L8" s="78">
        <f t="shared" si="2"/>
        <v>2.0617311105826455E-2</v>
      </c>
      <c r="M8" s="78">
        <f t="shared" si="2"/>
        <v>0.15177436054938062</v>
      </c>
      <c r="O8" s="78" t="s">
        <v>163</v>
      </c>
      <c r="P8" s="78">
        <f t="shared" si="3"/>
        <v>1.109569472067844</v>
      </c>
      <c r="Q8" s="78">
        <f t="shared" si="4"/>
        <v>1.1095694720678437</v>
      </c>
      <c r="S8" s="91"/>
      <c r="T8" s="78" t="s">
        <v>11</v>
      </c>
      <c r="U8" s="78">
        <f>STDEV(P7:P9)</f>
        <v>9.2628843066780625E-2</v>
      </c>
      <c r="V8" s="78">
        <f>STDEV(Q7:Q9)</f>
        <v>9.8937135895237144E-2</v>
      </c>
    </row>
    <row r="9" spans="1:22" s="23" customFormat="1" x14ac:dyDescent="0.2">
      <c r="A9" s="12"/>
      <c r="B9" s="78" t="s">
        <v>164</v>
      </c>
      <c r="C9" s="78">
        <v>18.239999999999998</v>
      </c>
      <c r="D9" s="78">
        <v>24.03</v>
      </c>
      <c r="E9" s="78">
        <v>20.85</v>
      </c>
      <c r="G9" s="78" t="s">
        <v>164</v>
      </c>
      <c r="H9" s="78">
        <f t="shared" si="0"/>
        <v>5.7900000000000027</v>
      </c>
      <c r="I9" s="78">
        <f t="shared" si="1"/>
        <v>2.610000000000003</v>
      </c>
      <c r="K9" s="78" t="s">
        <v>164</v>
      </c>
      <c r="L9" s="78">
        <f t="shared" si="2"/>
        <v>1.8073252873520081E-2</v>
      </c>
      <c r="M9" s="78">
        <f t="shared" si="2"/>
        <v>0.16379917548229508</v>
      </c>
      <c r="O9" s="78" t="s">
        <v>164</v>
      </c>
      <c r="P9" s="78">
        <f t="shared" si="3"/>
        <v>0.97265494741228364</v>
      </c>
      <c r="Q9" s="78">
        <f t="shared" si="4"/>
        <v>1.1974787046189268</v>
      </c>
      <c r="S9" s="91"/>
      <c r="T9" s="78" t="s">
        <v>12</v>
      </c>
      <c r="U9" s="78">
        <f>STDEV(P10:P12)</f>
        <v>0.13319644583804302</v>
      </c>
      <c r="V9" s="78">
        <f>STDEV(Q10:Q12)</f>
        <v>0.25232795339450914</v>
      </c>
    </row>
    <row r="10" spans="1:22" s="23" customFormat="1" x14ac:dyDescent="0.2">
      <c r="A10" s="12"/>
      <c r="B10" s="78" t="s">
        <v>133</v>
      </c>
      <c r="C10" s="78">
        <v>18.23</v>
      </c>
      <c r="D10" s="78">
        <v>24.07</v>
      </c>
      <c r="E10" s="78">
        <v>21.3</v>
      </c>
      <c r="G10" s="78" t="s">
        <v>133</v>
      </c>
      <c r="H10" s="78">
        <f t="shared" si="0"/>
        <v>5.84</v>
      </c>
      <c r="I10" s="78">
        <f t="shared" si="1"/>
        <v>3.0700000000000003</v>
      </c>
      <c r="K10" s="78" t="s">
        <v>133</v>
      </c>
      <c r="L10" s="78">
        <f t="shared" si="2"/>
        <v>1.7457611532378441E-2</v>
      </c>
      <c r="M10" s="78">
        <f t="shared" si="2"/>
        <v>0.1190797497554922</v>
      </c>
      <c r="O10" s="78" t="s">
        <v>133</v>
      </c>
      <c r="P10" s="78">
        <f t="shared" si="3"/>
        <v>0.93952274921401202</v>
      </c>
      <c r="Q10" s="78">
        <f t="shared" si="4"/>
        <v>0.87055056329612468</v>
      </c>
      <c r="S10" s="91" t="s">
        <v>39</v>
      </c>
      <c r="T10" s="78" t="s">
        <v>10</v>
      </c>
      <c r="U10" s="78"/>
      <c r="V10" s="78"/>
    </row>
    <row r="11" spans="1:22" s="23" customFormat="1" x14ac:dyDescent="0.2">
      <c r="A11" s="12"/>
      <c r="B11" s="78" t="s">
        <v>134</v>
      </c>
      <c r="C11" s="78">
        <v>18.37</v>
      </c>
      <c r="D11" s="78">
        <v>23.85</v>
      </c>
      <c r="E11" s="78">
        <v>20.8</v>
      </c>
      <c r="G11" s="78" t="s">
        <v>134</v>
      </c>
      <c r="H11" s="78">
        <f t="shared" si="0"/>
        <v>5.48</v>
      </c>
      <c r="I11" s="78">
        <f t="shared" si="1"/>
        <v>2.4299999999999997</v>
      </c>
      <c r="K11" s="78" t="s">
        <v>134</v>
      </c>
      <c r="L11" s="78">
        <f t="shared" si="2"/>
        <v>2.2405550750247305E-2</v>
      </c>
      <c r="M11" s="78">
        <f t="shared" si="2"/>
        <v>0.1855654463286312</v>
      </c>
      <c r="O11" s="78" t="s">
        <v>134</v>
      </c>
      <c r="P11" s="78">
        <f t="shared" si="3"/>
        <v>1.2058078276907607</v>
      </c>
      <c r="Q11" s="78">
        <f t="shared" si="4"/>
        <v>1.3566043274476729</v>
      </c>
      <c r="S11" s="91"/>
      <c r="T11" s="78" t="s">
        <v>11</v>
      </c>
      <c r="U11" s="78">
        <f>_xlfn.T.TEST($P$4:$P$6,P7:P9,2,2)</f>
        <v>0.33110835752418982</v>
      </c>
      <c r="V11" s="78">
        <f>_xlfn.T.TEST($Q$4:$Q$6,Q7:Q9,2,2)</f>
        <v>8.0926827050794098E-2</v>
      </c>
    </row>
    <row r="12" spans="1:22" s="23" customFormat="1" ht="14.25" customHeight="1" x14ac:dyDescent="0.2">
      <c r="A12" s="12"/>
      <c r="B12" s="78" t="s">
        <v>135</v>
      </c>
      <c r="C12" s="78">
        <v>18.23</v>
      </c>
      <c r="D12" s="78">
        <v>23.87</v>
      </c>
      <c r="E12" s="78">
        <v>20.8</v>
      </c>
      <c r="G12" s="78" t="s">
        <v>135</v>
      </c>
      <c r="H12" s="78">
        <f t="shared" si="0"/>
        <v>5.6400000000000006</v>
      </c>
      <c r="I12" s="78">
        <f t="shared" si="1"/>
        <v>2.5700000000000003</v>
      </c>
      <c r="K12" s="78" t="s">
        <v>135</v>
      </c>
      <c r="L12" s="78">
        <f t="shared" si="2"/>
        <v>2.0053529649420376E-2</v>
      </c>
      <c r="M12" s="78">
        <f t="shared" si="2"/>
        <v>0.16840419710821128</v>
      </c>
      <c r="O12" s="78" t="s">
        <v>135</v>
      </c>
      <c r="P12" s="78">
        <f t="shared" si="3"/>
        <v>1.079228236504427</v>
      </c>
      <c r="Q12" s="78">
        <f t="shared" si="4"/>
        <v>1.231144413344917</v>
      </c>
      <c r="S12" s="91"/>
      <c r="T12" s="78" t="s">
        <v>12</v>
      </c>
      <c r="U12" s="78">
        <f>_xlfn.T.TEST($P$4:$P$6,P10:P12,2,2)</f>
        <v>0.17133457225017815</v>
      </c>
      <c r="V12" s="78">
        <f>_xlfn.T.TEST($Q$4:$Q$6,Q10:Q12,2,2)</f>
        <v>0.26401181944158858</v>
      </c>
    </row>
    <row r="14" spans="1:22" s="23" customFormat="1" x14ac:dyDescent="0.2">
      <c r="A14" s="12"/>
      <c r="J14" s="91" t="s">
        <v>172</v>
      </c>
      <c r="K14" s="91"/>
    </row>
    <row r="15" spans="1:22" s="23" customFormat="1" x14ac:dyDescent="0.2">
      <c r="A15" s="12" t="s">
        <v>168</v>
      </c>
      <c r="B15" s="78"/>
      <c r="C15" s="78" t="s">
        <v>147</v>
      </c>
      <c r="D15" s="64" t="s">
        <v>43</v>
      </c>
      <c r="E15" s="78" t="s">
        <v>44</v>
      </c>
      <c r="G15" s="78"/>
      <c r="H15" s="78" t="s">
        <v>170</v>
      </c>
      <c r="I15" s="64" t="s">
        <v>171</v>
      </c>
      <c r="J15" s="77" t="s">
        <v>43</v>
      </c>
      <c r="K15" s="78" t="s">
        <v>44</v>
      </c>
      <c r="O15" s="82" t="s">
        <v>43</v>
      </c>
      <c r="P15" s="81" t="s">
        <v>44</v>
      </c>
    </row>
    <row r="16" spans="1:22" s="23" customFormat="1" x14ac:dyDescent="0.2">
      <c r="A16" s="12"/>
      <c r="B16" s="78" t="s">
        <v>129</v>
      </c>
      <c r="C16" s="84">
        <v>0.24399999999999999</v>
      </c>
      <c r="D16" s="84">
        <v>229</v>
      </c>
      <c r="E16" s="84">
        <v>0.83799999999999997</v>
      </c>
      <c r="G16" s="78" t="s">
        <v>129</v>
      </c>
      <c r="H16" s="84">
        <f>D16/C16</f>
        <v>938.52459016393448</v>
      </c>
      <c r="I16" s="84">
        <f>E16/C16</f>
        <v>3.4344262295081966</v>
      </c>
      <c r="J16" s="84">
        <f>H16/$H$16</f>
        <v>1</v>
      </c>
      <c r="K16" s="78">
        <f>I16/$I$16</f>
        <v>1</v>
      </c>
      <c r="M16" s="91" t="s">
        <v>23</v>
      </c>
      <c r="N16" s="78" t="s">
        <v>10</v>
      </c>
      <c r="O16" s="78">
        <f>J27</f>
        <v>1</v>
      </c>
      <c r="P16" s="78">
        <f>K27</f>
        <v>1</v>
      </c>
    </row>
    <row r="17" spans="1:16" s="23" customFormat="1" ht="14.25" customHeight="1" x14ac:dyDescent="0.2">
      <c r="A17" s="12"/>
      <c r="B17" s="78" t="s">
        <v>130</v>
      </c>
      <c r="C17" s="84">
        <v>0.35899999999999999</v>
      </c>
      <c r="D17" s="84">
        <v>205</v>
      </c>
      <c r="E17" s="84">
        <v>0.8992</v>
      </c>
      <c r="G17" s="78" t="s">
        <v>130</v>
      </c>
      <c r="H17" s="84">
        <f t="shared" ref="H17:H24" si="5">D17/C17</f>
        <v>571.03064066852369</v>
      </c>
      <c r="I17" s="84">
        <f t="shared" ref="I17:I24" si="6">E17/C17</f>
        <v>2.5047353760445685</v>
      </c>
      <c r="J17" s="84">
        <f>H17/$H$17</f>
        <v>1</v>
      </c>
      <c r="K17" s="78">
        <f>I17/$I$17</f>
        <v>1</v>
      </c>
      <c r="M17" s="91"/>
      <c r="N17" s="78" t="s">
        <v>11</v>
      </c>
      <c r="O17" s="78">
        <f t="shared" ref="O17:P21" si="7">J28</f>
        <v>0.95228004092688678</v>
      </c>
      <c r="P17" s="78">
        <f t="shared" si="7"/>
        <v>0.89597500832994059</v>
      </c>
    </row>
    <row r="18" spans="1:16" s="23" customFormat="1" ht="14.25" customHeight="1" x14ac:dyDescent="0.2">
      <c r="A18" s="12"/>
      <c r="B18" s="78" t="s">
        <v>131</v>
      </c>
      <c r="C18" s="28">
        <v>25.8</v>
      </c>
      <c r="D18" s="28">
        <v>15</v>
      </c>
      <c r="E18" s="28">
        <v>0.30299999999999999</v>
      </c>
      <c r="G18" s="78" t="s">
        <v>131</v>
      </c>
      <c r="H18" s="84">
        <f t="shared" si="5"/>
        <v>0.58139534883720934</v>
      </c>
      <c r="I18" s="84">
        <f t="shared" si="6"/>
        <v>1.1744186046511628E-2</v>
      </c>
      <c r="J18" s="28">
        <f>H18/$H$18</f>
        <v>1</v>
      </c>
      <c r="K18" s="78">
        <f>I18/$I$18</f>
        <v>1</v>
      </c>
      <c r="M18" s="91"/>
      <c r="N18" s="78" t="s">
        <v>12</v>
      </c>
      <c r="O18" s="78">
        <f t="shared" si="7"/>
        <v>0.27021838674779192</v>
      </c>
      <c r="P18" s="78">
        <f t="shared" si="7"/>
        <v>0.21731318426916527</v>
      </c>
    </row>
    <row r="19" spans="1:16" s="23" customFormat="1" ht="14.25" customHeight="1" x14ac:dyDescent="0.2">
      <c r="A19" s="12"/>
      <c r="B19" s="78" t="s">
        <v>162</v>
      </c>
      <c r="C19" s="84">
        <v>0.30599999999999999</v>
      </c>
      <c r="D19" s="84">
        <v>215</v>
      </c>
      <c r="E19" s="84">
        <v>0.871</v>
      </c>
      <c r="G19" s="78" t="s">
        <v>162</v>
      </c>
      <c r="H19" s="84">
        <f t="shared" si="5"/>
        <v>702.61437908496737</v>
      </c>
      <c r="I19" s="84">
        <f t="shared" si="6"/>
        <v>2.84640522875817</v>
      </c>
      <c r="J19" s="84">
        <f>H19/$H$16</f>
        <v>0.74863715500756345</v>
      </c>
      <c r="K19" s="78">
        <f>I19/$I$16</f>
        <v>0.82878624799163902</v>
      </c>
      <c r="M19" s="91" t="s">
        <v>20</v>
      </c>
      <c r="N19" s="78" t="s">
        <v>10</v>
      </c>
      <c r="O19" s="78">
        <f t="shared" si="7"/>
        <v>0</v>
      </c>
      <c r="P19" s="78">
        <f t="shared" si="7"/>
        <v>0</v>
      </c>
    </row>
    <row r="20" spans="1:16" s="23" customFormat="1" ht="14.25" customHeight="1" x14ac:dyDescent="0.2">
      <c r="A20" s="12"/>
      <c r="B20" s="78" t="s">
        <v>163</v>
      </c>
      <c r="C20" s="84">
        <v>0.44900000000000001</v>
      </c>
      <c r="D20" s="84">
        <v>328</v>
      </c>
      <c r="E20" s="84">
        <v>1.1639999999999999</v>
      </c>
      <c r="G20" s="78" t="s">
        <v>163</v>
      </c>
      <c r="H20" s="84">
        <f t="shared" si="5"/>
        <v>730.51224944320711</v>
      </c>
      <c r="I20" s="84">
        <f t="shared" si="6"/>
        <v>2.592427616926503</v>
      </c>
      <c r="J20" s="84">
        <f>H20/$H$17</f>
        <v>1.2792873051224944</v>
      </c>
      <c r="K20" s="78">
        <f>I20/$I$17</f>
        <v>1.035010581046057</v>
      </c>
      <c r="M20" s="91"/>
      <c r="N20" s="78" t="s">
        <v>11</v>
      </c>
      <c r="O20" s="78">
        <f t="shared" si="7"/>
        <v>0.28602704911401378</v>
      </c>
      <c r="P20" s="78">
        <f t="shared" si="7"/>
        <v>0.1204308607565954</v>
      </c>
    </row>
    <row r="21" spans="1:16" s="23" customFormat="1" ht="14.25" customHeight="1" x14ac:dyDescent="0.2">
      <c r="A21" s="12"/>
      <c r="B21" s="78" t="s">
        <v>164</v>
      </c>
      <c r="C21" s="28">
        <v>24.9</v>
      </c>
      <c r="D21" s="28">
        <v>12</v>
      </c>
      <c r="E21" s="28">
        <v>0.24099999999999999</v>
      </c>
      <c r="G21" s="78" t="s">
        <v>164</v>
      </c>
      <c r="H21" s="84">
        <f t="shared" si="5"/>
        <v>0.48192771084337355</v>
      </c>
      <c r="I21" s="84">
        <f t="shared" si="6"/>
        <v>9.6787148594377516E-3</v>
      </c>
      <c r="J21" s="28">
        <f>H21/$H$18</f>
        <v>0.82891566265060246</v>
      </c>
      <c r="K21" s="78">
        <f>I21/$I$18</f>
        <v>0.82412819595212539</v>
      </c>
      <c r="M21" s="91"/>
      <c r="N21" s="78" t="s">
        <v>12</v>
      </c>
      <c r="O21" s="78">
        <f t="shared" si="7"/>
        <v>5.8405760448359788E-2</v>
      </c>
      <c r="P21" s="78">
        <f t="shared" si="7"/>
        <v>0.10940812006739851</v>
      </c>
    </row>
    <row r="22" spans="1:16" s="23" customFormat="1" ht="14.25" customHeight="1" x14ac:dyDescent="0.2">
      <c r="A22" s="12"/>
      <c r="B22" s="78" t="s">
        <v>133</v>
      </c>
      <c r="C22" s="84">
        <v>0.28899999999999998</v>
      </c>
      <c r="D22" s="84">
        <v>55</v>
      </c>
      <c r="E22" s="84">
        <v>0.34100000000000003</v>
      </c>
      <c r="G22" s="78" t="s">
        <v>133</v>
      </c>
      <c r="H22" s="84">
        <f t="shared" si="5"/>
        <v>190.31141868512111</v>
      </c>
      <c r="I22" s="84">
        <f t="shared" si="6"/>
        <v>1.179930795847751</v>
      </c>
      <c r="J22" s="84">
        <f>H22/$H$16</f>
        <v>0.20277723213611157</v>
      </c>
      <c r="K22" s="78">
        <f>I22/$I$16</f>
        <v>0.34355980213228071</v>
      </c>
      <c r="M22" s="91" t="s">
        <v>39</v>
      </c>
      <c r="N22" s="78" t="s">
        <v>10</v>
      </c>
      <c r="O22" s="78"/>
      <c r="P22" s="78"/>
    </row>
    <row r="23" spans="1:16" s="23" customFormat="1" ht="14.25" customHeight="1" x14ac:dyDescent="0.2">
      <c r="A23" s="12"/>
      <c r="B23" s="78" t="s">
        <v>134</v>
      </c>
      <c r="C23" s="84">
        <v>0.38600000000000001</v>
      </c>
      <c r="D23" s="84">
        <v>67</v>
      </c>
      <c r="E23" s="84">
        <v>0.153</v>
      </c>
      <c r="G23" s="78" t="s">
        <v>134</v>
      </c>
      <c r="H23" s="84">
        <f t="shared" si="5"/>
        <v>173.57512953367876</v>
      </c>
      <c r="I23" s="84">
        <f t="shared" si="6"/>
        <v>0.39637305699481862</v>
      </c>
      <c r="J23" s="84">
        <f>H23/$H$17</f>
        <v>0.30396815367117402</v>
      </c>
      <c r="K23" s="78">
        <f>I23/$I$17</f>
        <v>0.15824947448970181</v>
      </c>
      <c r="M23" s="91"/>
      <c r="N23" s="78" t="s">
        <v>11</v>
      </c>
      <c r="O23" s="78">
        <f>_xlfn.T.TEST($J$16:$J$18,J19:J21,2,2)</f>
        <v>0.78696159294465473</v>
      </c>
      <c r="P23" s="78">
        <f>_xlfn.T.TEST($K$16:$K$18,K19:K21,2,2)</f>
        <v>0.20896079166509765</v>
      </c>
    </row>
    <row r="24" spans="1:16" s="23" customFormat="1" ht="14.25" customHeight="1" x14ac:dyDescent="0.2">
      <c r="A24" s="12"/>
      <c r="B24" s="78" t="s">
        <v>135</v>
      </c>
      <c r="C24" s="28">
        <v>26.6</v>
      </c>
      <c r="D24" s="28">
        <v>4.7</v>
      </c>
      <c r="E24" s="28">
        <v>4.6899999999999997E-2</v>
      </c>
      <c r="G24" s="78" t="s">
        <v>135</v>
      </c>
      <c r="H24" s="84">
        <f t="shared" si="5"/>
        <v>0.17669172932330826</v>
      </c>
      <c r="I24" s="84">
        <f t="shared" si="6"/>
        <v>1.7631578947368419E-3</v>
      </c>
      <c r="J24" s="28">
        <f>H24/$H$18</f>
        <v>0.30390977443609019</v>
      </c>
      <c r="K24" s="78">
        <f>I24/$I$18</f>
        <v>0.15013027618551328</v>
      </c>
      <c r="M24" s="91"/>
      <c r="N24" s="78" t="s">
        <v>12</v>
      </c>
      <c r="O24" s="78">
        <f>_xlfn.T.TEST($J$16:$J$18,J22:J24,2,2)</f>
        <v>2.6965185351618572E-5</v>
      </c>
      <c r="P24" s="78">
        <f>_xlfn.T.TEST($K$16:$K$18,K22:K24,2,2)</f>
        <v>2.4385317124248751E-4</v>
      </c>
    </row>
    <row r="25" spans="1:16" s="23" customFormat="1" ht="15" customHeight="1" x14ac:dyDescent="0.2">
      <c r="A25" s="12"/>
    </row>
    <row r="26" spans="1:16" s="23" customFormat="1" x14ac:dyDescent="0.2">
      <c r="A26" s="12"/>
      <c r="J26" s="77" t="s">
        <v>43</v>
      </c>
      <c r="K26" s="78" t="s">
        <v>44</v>
      </c>
    </row>
    <row r="27" spans="1:16" s="23" customFormat="1" x14ac:dyDescent="0.2">
      <c r="A27" s="12"/>
      <c r="H27" s="91" t="s">
        <v>15</v>
      </c>
      <c r="I27" s="78" t="s">
        <v>10</v>
      </c>
      <c r="J27" s="78">
        <f>AVERAGE(J16:J18)</f>
        <v>1</v>
      </c>
      <c r="K27" s="78">
        <f>AVERAGE(K16:K18)</f>
        <v>1</v>
      </c>
    </row>
    <row r="28" spans="1:16" s="23" customFormat="1" x14ac:dyDescent="0.2">
      <c r="A28" s="12"/>
      <c r="H28" s="91"/>
      <c r="I28" s="78" t="s">
        <v>11</v>
      </c>
      <c r="J28" s="78">
        <f>AVERAGE(J19:J21)</f>
        <v>0.95228004092688678</v>
      </c>
      <c r="K28" s="78">
        <f>AVERAGE(K19:K21)</f>
        <v>0.89597500832994059</v>
      </c>
    </row>
    <row r="29" spans="1:16" s="23" customFormat="1" x14ac:dyDescent="0.2">
      <c r="A29" s="12"/>
      <c r="H29" s="91"/>
      <c r="I29" s="78" t="s">
        <v>12</v>
      </c>
      <c r="J29" s="78">
        <f>AVERAGE(J22:J24)</f>
        <v>0.27021838674779192</v>
      </c>
      <c r="K29" s="78">
        <f>AVERAGE(K22:K24)</f>
        <v>0.21731318426916527</v>
      </c>
    </row>
    <row r="30" spans="1:16" s="23" customFormat="1" x14ac:dyDescent="0.2">
      <c r="A30" s="12"/>
      <c r="H30" s="91" t="s">
        <v>16</v>
      </c>
      <c r="I30" s="78" t="s">
        <v>10</v>
      </c>
      <c r="J30" s="78">
        <f>STDEV(J16:J18)</f>
        <v>0</v>
      </c>
      <c r="K30" s="78">
        <f>STDEV(K16:K18)</f>
        <v>0</v>
      </c>
    </row>
    <row r="31" spans="1:16" s="23" customFormat="1" x14ac:dyDescent="0.2">
      <c r="A31" s="12"/>
      <c r="H31" s="91"/>
      <c r="I31" s="78" t="s">
        <v>11</v>
      </c>
      <c r="J31" s="78">
        <f>STDEV(J19:J21)</f>
        <v>0.28602704911401378</v>
      </c>
      <c r="K31" s="78">
        <f>STDEV(K19:K21)</f>
        <v>0.1204308607565954</v>
      </c>
    </row>
    <row r="32" spans="1:16" s="23" customFormat="1" x14ac:dyDescent="0.2">
      <c r="A32" s="12"/>
      <c r="H32" s="91"/>
      <c r="I32" s="78" t="s">
        <v>12</v>
      </c>
      <c r="J32" s="78">
        <f>STDEV(J22:J24)</f>
        <v>5.8405760448359788E-2</v>
      </c>
      <c r="K32" s="78">
        <f>STDEV(K22:K24)</f>
        <v>0.10940812006739851</v>
      </c>
    </row>
  </sheetData>
  <mergeCells count="9">
    <mergeCell ref="H30:H32"/>
    <mergeCell ref="M16:M18"/>
    <mergeCell ref="M19:M21"/>
    <mergeCell ref="M22:M24"/>
    <mergeCell ref="S4:S6"/>
    <mergeCell ref="S7:S9"/>
    <mergeCell ref="S10:S12"/>
    <mergeCell ref="J14:K14"/>
    <mergeCell ref="H27:H29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5C6C-C844-4B82-9741-8FFF829CCA0D}">
  <dimension ref="A1:Z46"/>
  <sheetViews>
    <sheetView zoomScale="40" zoomScaleNormal="40" workbookViewId="0">
      <selection activeCell="A3" sqref="A1:XFD1048576"/>
    </sheetView>
  </sheetViews>
  <sheetFormatPr defaultRowHeight="15" x14ac:dyDescent="0.2"/>
  <cols>
    <col min="1" max="1" width="29.25" style="12" bestFit="1" customWidth="1"/>
    <col min="2" max="2" width="9" style="5"/>
    <col min="3" max="3" width="10.875" style="5" bestFit="1" customWidth="1"/>
    <col min="4" max="4" width="11.25" style="5" bestFit="1" customWidth="1"/>
    <col min="5" max="5" width="13.625" style="5" customWidth="1"/>
    <col min="6" max="6" width="15.25" style="5" bestFit="1" customWidth="1"/>
    <col min="7" max="7" width="11" style="5" bestFit="1" customWidth="1"/>
    <col min="8" max="8" width="14.375" style="5" customWidth="1"/>
    <col min="9" max="9" width="11" style="5" customWidth="1"/>
    <col min="10" max="10" width="11.25" style="5" bestFit="1" customWidth="1"/>
    <col min="11" max="11" width="14.875" style="5" bestFit="1" customWidth="1"/>
    <col min="12" max="12" width="13.625" style="5" bestFit="1" customWidth="1"/>
    <col min="13" max="13" width="21.625" style="5" bestFit="1" customWidth="1"/>
    <col min="14" max="14" width="16.5" style="5" bestFit="1" customWidth="1"/>
    <col min="15" max="15" width="16.5" style="5" customWidth="1"/>
    <col min="16" max="16" width="9" style="5"/>
    <col min="17" max="17" width="22" style="5" customWidth="1"/>
    <col min="18" max="19" width="11.25" style="5" bestFit="1" customWidth="1"/>
    <col min="20" max="20" width="14.25" style="5" customWidth="1"/>
    <col min="21" max="21" width="16" style="5" bestFit="1" customWidth="1"/>
    <col min="22" max="22" width="9" style="5"/>
    <col min="23" max="23" width="11" style="5" customWidth="1"/>
    <col min="24" max="24" width="14.875" style="5" bestFit="1" customWidth="1"/>
    <col min="25" max="25" width="13.625" style="5" bestFit="1" customWidth="1"/>
    <col min="26" max="26" width="13.875" style="5" customWidth="1"/>
    <col min="27" max="27" width="9" style="5" customWidth="1"/>
    <col min="28" max="28" width="12.75" style="5" customWidth="1"/>
    <col min="29" max="29" width="10.875" style="5" bestFit="1" customWidth="1"/>
    <col min="30" max="30" width="11.25" style="5" bestFit="1" customWidth="1"/>
    <col min="31" max="16384" width="9" style="5"/>
  </cols>
  <sheetData>
    <row r="1" spans="1:26" s="5" customFormat="1" x14ac:dyDescent="0.2">
      <c r="A1" s="12" t="s">
        <v>88</v>
      </c>
    </row>
    <row r="3" spans="1:26" s="5" customFormat="1" x14ac:dyDescent="0.2">
      <c r="A3" s="12" t="s">
        <v>173</v>
      </c>
      <c r="P3" s="161" t="s">
        <v>183</v>
      </c>
      <c r="Q3" s="161"/>
      <c r="R3" s="161"/>
      <c r="S3" s="161"/>
    </row>
    <row r="4" spans="1:26" s="5" customFormat="1" ht="16.5" x14ac:dyDescent="0.2">
      <c r="A4" s="12"/>
      <c r="B4" s="84"/>
      <c r="C4" s="84" t="s">
        <v>180</v>
      </c>
      <c r="D4" s="30" t="s">
        <v>181</v>
      </c>
      <c r="E4" s="84" t="s">
        <v>174</v>
      </c>
      <c r="F4" s="84" t="s">
        <v>149</v>
      </c>
      <c r="G4" s="15" t="s">
        <v>43</v>
      </c>
      <c r="H4" s="84" t="s">
        <v>169</v>
      </c>
      <c r="J4" s="84"/>
      <c r="K4" s="84" t="s">
        <v>180</v>
      </c>
      <c r="L4" s="84" t="s">
        <v>182</v>
      </c>
      <c r="M4" s="84" t="s">
        <v>137</v>
      </c>
      <c r="N4" s="15" t="s">
        <v>170</v>
      </c>
      <c r="O4" s="84" t="s">
        <v>171</v>
      </c>
      <c r="P4" s="84" t="s">
        <v>174</v>
      </c>
      <c r="Q4" s="84" t="s">
        <v>149</v>
      </c>
      <c r="R4" s="15" t="s">
        <v>43</v>
      </c>
      <c r="S4" s="84" t="s">
        <v>169</v>
      </c>
      <c r="U4" s="84" t="s">
        <v>111</v>
      </c>
      <c r="V4" s="84" t="s">
        <v>180</v>
      </c>
      <c r="W4" s="84" t="s">
        <v>174</v>
      </c>
      <c r="X4" s="84" t="s">
        <v>149</v>
      </c>
      <c r="Y4" s="15" t="s">
        <v>43</v>
      </c>
      <c r="Z4" s="84" t="s">
        <v>169</v>
      </c>
    </row>
    <row r="5" spans="1:26" s="5" customFormat="1" x14ac:dyDescent="0.2">
      <c r="A5" s="12"/>
      <c r="B5" s="112" t="s">
        <v>177</v>
      </c>
      <c r="C5" s="84" t="s">
        <v>175</v>
      </c>
      <c r="D5" s="84">
        <v>2.7916995</v>
      </c>
      <c r="E5" s="84">
        <v>1.4718852999999998</v>
      </c>
      <c r="F5" s="84">
        <v>0.97741839999999991</v>
      </c>
      <c r="G5" s="84">
        <v>2.3961893999999999</v>
      </c>
      <c r="H5" s="84">
        <v>3.7041430000000002</v>
      </c>
      <c r="J5" s="112" t="s">
        <v>177</v>
      </c>
      <c r="K5" s="84" t="s">
        <v>175</v>
      </c>
      <c r="L5" s="84">
        <f>E5/D5</f>
        <v>0.52723629459402765</v>
      </c>
      <c r="M5" s="84">
        <f>F5/D5</f>
        <v>0.35011590609949239</v>
      </c>
      <c r="N5" s="84">
        <f>G5/D5</f>
        <v>0.85832640654912895</v>
      </c>
      <c r="O5" s="84">
        <f>H5/D5</f>
        <v>1.3268415887884781</v>
      </c>
      <c r="P5" s="84">
        <f>L5/$L$5</f>
        <v>1</v>
      </c>
      <c r="Q5" s="84">
        <f>M5/$M$5</f>
        <v>1</v>
      </c>
      <c r="R5" s="84">
        <f>N5/$N$5</f>
        <v>1</v>
      </c>
      <c r="S5" s="84">
        <f>O5/$O$5</f>
        <v>1</v>
      </c>
      <c r="U5" s="115" t="s">
        <v>23</v>
      </c>
      <c r="V5" s="84" t="s">
        <v>175</v>
      </c>
      <c r="W5" s="84">
        <f>P13</f>
        <v>1</v>
      </c>
      <c r="X5" s="84">
        <f t="shared" ref="X5:Z5" si="0">Q13</f>
        <v>1</v>
      </c>
      <c r="Y5" s="84">
        <f t="shared" si="0"/>
        <v>1</v>
      </c>
      <c r="Z5" s="84">
        <f t="shared" si="0"/>
        <v>1</v>
      </c>
    </row>
    <row r="6" spans="1:26" s="5" customFormat="1" x14ac:dyDescent="0.2">
      <c r="A6" s="12"/>
      <c r="B6" s="112"/>
      <c r="C6" s="84" t="s">
        <v>176</v>
      </c>
      <c r="D6" s="84">
        <v>1.7328773000000002</v>
      </c>
      <c r="E6" s="84">
        <v>0.31463470000000004</v>
      </c>
      <c r="F6" s="84">
        <v>0.20801840000000002</v>
      </c>
      <c r="G6" s="84">
        <v>0.85432900000000012</v>
      </c>
      <c r="H6" s="84">
        <v>0.33745390000000003</v>
      </c>
      <c r="J6" s="112"/>
      <c r="K6" s="84" t="s">
        <v>176</v>
      </c>
      <c r="L6" s="84">
        <f t="shared" ref="L6:L10" si="1">E6/D6</f>
        <v>0.18156778901772216</v>
      </c>
      <c r="M6" s="84">
        <f t="shared" ref="M6:M10" si="2">F6/D6</f>
        <v>0.12004219802521506</v>
      </c>
      <c r="N6" s="84">
        <f t="shared" ref="N6:N10" si="3">G6/D6</f>
        <v>0.49301182489954715</v>
      </c>
      <c r="O6" s="84">
        <f t="shared" ref="O6:O10" si="4">H6/D6</f>
        <v>0.19473617664678278</v>
      </c>
      <c r="P6" s="84">
        <f>L6/$L$5</f>
        <v>0.34437649850629026</v>
      </c>
      <c r="Q6" s="84">
        <f>M6/$M$5</f>
        <v>0.34286416564891137</v>
      </c>
      <c r="R6" s="84">
        <f>N6/$N$5</f>
        <v>0.57438734394958646</v>
      </c>
      <c r="S6" s="84">
        <f>O6/$O$5</f>
        <v>0.14676671148406936</v>
      </c>
      <c r="U6" s="116"/>
      <c r="V6" s="84" t="s">
        <v>176</v>
      </c>
      <c r="W6" s="84">
        <f t="shared" ref="W6:W8" si="5">P14</f>
        <v>0.33044082702357885</v>
      </c>
      <c r="X6" s="84">
        <f t="shared" ref="X6:X8" si="6">Q14</f>
        <v>0.46997396336845193</v>
      </c>
      <c r="Y6" s="84">
        <f t="shared" ref="Y6:Y8" si="7">R14</f>
        <v>0.37832070214395452</v>
      </c>
      <c r="Z6" s="84">
        <f t="shared" ref="Z6:Z8" si="8">S14</f>
        <v>0.2115469892776948</v>
      </c>
    </row>
    <row r="7" spans="1:26" s="5" customFormat="1" x14ac:dyDescent="0.2">
      <c r="A7" s="12"/>
      <c r="B7" s="112" t="s">
        <v>178</v>
      </c>
      <c r="C7" s="84" t="s">
        <v>175</v>
      </c>
      <c r="D7" s="84">
        <v>1.5792296000000001</v>
      </c>
      <c r="E7" s="84">
        <v>1.2710589000000001</v>
      </c>
      <c r="F7" s="84">
        <v>1.8485468</v>
      </c>
      <c r="G7" s="84">
        <v>0.55598409999999998</v>
      </c>
      <c r="H7" s="84">
        <v>2.8341246</v>
      </c>
      <c r="J7" s="112" t="s">
        <v>178</v>
      </c>
      <c r="K7" s="84" t="s">
        <v>175</v>
      </c>
      <c r="L7" s="84">
        <f t="shared" si="1"/>
        <v>0.80486010393928786</v>
      </c>
      <c r="M7" s="84">
        <f t="shared" si="2"/>
        <v>1.1705370770659314</v>
      </c>
      <c r="N7" s="84">
        <f t="shared" si="3"/>
        <v>0.3520603337222149</v>
      </c>
      <c r="O7" s="84">
        <f t="shared" si="4"/>
        <v>1.7946247967996545</v>
      </c>
      <c r="P7" s="84">
        <f>L7/$L$7</f>
        <v>1</v>
      </c>
      <c r="Q7" s="84">
        <f>M7/$M$7</f>
        <v>1</v>
      </c>
      <c r="R7" s="84">
        <f>N7/$N$7</f>
        <v>1</v>
      </c>
      <c r="S7" s="84">
        <f>O7/$O$7</f>
        <v>1</v>
      </c>
      <c r="U7" s="115" t="s">
        <v>20</v>
      </c>
      <c r="V7" s="84" t="s">
        <v>175</v>
      </c>
      <c r="W7" s="84">
        <f t="shared" si="5"/>
        <v>0</v>
      </c>
      <c r="X7" s="84">
        <f t="shared" si="6"/>
        <v>0</v>
      </c>
      <c r="Y7" s="84">
        <f t="shared" si="7"/>
        <v>0</v>
      </c>
      <c r="Z7" s="84">
        <f t="shared" si="8"/>
        <v>0</v>
      </c>
    </row>
    <row r="8" spans="1:26" s="5" customFormat="1" x14ac:dyDescent="0.2">
      <c r="A8" s="12"/>
      <c r="B8" s="112"/>
      <c r="C8" s="84" t="s">
        <v>176</v>
      </c>
      <c r="D8" s="84">
        <v>1.1738952999999999</v>
      </c>
      <c r="E8" s="84">
        <v>0.40374470000000001</v>
      </c>
      <c r="F8" s="84">
        <v>0.83947399999999994</v>
      </c>
      <c r="G8" s="84">
        <v>0.15269820000000001</v>
      </c>
      <c r="H8" s="84">
        <v>0.57583469999999992</v>
      </c>
      <c r="J8" s="112"/>
      <c r="K8" s="84" t="s">
        <v>176</v>
      </c>
      <c r="L8" s="84">
        <f t="shared" si="1"/>
        <v>0.34393586889733696</v>
      </c>
      <c r="M8" s="84">
        <f t="shared" si="2"/>
        <v>0.71511829036201102</v>
      </c>
      <c r="N8" s="84">
        <f t="shared" si="3"/>
        <v>0.1300782105525084</v>
      </c>
      <c r="O8" s="84">
        <f t="shared" si="4"/>
        <v>0.49053326987509022</v>
      </c>
      <c r="P8" s="84">
        <f>L8/$L$7</f>
        <v>0.42732378858634629</v>
      </c>
      <c r="Q8" s="84">
        <f>M8/$M$7</f>
        <v>0.61093177172527224</v>
      </c>
      <c r="R8" s="84">
        <f>N8/$N$7</f>
        <v>0.36947704155488192</v>
      </c>
      <c r="S8" s="84">
        <f>O8/$O$7</f>
        <v>0.27333472197077391</v>
      </c>
      <c r="U8" s="116"/>
      <c r="V8" s="84" t="s">
        <v>176</v>
      </c>
      <c r="W8" s="84">
        <f t="shared" si="5"/>
        <v>0.10454970256034958</v>
      </c>
      <c r="X8" s="84">
        <f t="shared" si="6"/>
        <v>0.13456926062751265</v>
      </c>
      <c r="Y8" s="84">
        <f t="shared" si="7"/>
        <v>0.19179778812224191</v>
      </c>
      <c r="Z8" s="84">
        <f t="shared" si="8"/>
        <v>6.3337049301927004E-2</v>
      </c>
    </row>
    <row r="9" spans="1:26" s="5" customFormat="1" x14ac:dyDescent="0.2">
      <c r="A9" s="12"/>
      <c r="B9" s="112" t="s">
        <v>179</v>
      </c>
      <c r="C9" s="84" t="s">
        <v>175</v>
      </c>
      <c r="D9" s="84">
        <v>1.2019397000000001</v>
      </c>
      <c r="E9" s="84">
        <v>1.6833224999999998</v>
      </c>
      <c r="F9" s="84">
        <v>2.2459882000000002</v>
      </c>
      <c r="G9" s="84">
        <v>0.66775689999999999</v>
      </c>
      <c r="H9" s="84">
        <v>3.2579509999999998</v>
      </c>
      <c r="J9" s="112" t="s">
        <v>179</v>
      </c>
      <c r="K9" s="84" t="s">
        <v>175</v>
      </c>
      <c r="L9" s="84">
        <f t="shared" si="1"/>
        <v>1.4005049504563329</v>
      </c>
      <c r="M9" s="84">
        <f t="shared" si="2"/>
        <v>1.8686363384119853</v>
      </c>
      <c r="N9" s="84">
        <f t="shared" si="3"/>
        <v>0.55556605709920381</v>
      </c>
      <c r="O9" s="84">
        <f t="shared" si="4"/>
        <v>2.7105777436255742</v>
      </c>
      <c r="P9" s="84">
        <f>L9/$L$9</f>
        <v>1</v>
      </c>
      <c r="Q9" s="84">
        <f>M9/$M$9</f>
        <v>1</v>
      </c>
      <c r="R9" s="84">
        <f>N9/$N$9</f>
        <v>1</v>
      </c>
      <c r="S9" s="84">
        <f>O9/$O$9</f>
        <v>1</v>
      </c>
      <c r="U9" s="115" t="s">
        <v>184</v>
      </c>
      <c r="V9" s="84" t="s">
        <v>175</v>
      </c>
      <c r="W9" s="84"/>
      <c r="X9" s="84"/>
      <c r="Y9" s="84"/>
      <c r="Z9" s="84"/>
    </row>
    <row r="10" spans="1:26" s="5" customFormat="1" x14ac:dyDescent="0.2">
      <c r="A10" s="12"/>
      <c r="B10" s="112"/>
      <c r="C10" s="84" t="s">
        <v>176</v>
      </c>
      <c r="D10" s="84">
        <v>1.2829832000000001</v>
      </c>
      <c r="E10" s="84">
        <v>0.39462249999999999</v>
      </c>
      <c r="F10" s="84">
        <v>1.0935296000000001</v>
      </c>
      <c r="G10" s="84">
        <v>0.136211</v>
      </c>
      <c r="H10" s="84">
        <v>0.74608819999999998</v>
      </c>
      <c r="J10" s="112"/>
      <c r="K10" s="84" t="s">
        <v>176</v>
      </c>
      <c r="L10" s="84">
        <f t="shared" si="1"/>
        <v>0.30758196989641012</v>
      </c>
      <c r="M10" s="84">
        <f t="shared" si="2"/>
        <v>0.85233353016625624</v>
      </c>
      <c r="N10" s="84">
        <f t="shared" si="3"/>
        <v>0.10616740733627689</v>
      </c>
      <c r="O10" s="84">
        <f t="shared" si="4"/>
        <v>0.58152608701345421</v>
      </c>
      <c r="P10" s="84">
        <f>L10/$L$9</f>
        <v>0.21962219397810004</v>
      </c>
      <c r="Q10" s="84">
        <f>M10/$M$9</f>
        <v>0.4561259527311724</v>
      </c>
      <c r="R10" s="84">
        <f>N10/$N$9</f>
        <v>0.19109772092739508</v>
      </c>
      <c r="S10" s="84">
        <f>O10/$O$9</f>
        <v>0.21453953437824114</v>
      </c>
      <c r="U10" s="116"/>
      <c r="V10" s="84" t="s">
        <v>176</v>
      </c>
      <c r="W10" s="84">
        <f>_xlfn.T.TEST(_xlfn.VSTACK($P$5,$P$7,$P$9),_xlfn.VSTACK(P6,P8,P10),2,2)</f>
        <v>3.7572671710499604E-4</v>
      </c>
      <c r="X10" s="84">
        <f t="shared" ref="X10:Z10" si="9">_xlfn.T.TEST(_xlfn.VSTACK($P$5,$P$7,$P$9),_xlfn.VSTACK(Q6,Q8,Q10),2,2)</f>
        <v>2.4138970776203137E-3</v>
      </c>
      <c r="Y10" s="84">
        <f t="shared" si="9"/>
        <v>4.9467457329017417E-3</v>
      </c>
      <c r="Z10" s="84">
        <f t="shared" si="9"/>
        <v>2.7367460553031097E-5</v>
      </c>
    </row>
    <row r="12" spans="1:26" s="5" customFormat="1" ht="14.25" customHeight="1" x14ac:dyDescent="0.2">
      <c r="A12" s="12"/>
      <c r="N12" s="84"/>
      <c r="O12" s="84" t="s">
        <v>180</v>
      </c>
      <c r="P12" s="84" t="s">
        <v>174</v>
      </c>
      <c r="Q12" s="84" t="s">
        <v>149</v>
      </c>
      <c r="R12" s="15" t="s">
        <v>43</v>
      </c>
      <c r="S12" s="84" t="s">
        <v>169</v>
      </c>
    </row>
    <row r="13" spans="1:26" s="5" customFormat="1" x14ac:dyDescent="0.2">
      <c r="A13" s="12"/>
      <c r="N13" s="112" t="s">
        <v>15</v>
      </c>
      <c r="O13" s="84" t="s">
        <v>175</v>
      </c>
      <c r="P13" s="84">
        <f>AVERAGE(P5,P7,P9)</f>
        <v>1</v>
      </c>
      <c r="Q13" s="84">
        <f t="shared" ref="Q13:S13" si="10">AVERAGE(Q5,Q7,Q9)</f>
        <v>1</v>
      </c>
      <c r="R13" s="84">
        <f t="shared" si="10"/>
        <v>1</v>
      </c>
      <c r="S13" s="84">
        <f t="shared" si="10"/>
        <v>1</v>
      </c>
    </row>
    <row r="14" spans="1:26" s="5" customFormat="1" x14ac:dyDescent="0.2">
      <c r="A14" s="12"/>
      <c r="N14" s="112"/>
      <c r="O14" s="84" t="s">
        <v>176</v>
      </c>
      <c r="P14" s="84">
        <f>AVERAGE(P6,P8,P10)</f>
        <v>0.33044082702357885</v>
      </c>
      <c r="Q14" s="84">
        <f t="shared" ref="Q14:S14" si="11">AVERAGE(Q6,Q8,Q10)</f>
        <v>0.46997396336845193</v>
      </c>
      <c r="R14" s="84">
        <f t="shared" si="11"/>
        <v>0.37832070214395452</v>
      </c>
      <c r="S14" s="84">
        <f t="shared" si="11"/>
        <v>0.2115469892776948</v>
      </c>
    </row>
    <row r="15" spans="1:26" s="5" customFormat="1" x14ac:dyDescent="0.2">
      <c r="A15" s="12"/>
      <c r="N15" s="112" t="s">
        <v>16</v>
      </c>
      <c r="O15" s="84" t="s">
        <v>175</v>
      </c>
      <c r="P15" s="84">
        <f>STDEV(P5,P7,P9)</f>
        <v>0</v>
      </c>
      <c r="Q15" s="84">
        <f t="shared" ref="Q15:S15" si="12">STDEV(Q5,Q7,Q9)</f>
        <v>0</v>
      </c>
      <c r="R15" s="84">
        <f t="shared" si="12"/>
        <v>0</v>
      </c>
      <c r="S15" s="84">
        <f t="shared" si="12"/>
        <v>0</v>
      </c>
    </row>
    <row r="16" spans="1:26" s="5" customFormat="1" x14ac:dyDescent="0.2">
      <c r="A16" s="12"/>
      <c r="N16" s="112"/>
      <c r="O16" s="84" t="s">
        <v>176</v>
      </c>
      <c r="P16" s="84">
        <f>STDEV(P6,P8,P10)</f>
        <v>0.10454970256034958</v>
      </c>
      <c r="Q16" s="84">
        <f t="shared" ref="Q16:S16" si="13">STDEV(Q6,Q8,Q10)</f>
        <v>0.13456926062751265</v>
      </c>
      <c r="R16" s="84">
        <f t="shared" si="13"/>
        <v>0.19179778812224191</v>
      </c>
      <c r="S16" s="84">
        <f t="shared" si="13"/>
        <v>6.3337049301927004E-2</v>
      </c>
    </row>
    <row r="17" spans="1:21" s="5" customFormat="1" ht="14.25" customHeight="1" x14ac:dyDescent="0.2">
      <c r="A17" s="12"/>
    </row>
    <row r="18" spans="1:21" s="5" customFormat="1" x14ac:dyDescent="0.2">
      <c r="A18" s="6" t="s">
        <v>0</v>
      </c>
      <c r="N18" s="6"/>
      <c r="O18" s="6"/>
    </row>
    <row r="19" spans="1:21" s="5" customFormat="1" ht="16.5" x14ac:dyDescent="0.2">
      <c r="A19" s="12" t="s">
        <v>26</v>
      </c>
      <c r="N19" s="107" t="s">
        <v>102</v>
      </c>
      <c r="O19" s="107"/>
    </row>
    <row r="20" spans="1:21" s="5" customFormat="1" ht="16.5" x14ac:dyDescent="0.2">
      <c r="A20" s="12" t="s">
        <v>48</v>
      </c>
      <c r="B20" s="84"/>
      <c r="C20" s="84" t="s">
        <v>17</v>
      </c>
      <c r="D20" s="84" t="s">
        <v>18</v>
      </c>
      <c r="E20" s="1" t="s">
        <v>1</v>
      </c>
      <c r="F20" s="13" t="s">
        <v>43</v>
      </c>
      <c r="H20" s="2"/>
      <c r="I20" s="84"/>
      <c r="J20" s="84" t="s">
        <v>17</v>
      </c>
      <c r="K20" s="84" t="s">
        <v>18</v>
      </c>
      <c r="L20" s="4" t="s">
        <v>45</v>
      </c>
      <c r="M20" s="4" t="s">
        <v>46</v>
      </c>
      <c r="N20" s="85" t="s">
        <v>43</v>
      </c>
      <c r="O20" s="87" t="s">
        <v>44</v>
      </c>
      <c r="Q20" s="3" t="s">
        <v>2</v>
      </c>
      <c r="R20" s="84" t="s">
        <v>17</v>
      </c>
      <c r="S20" s="84" t="s">
        <v>18</v>
      </c>
      <c r="T20" s="14" t="s">
        <v>47</v>
      </c>
      <c r="U20" s="84" t="s">
        <v>44</v>
      </c>
    </row>
    <row r="21" spans="1:21" s="5" customFormat="1" ht="16.5" x14ac:dyDescent="0.2">
      <c r="A21" s="12"/>
      <c r="B21" s="112" t="s">
        <v>7</v>
      </c>
      <c r="C21" s="85" t="s">
        <v>8</v>
      </c>
      <c r="D21" s="84" t="s">
        <v>10</v>
      </c>
      <c r="E21" s="84">
        <v>0.871</v>
      </c>
      <c r="F21" s="84">
        <v>2.8899999999999999E-2</v>
      </c>
      <c r="H21" s="2"/>
      <c r="I21" s="112" t="s">
        <v>7</v>
      </c>
      <c r="J21" s="85" t="s">
        <v>8</v>
      </c>
      <c r="K21" s="84" t="s">
        <v>10</v>
      </c>
      <c r="L21" s="11">
        <f>F21/E21</f>
        <v>3.3180252583237653E-2</v>
      </c>
      <c r="M21" s="11">
        <f>F35/E35</f>
        <v>2.5078864353312302E-2</v>
      </c>
      <c r="N21" s="11">
        <f>L21/$L$22</f>
        <v>0.48073373590064933</v>
      </c>
      <c r="O21" s="11">
        <f>M21/$M$22</f>
        <v>0.1283597280245545</v>
      </c>
      <c r="Q21" s="112" t="s">
        <v>3</v>
      </c>
      <c r="R21" s="85" t="s">
        <v>8</v>
      </c>
      <c r="S21" s="85" t="s">
        <v>10</v>
      </c>
      <c r="T21" s="10">
        <f t="shared" ref="T21:U28" si="14">N35</f>
        <v>1.0579533045891625</v>
      </c>
      <c r="U21" s="10">
        <f t="shared" si="14"/>
        <v>0.1564249539340056</v>
      </c>
    </row>
    <row r="22" spans="1:21" s="5" customFormat="1" ht="16.5" x14ac:dyDescent="0.2">
      <c r="A22" s="12"/>
      <c r="B22" s="112"/>
      <c r="C22" s="111" t="s">
        <v>9</v>
      </c>
      <c r="D22" s="84" t="s">
        <v>10</v>
      </c>
      <c r="E22" s="84">
        <v>0.94899999999999995</v>
      </c>
      <c r="F22" s="84">
        <v>6.5500000000000003E-2</v>
      </c>
      <c r="H22" s="2"/>
      <c r="I22" s="112"/>
      <c r="J22" s="111" t="s">
        <v>9</v>
      </c>
      <c r="K22" s="84" t="s">
        <v>10</v>
      </c>
      <c r="L22" s="11">
        <f t="shared" ref="L22:L32" si="15">F22/E22</f>
        <v>6.9020021074815599E-2</v>
      </c>
      <c r="M22" s="11">
        <f t="shared" ref="M22:M32" si="16">F36/E36</f>
        <v>0.1953795379537954</v>
      </c>
      <c r="N22" s="11">
        <f>L22/$L$22</f>
        <v>1</v>
      </c>
      <c r="O22" s="11">
        <f>M22/$M$22</f>
        <v>1</v>
      </c>
      <c r="Q22" s="112"/>
      <c r="R22" s="111" t="s">
        <v>9</v>
      </c>
      <c r="S22" s="85" t="s">
        <v>10</v>
      </c>
      <c r="T22" s="10">
        <f t="shared" si="14"/>
        <v>1</v>
      </c>
      <c r="U22" s="10">
        <f t="shared" si="14"/>
        <v>1</v>
      </c>
    </row>
    <row r="23" spans="1:21" s="5" customFormat="1" ht="16.5" x14ac:dyDescent="0.2">
      <c r="A23" s="12"/>
      <c r="B23" s="112"/>
      <c r="C23" s="111"/>
      <c r="D23" s="84" t="s">
        <v>11</v>
      </c>
      <c r="E23" s="84">
        <v>0.70299999999999996</v>
      </c>
      <c r="F23" s="84">
        <v>7.5999999999999998E-2</v>
      </c>
      <c r="H23" s="2"/>
      <c r="I23" s="112"/>
      <c r="J23" s="111"/>
      <c r="K23" s="84" t="s">
        <v>11</v>
      </c>
      <c r="L23" s="11">
        <f t="shared" si="15"/>
        <v>0.10810810810810811</v>
      </c>
      <c r="M23" s="11">
        <f t="shared" si="16"/>
        <v>0.17445887445887445</v>
      </c>
      <c r="N23" s="11">
        <f>L23/$L$22</f>
        <v>1.566329688467093</v>
      </c>
      <c r="O23" s="11">
        <f>M23/$M$22</f>
        <v>0.8929229554229553</v>
      </c>
      <c r="Q23" s="112"/>
      <c r="R23" s="111"/>
      <c r="S23" s="85" t="s">
        <v>11</v>
      </c>
      <c r="T23" s="10">
        <f t="shared" si="14"/>
        <v>1.8068182121061913</v>
      </c>
      <c r="U23" s="10">
        <f t="shared" si="14"/>
        <v>0.65927736109469803</v>
      </c>
    </row>
    <row r="24" spans="1:21" s="5" customFormat="1" ht="16.5" x14ac:dyDescent="0.2">
      <c r="A24" s="12"/>
      <c r="B24" s="112"/>
      <c r="C24" s="111"/>
      <c r="D24" s="84" t="s">
        <v>12</v>
      </c>
      <c r="E24" s="84">
        <v>0.60799999999999998</v>
      </c>
      <c r="F24" s="84">
        <v>1.7999999999999999E-2</v>
      </c>
      <c r="H24" s="2"/>
      <c r="I24" s="112"/>
      <c r="J24" s="111"/>
      <c r="K24" s="84" t="s">
        <v>12</v>
      </c>
      <c r="L24" s="11">
        <f t="shared" si="15"/>
        <v>2.9605263157894735E-2</v>
      </c>
      <c r="M24" s="11">
        <f t="shared" si="16"/>
        <v>2.4454148471615721E-2</v>
      </c>
      <c r="N24" s="11">
        <f>L24/$L$22</f>
        <v>0.42893732422659697</v>
      </c>
      <c r="O24" s="11">
        <f>M24/$M$22</f>
        <v>0.12516228018411424</v>
      </c>
      <c r="Q24" s="112"/>
      <c r="R24" s="111"/>
      <c r="S24" s="85" t="s">
        <v>12</v>
      </c>
      <c r="T24" s="10">
        <f t="shared" si="14"/>
        <v>0.3266342733078787</v>
      </c>
      <c r="U24" s="10">
        <f t="shared" si="14"/>
        <v>0.10639276554691951</v>
      </c>
    </row>
    <row r="25" spans="1:21" s="5" customFormat="1" ht="16.5" x14ac:dyDescent="0.2">
      <c r="A25" s="12"/>
      <c r="B25" s="112" t="s">
        <v>4</v>
      </c>
      <c r="C25" s="85" t="s">
        <v>8</v>
      </c>
      <c r="D25" s="84" t="s">
        <v>10</v>
      </c>
      <c r="E25" s="84">
        <v>0.71199999999999997</v>
      </c>
      <c r="F25" s="84">
        <v>8.3900000000000002E-2</v>
      </c>
      <c r="H25" s="2"/>
      <c r="I25" s="112" t="s">
        <v>4</v>
      </c>
      <c r="J25" s="85" t="s">
        <v>8</v>
      </c>
      <c r="K25" s="84" t="s">
        <v>10</v>
      </c>
      <c r="L25" s="11">
        <f t="shared" si="15"/>
        <v>0.1178370786516854</v>
      </c>
      <c r="M25" s="11">
        <f t="shared" si="16"/>
        <v>5.3551912568306013E-2</v>
      </c>
      <c r="N25" s="11">
        <f>L25/$L$26</f>
        <v>1.1587312734082398</v>
      </c>
      <c r="O25" s="11">
        <f>M25/$M$26</f>
        <v>0.1576053123054576</v>
      </c>
      <c r="Q25" s="112" t="s">
        <v>20</v>
      </c>
      <c r="R25" s="85" t="s">
        <v>8</v>
      </c>
      <c r="S25" s="85" t="s">
        <v>10</v>
      </c>
      <c r="T25" s="10">
        <f t="shared" si="14"/>
        <v>1.3465630889334192</v>
      </c>
      <c r="U25" s="10">
        <f t="shared" si="14"/>
        <v>0.17045756688873115</v>
      </c>
    </row>
    <row r="26" spans="1:21" s="5" customFormat="1" ht="16.5" x14ac:dyDescent="0.2">
      <c r="A26" s="12"/>
      <c r="B26" s="112"/>
      <c r="C26" s="111" t="s">
        <v>9</v>
      </c>
      <c r="D26" s="84" t="s">
        <v>10</v>
      </c>
      <c r="E26" s="84">
        <v>0.82599999999999996</v>
      </c>
      <c r="F26" s="84">
        <v>8.4000000000000005E-2</v>
      </c>
      <c r="H26" s="2"/>
      <c r="I26" s="112"/>
      <c r="J26" s="111" t="s">
        <v>9</v>
      </c>
      <c r="K26" s="84" t="s">
        <v>10</v>
      </c>
      <c r="L26" s="11">
        <f t="shared" si="15"/>
        <v>0.10169491525423729</v>
      </c>
      <c r="M26" s="11">
        <f t="shared" si="16"/>
        <v>0.33978494623655908</v>
      </c>
      <c r="N26" s="11">
        <f>L26/$L$26</f>
        <v>1</v>
      </c>
      <c r="O26" s="11">
        <f>M26/$M$26</f>
        <v>1</v>
      </c>
      <c r="Q26" s="112"/>
      <c r="R26" s="111" t="s">
        <v>9</v>
      </c>
      <c r="S26" s="85" t="s">
        <v>10</v>
      </c>
      <c r="T26" s="10">
        <f t="shared" si="14"/>
        <v>1</v>
      </c>
      <c r="U26" s="10">
        <f t="shared" si="14"/>
        <v>1</v>
      </c>
    </row>
    <row r="27" spans="1:21" s="5" customFormat="1" x14ac:dyDescent="0.2">
      <c r="A27" s="12"/>
      <c r="B27" s="112"/>
      <c r="C27" s="111"/>
      <c r="D27" s="84" t="s">
        <v>11</v>
      </c>
      <c r="E27" s="84">
        <v>0.752</v>
      </c>
      <c r="F27" s="84">
        <v>0.122</v>
      </c>
      <c r="I27" s="112"/>
      <c r="J27" s="111"/>
      <c r="K27" s="84" t="s">
        <v>11</v>
      </c>
      <c r="L27" s="11">
        <f t="shared" si="15"/>
        <v>0.16223404255319149</v>
      </c>
      <c r="M27" s="11">
        <f t="shared" si="16"/>
        <v>0.25637583892617449</v>
      </c>
      <c r="N27" s="11">
        <f>L27/$L$26</f>
        <v>1.5953014184397163</v>
      </c>
      <c r="O27" s="11">
        <f>M27/$M$26</f>
        <v>0.75452382975108334</v>
      </c>
      <c r="Q27" s="112"/>
      <c r="R27" s="111"/>
      <c r="S27" s="85" t="s">
        <v>11</v>
      </c>
      <c r="T27" s="10">
        <f t="shared" si="14"/>
        <v>1.6373594174802146</v>
      </c>
      <c r="U27" s="10">
        <f t="shared" si="14"/>
        <v>0.41377802726504814</v>
      </c>
    </row>
    <row r="28" spans="1:21" s="5" customFormat="1" x14ac:dyDescent="0.2">
      <c r="A28" s="12"/>
      <c r="B28" s="112"/>
      <c r="C28" s="111"/>
      <c r="D28" s="84" t="s">
        <v>12</v>
      </c>
      <c r="E28" s="84">
        <v>0.89400000000000002</v>
      </c>
      <c r="F28" s="84">
        <v>2.0899999999999998E-2</v>
      </c>
      <c r="I28" s="112"/>
      <c r="J28" s="111"/>
      <c r="K28" s="84" t="s">
        <v>12</v>
      </c>
      <c r="L28" s="11">
        <f t="shared" si="15"/>
        <v>2.3378076062639818E-2</v>
      </c>
      <c r="M28" s="11">
        <f t="shared" si="16"/>
        <v>5.1834862385321097E-2</v>
      </c>
      <c r="N28" s="11">
        <f>L28/$L$26</f>
        <v>0.22988441461595818</v>
      </c>
      <c r="O28" s="11">
        <f>M28/$M$26</f>
        <v>0.15255196841249566</v>
      </c>
      <c r="Q28" s="112"/>
      <c r="R28" s="111"/>
      <c r="S28" s="85" t="s">
        <v>12</v>
      </c>
      <c r="T28" s="10">
        <f t="shared" si="14"/>
        <v>0.51698849856567974</v>
      </c>
      <c r="U28" s="10">
        <f t="shared" si="14"/>
        <v>0.3980053388188815</v>
      </c>
    </row>
    <row r="29" spans="1:21" s="5" customFormat="1" x14ac:dyDescent="0.2">
      <c r="A29" s="12"/>
      <c r="B29" s="112" t="s">
        <v>5</v>
      </c>
      <c r="C29" s="85" t="s">
        <v>8</v>
      </c>
      <c r="D29" s="84" t="s">
        <v>10</v>
      </c>
      <c r="E29" s="84">
        <v>0.94199999999999995</v>
      </c>
      <c r="F29" s="84">
        <v>8.0299999999999996E-2</v>
      </c>
      <c r="I29" s="112" t="s">
        <v>5</v>
      </c>
      <c r="J29" s="85" t="s">
        <v>8</v>
      </c>
      <c r="K29" s="84" t="s">
        <v>10</v>
      </c>
      <c r="L29" s="11">
        <f t="shared" si="15"/>
        <v>8.5244161358811035E-2</v>
      </c>
      <c r="M29" s="11">
        <f t="shared" si="16"/>
        <v>7.0326409495548955E-2</v>
      </c>
      <c r="N29" s="11">
        <f>L29/$L$30</f>
        <v>1.5343949044585987</v>
      </c>
      <c r="O29" s="11">
        <f>M29/$M$30</f>
        <v>0.18330982147200467</v>
      </c>
      <c r="Q29" s="113" t="s">
        <v>37</v>
      </c>
      <c r="R29" s="85" t="s">
        <v>8</v>
      </c>
      <c r="S29" s="85" t="s">
        <v>10</v>
      </c>
      <c r="T29" s="10">
        <f>_xlfn.T.TEST(_xlfn.VSTACK($N$22,$N$26,$N$30),_xlfn.VSTACK(N21,N25,N29),2,2)</f>
        <v>0.86005063804803705</v>
      </c>
      <c r="U29" s="20">
        <f>_xlfn.T.TEST(_xlfn.VSTACK($O$22,$O$26,$O$30),_xlfn.VSTACK(O21,O25,O29),2,2)</f>
        <v>7.504894979764173E-7</v>
      </c>
    </row>
    <row r="30" spans="1:21" s="5" customFormat="1" x14ac:dyDescent="0.2">
      <c r="A30" s="12"/>
      <c r="B30" s="112"/>
      <c r="C30" s="111" t="s">
        <v>9</v>
      </c>
      <c r="D30" s="84" t="s">
        <v>10</v>
      </c>
      <c r="E30" s="84">
        <v>1.08</v>
      </c>
      <c r="F30" s="84">
        <v>0.06</v>
      </c>
      <c r="I30" s="112"/>
      <c r="J30" s="111" t="s">
        <v>9</v>
      </c>
      <c r="K30" s="84" t="s">
        <v>10</v>
      </c>
      <c r="L30" s="11">
        <f t="shared" si="15"/>
        <v>5.5555555555555552E-2</v>
      </c>
      <c r="M30" s="11">
        <f t="shared" si="16"/>
        <v>0.38364779874213834</v>
      </c>
      <c r="N30" s="11">
        <f>L30/$L$30</f>
        <v>1</v>
      </c>
      <c r="O30" s="11">
        <f>M30/$M$30</f>
        <v>1</v>
      </c>
      <c r="Q30" s="113"/>
      <c r="R30" s="111" t="s">
        <v>9</v>
      </c>
      <c r="S30" s="85" t="s">
        <v>10</v>
      </c>
      <c r="T30" s="10"/>
      <c r="U30" s="10"/>
    </row>
    <row r="31" spans="1:21" s="5" customFormat="1" x14ac:dyDescent="0.2">
      <c r="A31" s="12"/>
      <c r="B31" s="112"/>
      <c r="C31" s="111"/>
      <c r="D31" s="84" t="s">
        <v>11</v>
      </c>
      <c r="E31" s="84">
        <v>1.02</v>
      </c>
      <c r="F31" s="84">
        <v>0.128</v>
      </c>
      <c r="I31" s="112"/>
      <c r="J31" s="111"/>
      <c r="K31" s="84" t="s">
        <v>11</v>
      </c>
      <c r="L31" s="11">
        <f t="shared" si="15"/>
        <v>0.12549019607843137</v>
      </c>
      <c r="M31" s="11">
        <f t="shared" si="16"/>
        <v>0.1267515923566879</v>
      </c>
      <c r="N31" s="11">
        <f>L31/$L$30</f>
        <v>2.2588235294117647</v>
      </c>
      <c r="O31" s="11">
        <f>M31/$M$30</f>
        <v>0.33038529811005535</v>
      </c>
      <c r="Q31" s="113"/>
      <c r="R31" s="111"/>
      <c r="S31" s="85" t="s">
        <v>11</v>
      </c>
      <c r="T31" s="20">
        <f>_xlfn.T.TEST(_xlfn.VSTACK($N$22,$N$26,$N$30),_xlfn.VSTACK(N23,N27,N31),2,2)</f>
        <v>2.3427934743136366E-2</v>
      </c>
      <c r="U31" s="20">
        <f>_xlfn.T.TEST(_xlfn.VSTACK($O$22,$O$26,$O$30),_xlfn.VSTACK(O23,O27,O31),2,2)</f>
        <v>0.11435812985879856</v>
      </c>
    </row>
    <row r="32" spans="1:21" s="5" customFormat="1" x14ac:dyDescent="0.2">
      <c r="A32" s="12"/>
      <c r="B32" s="112"/>
      <c r="C32" s="111"/>
      <c r="D32" s="84" t="s">
        <v>12</v>
      </c>
      <c r="E32" s="84">
        <v>1.1100000000000001</v>
      </c>
      <c r="F32" s="84">
        <v>1.9800000000000002E-2</v>
      </c>
      <c r="I32" s="112"/>
      <c r="J32" s="111"/>
      <c r="K32" s="84" t="s">
        <v>12</v>
      </c>
      <c r="L32" s="11">
        <f t="shared" si="15"/>
        <v>1.7837837837837836E-2</v>
      </c>
      <c r="M32" s="11">
        <f t="shared" si="16"/>
        <v>1.5907590759075906E-2</v>
      </c>
      <c r="N32" s="11">
        <f>L32/$L$30</f>
        <v>0.32108108108108108</v>
      </c>
      <c r="O32" s="11">
        <f>M32/$M$30</f>
        <v>4.1464048044148674E-2</v>
      </c>
      <c r="Q32" s="113"/>
      <c r="R32" s="111"/>
      <c r="S32" s="85" t="s">
        <v>12</v>
      </c>
      <c r="T32" s="20">
        <f>_xlfn.T.TEST(_xlfn.VSTACK($N$22,$N$26,$N$30),_xlfn.VSTACK(N24,N28,N32),2,2)</f>
        <v>3.0467845825376134E-4</v>
      </c>
      <c r="U32" s="20">
        <f>_xlfn.T.TEST(_xlfn.VSTACK($O$22,$O$26,$O$30),_xlfn.VSTACK(O24,O28,O32),2,2)</f>
        <v>1.1620011974755731E-5</v>
      </c>
    </row>
    <row r="34" spans="1:15" s="5" customFormat="1" ht="16.5" x14ac:dyDescent="0.2">
      <c r="A34" s="12"/>
      <c r="B34" s="84"/>
      <c r="C34" s="84" t="s">
        <v>17</v>
      </c>
      <c r="D34" s="84" t="s">
        <v>18</v>
      </c>
      <c r="E34" s="1" t="s">
        <v>1</v>
      </c>
      <c r="F34" s="13" t="s">
        <v>44</v>
      </c>
      <c r="K34" s="84"/>
      <c r="L34" s="84" t="s">
        <v>17</v>
      </c>
      <c r="M34" s="84" t="s">
        <v>18</v>
      </c>
      <c r="N34" s="15" t="s">
        <v>43</v>
      </c>
      <c r="O34" s="84" t="s">
        <v>44</v>
      </c>
    </row>
    <row r="35" spans="1:15" s="5" customFormat="1" x14ac:dyDescent="0.2">
      <c r="A35" s="12"/>
      <c r="B35" s="112" t="s">
        <v>7</v>
      </c>
      <c r="C35" s="85" t="s">
        <v>8</v>
      </c>
      <c r="D35" s="84" t="s">
        <v>10</v>
      </c>
      <c r="E35" s="84">
        <v>0.317</v>
      </c>
      <c r="F35" s="84">
        <v>7.9500000000000005E-3</v>
      </c>
      <c r="K35" s="101" t="s">
        <v>15</v>
      </c>
      <c r="L35" s="85" t="s">
        <v>8</v>
      </c>
      <c r="M35" s="16" t="s">
        <v>10</v>
      </c>
      <c r="N35" s="10">
        <f>AVERAGE(N21,N25,N29)</f>
        <v>1.0579533045891625</v>
      </c>
      <c r="O35" s="10">
        <f>AVERAGE(O21,O25,O29)</f>
        <v>0.1564249539340056</v>
      </c>
    </row>
    <row r="36" spans="1:15" s="5" customFormat="1" x14ac:dyDescent="0.2">
      <c r="A36" s="12"/>
      <c r="B36" s="112"/>
      <c r="C36" s="111" t="s">
        <v>9</v>
      </c>
      <c r="D36" s="84" t="s">
        <v>10</v>
      </c>
      <c r="E36" s="84">
        <v>0.30299999999999999</v>
      </c>
      <c r="F36" s="84">
        <v>5.9200000000000003E-2</v>
      </c>
      <c r="K36" s="102"/>
      <c r="L36" s="108" t="s">
        <v>9</v>
      </c>
      <c r="M36" s="16" t="s">
        <v>10</v>
      </c>
      <c r="N36" s="10">
        <f t="shared" ref="N36:O42" si="17">AVERAGE(N22,N26,N30)</f>
        <v>1</v>
      </c>
      <c r="O36" s="10">
        <f t="shared" si="17"/>
        <v>1</v>
      </c>
    </row>
    <row r="37" spans="1:15" s="5" customFormat="1" x14ac:dyDescent="0.2">
      <c r="A37" s="12"/>
      <c r="B37" s="112"/>
      <c r="C37" s="111"/>
      <c r="D37" s="84" t="s">
        <v>11</v>
      </c>
      <c r="E37" s="84">
        <v>0.23100000000000001</v>
      </c>
      <c r="F37" s="84">
        <v>4.0300000000000002E-2</v>
      </c>
      <c r="K37" s="102"/>
      <c r="L37" s="109"/>
      <c r="M37" s="16" t="s">
        <v>11</v>
      </c>
      <c r="N37" s="10">
        <f t="shared" si="17"/>
        <v>1.8068182121061913</v>
      </c>
      <c r="O37" s="10">
        <f t="shared" si="17"/>
        <v>0.65927736109469803</v>
      </c>
    </row>
    <row r="38" spans="1:15" s="5" customFormat="1" x14ac:dyDescent="0.2">
      <c r="A38" s="12"/>
      <c r="B38" s="112"/>
      <c r="C38" s="111"/>
      <c r="D38" s="84" t="s">
        <v>12</v>
      </c>
      <c r="E38" s="84">
        <v>0.22900000000000001</v>
      </c>
      <c r="F38" s="84">
        <v>5.5999999999999999E-3</v>
      </c>
      <c r="K38" s="103"/>
      <c r="L38" s="110"/>
      <c r="M38" s="16" t="s">
        <v>12</v>
      </c>
      <c r="N38" s="10">
        <f t="shared" si="17"/>
        <v>0.3266342733078787</v>
      </c>
      <c r="O38" s="10">
        <f t="shared" si="17"/>
        <v>0.10639276554691951</v>
      </c>
    </row>
    <row r="39" spans="1:15" s="5" customFormat="1" x14ac:dyDescent="0.2">
      <c r="A39" s="12"/>
      <c r="B39" s="112" t="s">
        <v>4</v>
      </c>
      <c r="C39" s="85" t="s">
        <v>8</v>
      </c>
      <c r="D39" s="84" t="s">
        <v>10</v>
      </c>
      <c r="E39" s="84">
        <v>0.36599999999999999</v>
      </c>
      <c r="F39" s="84">
        <v>1.9599999999999999E-2</v>
      </c>
      <c r="K39" s="101" t="s">
        <v>16</v>
      </c>
      <c r="L39" s="85" t="s">
        <v>8</v>
      </c>
      <c r="M39" s="16" t="s">
        <v>10</v>
      </c>
      <c r="N39" s="10">
        <f t="shared" si="17"/>
        <v>1.3465630889334192</v>
      </c>
      <c r="O39" s="10">
        <f t="shared" si="17"/>
        <v>0.17045756688873115</v>
      </c>
    </row>
    <row r="40" spans="1:15" s="5" customFormat="1" x14ac:dyDescent="0.2">
      <c r="A40" s="12"/>
      <c r="B40" s="112"/>
      <c r="C40" s="111" t="s">
        <v>9</v>
      </c>
      <c r="D40" s="84" t="s">
        <v>10</v>
      </c>
      <c r="E40" s="84">
        <v>0.27900000000000003</v>
      </c>
      <c r="F40" s="84">
        <v>9.4799999999999995E-2</v>
      </c>
      <c r="K40" s="102"/>
      <c r="L40" s="108" t="s">
        <v>9</v>
      </c>
      <c r="M40" s="16" t="s">
        <v>10</v>
      </c>
      <c r="N40" s="10">
        <f t="shared" si="17"/>
        <v>1</v>
      </c>
      <c r="O40" s="10">
        <f t="shared" si="17"/>
        <v>1</v>
      </c>
    </row>
    <row r="41" spans="1:15" s="5" customFormat="1" x14ac:dyDescent="0.2">
      <c r="A41" s="12"/>
      <c r="B41" s="112"/>
      <c r="C41" s="111"/>
      <c r="D41" s="84" t="s">
        <v>11</v>
      </c>
      <c r="E41" s="84">
        <v>0.29799999999999999</v>
      </c>
      <c r="F41" s="84">
        <v>7.6399999999999996E-2</v>
      </c>
      <c r="K41" s="102"/>
      <c r="L41" s="109"/>
      <c r="M41" s="16" t="s">
        <v>11</v>
      </c>
      <c r="N41" s="10">
        <f t="shared" si="17"/>
        <v>1.6373594174802146</v>
      </c>
      <c r="O41" s="10">
        <f t="shared" si="17"/>
        <v>0.41377802726504814</v>
      </c>
    </row>
    <row r="42" spans="1:15" s="5" customFormat="1" x14ac:dyDescent="0.2">
      <c r="A42" s="12"/>
      <c r="B42" s="112"/>
      <c r="C42" s="111"/>
      <c r="D42" s="84" t="s">
        <v>12</v>
      </c>
      <c r="E42" s="84">
        <v>0.218</v>
      </c>
      <c r="F42" s="84">
        <v>1.1299999999999999E-2</v>
      </c>
      <c r="K42" s="103"/>
      <c r="L42" s="110"/>
      <c r="M42" s="16" t="s">
        <v>12</v>
      </c>
      <c r="N42" s="10">
        <f t="shared" si="17"/>
        <v>0.51698849856567974</v>
      </c>
      <c r="O42" s="10">
        <f t="shared" si="17"/>
        <v>0.3980053388188815</v>
      </c>
    </row>
    <row r="43" spans="1:15" s="5" customFormat="1" x14ac:dyDescent="0.2">
      <c r="A43" s="12"/>
      <c r="B43" s="112" t="s">
        <v>5</v>
      </c>
      <c r="C43" s="85" t="s">
        <v>8</v>
      </c>
      <c r="D43" s="84" t="s">
        <v>10</v>
      </c>
      <c r="E43" s="84">
        <v>0.33700000000000002</v>
      </c>
      <c r="F43" s="84">
        <v>2.3699999999999999E-2</v>
      </c>
    </row>
    <row r="44" spans="1:15" s="5" customFormat="1" x14ac:dyDescent="0.2">
      <c r="A44" s="12"/>
      <c r="B44" s="112"/>
      <c r="C44" s="111" t="s">
        <v>9</v>
      </c>
      <c r="D44" s="84" t="s">
        <v>10</v>
      </c>
      <c r="E44" s="84">
        <v>0.318</v>
      </c>
      <c r="F44" s="84">
        <v>0.122</v>
      </c>
    </row>
    <row r="45" spans="1:15" s="5" customFormat="1" x14ac:dyDescent="0.2">
      <c r="A45" s="12"/>
      <c r="B45" s="112"/>
      <c r="C45" s="111"/>
      <c r="D45" s="84" t="s">
        <v>11</v>
      </c>
      <c r="E45" s="84">
        <v>0.47099999999999997</v>
      </c>
      <c r="F45" s="84">
        <v>5.9700000000000003E-2</v>
      </c>
    </row>
    <row r="46" spans="1:15" s="5" customFormat="1" x14ac:dyDescent="0.2">
      <c r="A46" s="12"/>
      <c r="B46" s="112"/>
      <c r="C46" s="111"/>
      <c r="D46" s="84" t="s">
        <v>12</v>
      </c>
      <c r="E46" s="84">
        <v>0.30299999999999999</v>
      </c>
      <c r="F46" s="84">
        <v>4.8199999999999996E-3</v>
      </c>
    </row>
  </sheetData>
  <mergeCells count="41">
    <mergeCell ref="P3:S3"/>
    <mergeCell ref="N13:N14"/>
    <mergeCell ref="N15:N16"/>
    <mergeCell ref="U5:U6"/>
    <mergeCell ref="U7:U8"/>
    <mergeCell ref="U9:U10"/>
    <mergeCell ref="B5:B6"/>
    <mergeCell ref="B7:B8"/>
    <mergeCell ref="B9:B10"/>
    <mergeCell ref="J5:J6"/>
    <mergeCell ref="J7:J8"/>
    <mergeCell ref="J9:J10"/>
    <mergeCell ref="B35:B38"/>
    <mergeCell ref="C36:C38"/>
    <mergeCell ref="B39:B42"/>
    <mergeCell ref="C40:C42"/>
    <mergeCell ref="B43:B46"/>
    <mergeCell ref="C44:C46"/>
    <mergeCell ref="R22:R24"/>
    <mergeCell ref="B25:B28"/>
    <mergeCell ref="I25:I28"/>
    <mergeCell ref="Q25:Q28"/>
    <mergeCell ref="C26:C28"/>
    <mergeCell ref="J26:J28"/>
    <mergeCell ref="B21:B24"/>
    <mergeCell ref="I21:I24"/>
    <mergeCell ref="Q21:Q24"/>
    <mergeCell ref="C22:C24"/>
    <mergeCell ref="J22:J24"/>
    <mergeCell ref="R30:R32"/>
    <mergeCell ref="R26:R28"/>
    <mergeCell ref="B29:B32"/>
    <mergeCell ref="I29:I32"/>
    <mergeCell ref="Q29:Q32"/>
    <mergeCell ref="C30:C32"/>
    <mergeCell ref="J30:J32"/>
    <mergeCell ref="N19:O19"/>
    <mergeCell ref="K35:K38"/>
    <mergeCell ref="K39:K42"/>
    <mergeCell ref="L36:L38"/>
    <mergeCell ref="L40:L4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C8B4-7481-4868-8D02-7F59831A7F25}">
  <dimension ref="A1:Q38"/>
  <sheetViews>
    <sheetView zoomScale="70" zoomScaleNormal="70" workbookViewId="0">
      <selection activeCell="F18" sqref="A1:XFD1048576"/>
    </sheetView>
  </sheetViews>
  <sheetFormatPr defaultRowHeight="15" x14ac:dyDescent="0.2"/>
  <cols>
    <col min="1" max="1" width="29.25" style="12" bestFit="1" customWidth="1"/>
    <col min="2" max="2" width="15.25" style="5" bestFit="1" customWidth="1"/>
    <col min="3" max="3" width="13.625" style="5" bestFit="1" customWidth="1"/>
    <col min="4" max="4" width="12.75" style="5" bestFit="1" customWidth="1"/>
    <col min="5" max="5" width="15.125" style="5" bestFit="1" customWidth="1"/>
    <col min="6" max="6" width="15.125" style="5" customWidth="1"/>
    <col min="7" max="7" width="13.5" style="5" bestFit="1" customWidth="1"/>
    <col min="8" max="8" width="9" style="5"/>
    <col min="9" max="9" width="16.375" style="5" bestFit="1" customWidth="1"/>
    <col min="10" max="10" width="11.625" style="5" bestFit="1" customWidth="1"/>
    <col min="11" max="11" width="26" style="5" bestFit="1" customWidth="1"/>
    <col min="12" max="12" width="25.125" style="131" bestFit="1" customWidth="1"/>
    <col min="13" max="13" width="13.5" style="5" bestFit="1" customWidth="1"/>
    <col min="14" max="14" width="11.375" style="5" customWidth="1"/>
    <col min="15" max="15" width="21.25" style="5" bestFit="1" customWidth="1"/>
    <col min="16" max="16" width="26" style="5" customWidth="1"/>
    <col min="17" max="17" width="13.5" style="5" bestFit="1" customWidth="1"/>
    <col min="18" max="16384" width="9" style="5"/>
  </cols>
  <sheetData>
    <row r="1" spans="1:16" x14ac:dyDescent="0.2">
      <c r="A1" s="6" t="s">
        <v>88</v>
      </c>
    </row>
    <row r="3" spans="1:16" ht="16.5" x14ac:dyDescent="0.2">
      <c r="A3" s="12" t="s">
        <v>159</v>
      </c>
      <c r="B3" s="84"/>
      <c r="C3" s="84"/>
      <c r="D3" s="30" t="s">
        <v>104</v>
      </c>
      <c r="E3" s="1" t="s">
        <v>105</v>
      </c>
      <c r="F3" s="1" t="s">
        <v>107</v>
      </c>
      <c r="G3" s="2"/>
      <c r="H3" s="84"/>
      <c r="I3" s="84"/>
      <c r="J3" s="4" t="s">
        <v>108</v>
      </c>
      <c r="K3" s="4" t="s">
        <v>109</v>
      </c>
      <c r="L3" s="87" t="s">
        <v>110</v>
      </c>
      <c r="N3" s="3" t="s">
        <v>2</v>
      </c>
      <c r="O3" s="84"/>
      <c r="P3" s="4" t="s">
        <v>109</v>
      </c>
    </row>
    <row r="4" spans="1:16" ht="16.5" x14ac:dyDescent="0.2">
      <c r="B4" s="112" t="s">
        <v>7</v>
      </c>
      <c r="C4" s="85" t="s">
        <v>112</v>
      </c>
      <c r="D4" s="84">
        <v>6.25</v>
      </c>
      <c r="E4" s="84">
        <v>0</v>
      </c>
      <c r="F4" s="84">
        <v>0</v>
      </c>
      <c r="G4" s="2"/>
      <c r="H4" s="112" t="s">
        <v>7</v>
      </c>
      <c r="I4" s="85" t="s">
        <v>112</v>
      </c>
      <c r="J4" s="84">
        <f>E4/D4</f>
        <v>0</v>
      </c>
      <c r="K4" s="84">
        <f>F4/D4</f>
        <v>0</v>
      </c>
      <c r="L4" s="86"/>
      <c r="N4" s="112" t="s">
        <v>3</v>
      </c>
      <c r="O4" s="85" t="s">
        <v>112</v>
      </c>
      <c r="P4" s="84"/>
    </row>
    <row r="5" spans="1:16" ht="16.5" x14ac:dyDescent="0.2">
      <c r="B5" s="112"/>
      <c r="C5" s="85" t="s">
        <v>113</v>
      </c>
      <c r="D5" s="84">
        <v>7.11</v>
      </c>
      <c r="E5" s="84">
        <v>18.899999999999999</v>
      </c>
      <c r="F5" s="84">
        <v>0</v>
      </c>
      <c r="G5" s="2"/>
      <c r="H5" s="112"/>
      <c r="I5" s="85" t="s">
        <v>113</v>
      </c>
      <c r="J5" s="84">
        <f t="shared" ref="J5:J15" si="0">E5/D5</f>
        <v>2.6582278481012653</v>
      </c>
      <c r="K5" s="84">
        <f>F5/J5</f>
        <v>0</v>
      </c>
      <c r="L5" s="86"/>
      <c r="N5" s="112"/>
      <c r="O5" s="85" t="s">
        <v>113</v>
      </c>
      <c r="P5" s="84"/>
    </row>
    <row r="6" spans="1:16" ht="16.5" x14ac:dyDescent="0.2">
      <c r="B6" s="112"/>
      <c r="C6" s="85" t="s">
        <v>114</v>
      </c>
      <c r="D6" s="84">
        <v>4.84</v>
      </c>
      <c r="E6" s="84">
        <v>10.6</v>
      </c>
      <c r="F6" s="84">
        <v>1.53</v>
      </c>
      <c r="G6" s="2"/>
      <c r="H6" s="112"/>
      <c r="I6" s="85" t="s">
        <v>114</v>
      </c>
      <c r="J6" s="84">
        <f t="shared" si="0"/>
        <v>2.1900826446280992</v>
      </c>
      <c r="K6" s="84">
        <f t="shared" ref="K6:K15" si="1">F6/J6</f>
        <v>0.69860377358490566</v>
      </c>
      <c r="L6" s="86">
        <f>K6/$K$6</f>
        <v>1</v>
      </c>
      <c r="N6" s="112"/>
      <c r="O6" s="85" t="s">
        <v>114</v>
      </c>
      <c r="P6" s="84">
        <f>L20</f>
        <v>1</v>
      </c>
    </row>
    <row r="7" spans="1:16" ht="16.5" x14ac:dyDescent="0.2">
      <c r="B7" s="112"/>
      <c r="C7" s="85" t="s">
        <v>115</v>
      </c>
      <c r="D7" s="84">
        <v>4.4000000000000004</v>
      </c>
      <c r="E7" s="84">
        <v>22.4</v>
      </c>
      <c r="F7" s="84">
        <v>0.308</v>
      </c>
      <c r="G7" s="2"/>
      <c r="H7" s="112"/>
      <c r="I7" s="85" t="s">
        <v>115</v>
      </c>
      <c r="J7" s="84">
        <f t="shared" si="0"/>
        <v>5.0909090909090899</v>
      </c>
      <c r="K7" s="84">
        <f t="shared" si="1"/>
        <v>6.0500000000000012E-2</v>
      </c>
      <c r="L7" s="86">
        <f>K7/$K$6</f>
        <v>8.6601307189542495E-2</v>
      </c>
      <c r="N7" s="112"/>
      <c r="O7" s="85" t="s">
        <v>115</v>
      </c>
      <c r="P7" s="84">
        <f>L21</f>
        <v>9.260295025663566E-2</v>
      </c>
    </row>
    <row r="8" spans="1:16" ht="16.5" x14ac:dyDescent="0.2">
      <c r="B8" s="112" t="s">
        <v>4</v>
      </c>
      <c r="C8" s="85" t="s">
        <v>112</v>
      </c>
      <c r="D8" s="84">
        <v>70.099999999999994</v>
      </c>
      <c r="E8" s="84">
        <v>0</v>
      </c>
      <c r="F8" s="84">
        <v>0</v>
      </c>
      <c r="G8" s="2"/>
      <c r="H8" s="112" t="s">
        <v>4</v>
      </c>
      <c r="I8" s="85" t="s">
        <v>112</v>
      </c>
      <c r="J8" s="84">
        <f t="shared" si="0"/>
        <v>0</v>
      </c>
      <c r="K8" s="84">
        <f>F8/D8</f>
        <v>0</v>
      </c>
      <c r="L8" s="86"/>
      <c r="N8" s="112" t="s">
        <v>20</v>
      </c>
      <c r="O8" s="85" t="s">
        <v>112</v>
      </c>
      <c r="P8" s="84"/>
    </row>
    <row r="9" spans="1:16" ht="16.5" x14ac:dyDescent="0.2">
      <c r="B9" s="112"/>
      <c r="C9" s="85" t="s">
        <v>113</v>
      </c>
      <c r="D9" s="84">
        <v>45.9</v>
      </c>
      <c r="E9" s="84">
        <v>45.2</v>
      </c>
      <c r="F9" s="84">
        <v>0</v>
      </c>
      <c r="G9" s="2"/>
      <c r="H9" s="112"/>
      <c r="I9" s="85" t="s">
        <v>113</v>
      </c>
      <c r="J9" s="84">
        <f t="shared" si="0"/>
        <v>0.98474945533769076</v>
      </c>
      <c r="K9" s="84">
        <f>F9/J9</f>
        <v>0</v>
      </c>
      <c r="L9" s="86"/>
      <c r="N9" s="112"/>
      <c r="O9" s="85" t="s">
        <v>113</v>
      </c>
      <c r="P9" s="84"/>
    </row>
    <row r="10" spans="1:16" x14ac:dyDescent="0.2">
      <c r="B10" s="112"/>
      <c r="C10" s="85" t="s">
        <v>114</v>
      </c>
      <c r="D10" s="84">
        <v>53.6</v>
      </c>
      <c r="E10" s="84">
        <v>11.7</v>
      </c>
      <c r="F10" s="84">
        <v>0.128</v>
      </c>
      <c r="H10" s="112"/>
      <c r="I10" s="85" t="s">
        <v>114</v>
      </c>
      <c r="J10" s="84">
        <f t="shared" si="0"/>
        <v>0.21828358208955223</v>
      </c>
      <c r="K10" s="84">
        <f t="shared" si="1"/>
        <v>0.58639316239316241</v>
      </c>
      <c r="L10" s="86">
        <f>K10/$K$10</f>
        <v>1</v>
      </c>
      <c r="N10" s="112"/>
      <c r="O10" s="85" t="s">
        <v>114</v>
      </c>
      <c r="P10" s="84">
        <f>L24</f>
        <v>0</v>
      </c>
    </row>
    <row r="11" spans="1:16" x14ac:dyDescent="0.2">
      <c r="B11" s="112"/>
      <c r="C11" s="85" t="s">
        <v>115</v>
      </c>
      <c r="D11" s="84">
        <v>60.5</v>
      </c>
      <c r="E11" s="84">
        <v>22.9</v>
      </c>
      <c r="F11" s="84">
        <v>1.8499999999999999E-2</v>
      </c>
      <c r="H11" s="112"/>
      <c r="I11" s="85" t="s">
        <v>115</v>
      </c>
      <c r="J11" s="84">
        <f t="shared" si="0"/>
        <v>0.37851239669421483</v>
      </c>
      <c r="K11" s="84">
        <f t="shared" si="1"/>
        <v>4.8875545851528389E-2</v>
      </c>
      <c r="L11" s="86">
        <f>K11/$K$10</f>
        <v>8.334944707073258E-2</v>
      </c>
      <c r="N11" s="112"/>
      <c r="O11" s="85" t="s">
        <v>115</v>
      </c>
      <c r="P11" s="84">
        <f>L25</f>
        <v>1.3311020395082696E-2</v>
      </c>
    </row>
    <row r="12" spans="1:16" x14ac:dyDescent="0.2">
      <c r="B12" s="112" t="s">
        <v>5</v>
      </c>
      <c r="C12" s="85" t="s">
        <v>112</v>
      </c>
      <c r="D12" s="84">
        <v>57</v>
      </c>
      <c r="E12" s="84">
        <v>0</v>
      </c>
      <c r="F12" s="84">
        <v>0</v>
      </c>
      <c r="H12" s="112" t="s">
        <v>5</v>
      </c>
      <c r="I12" s="85" t="s">
        <v>112</v>
      </c>
      <c r="J12" s="84">
        <f t="shared" si="0"/>
        <v>0</v>
      </c>
      <c r="K12" s="84">
        <f>F12/D12</f>
        <v>0</v>
      </c>
      <c r="L12" s="86"/>
      <c r="N12" s="113" t="s">
        <v>116</v>
      </c>
      <c r="O12" s="85" t="s">
        <v>112</v>
      </c>
      <c r="P12" s="84"/>
    </row>
    <row r="13" spans="1:16" x14ac:dyDescent="0.2">
      <c r="B13" s="112"/>
      <c r="C13" s="85" t="s">
        <v>113</v>
      </c>
      <c r="D13" s="84">
        <v>56.4</v>
      </c>
      <c r="E13" s="84">
        <v>20.100000000000001</v>
      </c>
      <c r="F13" s="84">
        <v>0</v>
      </c>
      <c r="H13" s="112"/>
      <c r="I13" s="85" t="s">
        <v>113</v>
      </c>
      <c r="J13" s="84">
        <f t="shared" si="0"/>
        <v>0.3563829787234043</v>
      </c>
      <c r="K13" s="84">
        <f>F13/J13</f>
        <v>0</v>
      </c>
      <c r="L13" s="86"/>
      <c r="N13" s="113"/>
      <c r="O13" s="85" t="s">
        <v>113</v>
      </c>
      <c r="P13" s="84"/>
    </row>
    <row r="14" spans="1:16" x14ac:dyDescent="0.2">
      <c r="B14" s="112"/>
      <c r="C14" s="85" t="s">
        <v>114</v>
      </c>
      <c r="D14" s="84">
        <v>32.9</v>
      </c>
      <c r="E14" s="84">
        <v>6.96</v>
      </c>
      <c r="F14" s="84">
        <v>8.5599999999999996E-2</v>
      </c>
      <c r="H14" s="112"/>
      <c r="I14" s="85" t="s">
        <v>114</v>
      </c>
      <c r="J14" s="84">
        <f t="shared" si="0"/>
        <v>0.21155015197568389</v>
      </c>
      <c r="K14" s="84">
        <f>F14/J14</f>
        <v>0.40463218390804595</v>
      </c>
      <c r="L14" s="86">
        <f>K14/$K$14</f>
        <v>1</v>
      </c>
      <c r="N14" s="113"/>
      <c r="O14" s="85" t="s">
        <v>114</v>
      </c>
      <c r="P14" s="84"/>
    </row>
    <row r="15" spans="1:16" x14ac:dyDescent="0.2">
      <c r="B15" s="112"/>
      <c r="C15" s="85" t="s">
        <v>115</v>
      </c>
      <c r="D15" s="84">
        <v>47</v>
      </c>
      <c r="E15" s="84">
        <v>11.2</v>
      </c>
      <c r="F15" s="84">
        <v>1.04E-2</v>
      </c>
      <c r="H15" s="112"/>
      <c r="I15" s="85" t="s">
        <v>115</v>
      </c>
      <c r="J15" s="84">
        <f t="shared" si="0"/>
        <v>0.23829787234042552</v>
      </c>
      <c r="K15" s="84">
        <f t="shared" si="1"/>
        <v>4.3642857142857143E-2</v>
      </c>
      <c r="L15" s="86">
        <f>K15/$K$14</f>
        <v>0.10785809650963189</v>
      </c>
      <c r="N15" s="113"/>
      <c r="O15" s="85" t="s">
        <v>115</v>
      </c>
      <c r="P15" s="84">
        <f>_xlfn.T.TEST(_xlfn.VSTACK(L6,L10,L14),_xlfn.VSTACK(L7,L11,L15),2,3)</f>
        <v>7.172325515120014E-5</v>
      </c>
    </row>
    <row r="16" spans="1:16" x14ac:dyDescent="0.2">
      <c r="L16" s="5"/>
    </row>
    <row r="17" spans="1:17" x14ac:dyDescent="0.2">
      <c r="L17" s="5" t="s">
        <v>106</v>
      </c>
    </row>
    <row r="18" spans="1:17" ht="15" customHeight="1" x14ac:dyDescent="0.2">
      <c r="J18" s="101" t="s">
        <v>15</v>
      </c>
      <c r="K18" s="85" t="s">
        <v>112</v>
      </c>
      <c r="L18" s="86"/>
    </row>
    <row r="19" spans="1:17" ht="15" customHeight="1" x14ac:dyDescent="0.2">
      <c r="J19" s="102"/>
      <c r="K19" s="85" t="s">
        <v>113</v>
      </c>
      <c r="L19" s="86"/>
    </row>
    <row r="20" spans="1:17" ht="15" customHeight="1" x14ac:dyDescent="0.2">
      <c r="J20" s="102"/>
      <c r="K20" s="85" t="s">
        <v>114</v>
      </c>
      <c r="L20" s="86">
        <f>AVERAGE(L6,L10,L14)</f>
        <v>1</v>
      </c>
    </row>
    <row r="21" spans="1:17" ht="15" customHeight="1" x14ac:dyDescent="0.2">
      <c r="J21" s="103"/>
      <c r="K21" s="85" t="s">
        <v>115</v>
      </c>
      <c r="L21" s="86">
        <f>AVERAGE(L7,L11,L15)</f>
        <v>9.260295025663566E-2</v>
      </c>
    </row>
    <row r="22" spans="1:17" ht="15" customHeight="1" x14ac:dyDescent="0.2">
      <c r="J22" s="101" t="s">
        <v>16</v>
      </c>
      <c r="K22" s="85" t="s">
        <v>112</v>
      </c>
      <c r="L22" s="86"/>
    </row>
    <row r="23" spans="1:17" ht="15" customHeight="1" x14ac:dyDescent="0.2">
      <c r="J23" s="102"/>
      <c r="K23" s="85" t="s">
        <v>113</v>
      </c>
      <c r="L23" s="86"/>
    </row>
    <row r="24" spans="1:17" ht="14.25" customHeight="1" x14ac:dyDescent="0.2">
      <c r="J24" s="102"/>
      <c r="K24" s="85" t="s">
        <v>114</v>
      </c>
      <c r="L24" s="86">
        <f>STDEV(L6,L10,L14)</f>
        <v>0</v>
      </c>
    </row>
    <row r="25" spans="1:17" ht="14.25" customHeight="1" x14ac:dyDescent="0.2">
      <c r="J25" s="103"/>
      <c r="K25" s="85" t="s">
        <v>115</v>
      </c>
      <c r="L25" s="86">
        <f>STDEV(L7,L11,L15)</f>
        <v>1.3311020395082696E-2</v>
      </c>
    </row>
    <row r="26" spans="1:17" ht="14.25" customHeight="1" x14ac:dyDescent="0.2">
      <c r="L26" s="5"/>
    </row>
    <row r="27" spans="1:17" ht="14.25" customHeight="1" x14ac:dyDescent="0.2">
      <c r="L27" s="5"/>
    </row>
    <row r="28" spans="1:17" ht="14.25" customHeight="1" x14ac:dyDescent="0.2">
      <c r="L28" s="5"/>
    </row>
    <row r="29" spans="1:17" ht="16.5" x14ac:dyDescent="0.2">
      <c r="A29" s="12" t="s">
        <v>160</v>
      </c>
      <c r="B29" s="84" t="s">
        <v>67</v>
      </c>
      <c r="C29" s="84" t="s">
        <v>49</v>
      </c>
      <c r="D29" s="84" t="s">
        <v>106</v>
      </c>
      <c r="F29" s="84" t="s">
        <v>68</v>
      </c>
      <c r="G29" s="84" t="s">
        <v>106</v>
      </c>
      <c r="I29" s="84" t="s">
        <v>69</v>
      </c>
      <c r="J29" s="84" t="s">
        <v>106</v>
      </c>
      <c r="L29" s="84" t="s">
        <v>70</v>
      </c>
      <c r="M29" s="84" t="s">
        <v>106</v>
      </c>
      <c r="O29" s="3"/>
      <c r="P29" s="84"/>
      <c r="Q29" s="84" t="s">
        <v>106</v>
      </c>
    </row>
    <row r="30" spans="1:17" x14ac:dyDescent="0.2">
      <c r="B30" s="84" t="s">
        <v>117</v>
      </c>
      <c r="C30" s="84">
        <v>24.09</v>
      </c>
      <c r="D30" s="84">
        <v>25.98</v>
      </c>
      <c r="F30" s="84" t="s">
        <v>117</v>
      </c>
      <c r="G30" s="84">
        <f>D30-C30</f>
        <v>1.8900000000000006</v>
      </c>
      <c r="I30" s="84" t="s">
        <v>117</v>
      </c>
      <c r="J30" s="84">
        <f>2^(-G30)</f>
        <v>0.2698070591261067</v>
      </c>
      <c r="L30" s="84" t="s">
        <v>117</v>
      </c>
      <c r="M30" s="84">
        <f>J30/$J$30</f>
        <v>1</v>
      </c>
      <c r="O30" s="84" t="s">
        <v>3</v>
      </c>
      <c r="P30" s="85" t="s">
        <v>114</v>
      </c>
      <c r="Q30" s="84">
        <f>AVERAGE(M30:M32)</f>
        <v>0.92827081335841977</v>
      </c>
    </row>
    <row r="31" spans="1:17" x14ac:dyDescent="0.2">
      <c r="B31" s="84" t="s">
        <v>118</v>
      </c>
      <c r="C31" s="84">
        <v>24</v>
      </c>
      <c r="D31" s="84">
        <v>25.72</v>
      </c>
      <c r="F31" s="84" t="s">
        <v>118</v>
      </c>
      <c r="G31" s="84">
        <f t="shared" ref="G31:G35" si="2">D31-C31</f>
        <v>1.7199999999999989</v>
      </c>
      <c r="I31" s="84" t="s">
        <v>118</v>
      </c>
      <c r="J31" s="84">
        <f t="shared" ref="J31:J35" si="3">2^(-G31)</f>
        <v>0.30354872109876196</v>
      </c>
      <c r="L31" s="84" t="s">
        <v>118</v>
      </c>
      <c r="M31" s="84">
        <f t="shared" ref="M31:M35" si="4">J31/$J$30</f>
        <v>1.1250584846888108</v>
      </c>
      <c r="O31" s="84"/>
      <c r="P31" s="85" t="s">
        <v>115</v>
      </c>
      <c r="Q31" s="84">
        <f>AVERAGE(M33:M35)</f>
        <v>0.71525400757694146</v>
      </c>
    </row>
    <row r="32" spans="1:17" x14ac:dyDescent="0.2">
      <c r="B32" s="84" t="s">
        <v>119</v>
      </c>
      <c r="C32" s="84">
        <v>23.8</v>
      </c>
      <c r="D32" s="84">
        <v>26.29</v>
      </c>
      <c r="F32" s="84" t="s">
        <v>119</v>
      </c>
      <c r="G32" s="84">
        <f t="shared" si="2"/>
        <v>2.4899999999999984</v>
      </c>
      <c r="I32" s="84" t="s">
        <v>119</v>
      </c>
      <c r="J32" s="84">
        <f t="shared" si="3"/>
        <v>0.17800627444963418</v>
      </c>
      <c r="L32" s="84" t="s">
        <v>119</v>
      </c>
      <c r="M32" s="84">
        <f t="shared" si="4"/>
        <v>0.65975395538644821</v>
      </c>
      <c r="O32" s="84" t="s">
        <v>20</v>
      </c>
      <c r="P32" s="85" t="s">
        <v>114</v>
      </c>
      <c r="Q32" s="84">
        <f>STDEV(M30:M32)</f>
        <v>0.24080258181655764</v>
      </c>
    </row>
    <row r="33" spans="2:17" x14ac:dyDescent="0.2">
      <c r="B33" s="84" t="s">
        <v>120</v>
      </c>
      <c r="C33" s="84">
        <v>24.1</v>
      </c>
      <c r="D33" s="84">
        <v>26.05</v>
      </c>
      <c r="F33" s="84" t="s">
        <v>120</v>
      </c>
      <c r="G33" s="84">
        <f t="shared" si="2"/>
        <v>1.9499999999999993</v>
      </c>
      <c r="I33" s="84" t="s">
        <v>120</v>
      </c>
      <c r="J33" s="84">
        <f t="shared" si="3"/>
        <v>0.25881623096034451</v>
      </c>
      <c r="L33" s="84" t="s">
        <v>120</v>
      </c>
      <c r="M33" s="84">
        <f t="shared" si="4"/>
        <v>0.95926411932526523</v>
      </c>
      <c r="O33" s="84"/>
      <c r="P33" s="85" t="s">
        <v>115</v>
      </c>
      <c r="Q33" s="84">
        <f>STDEV(M33:M35)</f>
        <v>0.22959652684237633</v>
      </c>
    </row>
    <row r="34" spans="2:17" x14ac:dyDescent="0.2">
      <c r="B34" s="84" t="s">
        <v>121</v>
      </c>
      <c r="C34" s="84">
        <v>23.21</v>
      </c>
      <c r="D34" s="84">
        <v>26.09</v>
      </c>
      <c r="F34" s="84" t="s">
        <v>121</v>
      </c>
      <c r="G34" s="84">
        <f t="shared" si="2"/>
        <v>2.879999999999999</v>
      </c>
      <c r="I34" s="84" t="s">
        <v>121</v>
      </c>
      <c r="J34" s="84">
        <f t="shared" si="3"/>
        <v>0.13584185781575736</v>
      </c>
      <c r="L34" s="84" t="s">
        <v>121</v>
      </c>
      <c r="M34" s="84">
        <f t="shared" si="4"/>
        <v>0.50347777502836</v>
      </c>
      <c r="O34" s="84" t="s">
        <v>126</v>
      </c>
      <c r="P34" s="85" t="s">
        <v>114</v>
      </c>
      <c r="Q34" s="84"/>
    </row>
    <row r="35" spans="2:17" x14ac:dyDescent="0.2">
      <c r="B35" s="84" t="s">
        <v>123</v>
      </c>
      <c r="C35" s="84">
        <v>23.87</v>
      </c>
      <c r="D35" s="84">
        <v>26.31</v>
      </c>
      <c r="F35" s="84" t="s">
        <v>123</v>
      </c>
      <c r="G35" s="84">
        <f t="shared" si="2"/>
        <v>2.4399999999999977</v>
      </c>
      <c r="I35" s="84" t="s">
        <v>123</v>
      </c>
      <c r="J35" s="84">
        <f t="shared" si="3"/>
        <v>0.18428365216138792</v>
      </c>
      <c r="L35" s="84" t="s">
        <v>123</v>
      </c>
      <c r="M35" s="84">
        <f t="shared" si="4"/>
        <v>0.68302012837719905</v>
      </c>
      <c r="O35" s="84"/>
      <c r="P35" s="85" t="s">
        <v>115</v>
      </c>
      <c r="Q35" s="84">
        <f>_xlfn.T.TEST(M30:M32,M33:M35,2,3)</f>
        <v>0.32977573841284297</v>
      </c>
    </row>
    <row r="38" spans="2:17" ht="14.25" customHeight="1" x14ac:dyDescent="0.2"/>
  </sheetData>
  <mergeCells count="11">
    <mergeCell ref="B12:B15"/>
    <mergeCell ref="H12:H15"/>
    <mergeCell ref="N12:N15"/>
    <mergeCell ref="J18:J21"/>
    <mergeCell ref="J22:J25"/>
    <mergeCell ref="B4:B7"/>
    <mergeCell ref="H4:H7"/>
    <mergeCell ref="N4:N7"/>
    <mergeCell ref="B8:B11"/>
    <mergeCell ref="H8:H11"/>
    <mergeCell ref="N8:N11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31C6-6B00-41A5-9104-C3643FCC7FD8}">
  <dimension ref="A1:AL31"/>
  <sheetViews>
    <sheetView zoomScale="25" zoomScaleNormal="25" workbookViewId="0">
      <selection activeCell="O48" sqref="A1:XFD1048576"/>
    </sheetView>
  </sheetViews>
  <sheetFormatPr defaultRowHeight="12.75" x14ac:dyDescent="0.2"/>
  <cols>
    <col min="1" max="1" width="29.25" style="142" bestFit="1" customWidth="1"/>
    <col min="2" max="2" width="12.25" style="141" bestFit="1" customWidth="1"/>
    <col min="3" max="3" width="9" style="141"/>
    <col min="4" max="5" width="10.125" style="141" bestFit="1" customWidth="1"/>
    <col min="6" max="6" width="9.125" style="141" bestFit="1" customWidth="1"/>
    <col min="7" max="7" width="10" style="141" bestFit="1" customWidth="1"/>
    <col min="8" max="8" width="9.125" style="141" bestFit="1" customWidth="1"/>
    <col min="9" max="9" width="12.875" style="141" bestFit="1" customWidth="1"/>
    <col min="10" max="10" width="28.875" style="141" bestFit="1" customWidth="1"/>
    <col min="11" max="11" width="9" style="141"/>
    <col min="12" max="12" width="27.375" style="141" bestFit="1" customWidth="1"/>
    <col min="13" max="13" width="10" style="141" bestFit="1" customWidth="1"/>
    <col min="14" max="14" width="9.125" style="141" bestFit="1" customWidth="1"/>
    <col min="15" max="15" width="14" style="141" customWidth="1"/>
    <col min="16" max="16" width="18.875" style="141" bestFit="1" customWidth="1"/>
    <col min="17" max="17" width="16" style="141" bestFit="1" customWidth="1"/>
    <col min="18" max="18" width="9" style="141"/>
    <col min="19" max="20" width="9.125" style="141" bestFit="1" customWidth="1"/>
    <col min="21" max="21" width="14.875" style="141" bestFit="1" customWidth="1"/>
    <col min="22" max="22" width="9.125" style="141" bestFit="1" customWidth="1"/>
    <col min="23" max="25" width="9" style="141"/>
    <col min="26" max="29" width="9.125" style="141" bestFit="1" customWidth="1"/>
    <col min="30" max="30" width="9" style="141"/>
    <col min="31" max="31" width="26.625" style="141" bestFit="1" customWidth="1"/>
    <col min="32" max="33" width="9" style="141"/>
    <col min="34" max="35" width="9.125" style="141" bestFit="1" customWidth="1"/>
    <col min="36" max="36" width="14.875" style="141" bestFit="1" customWidth="1"/>
    <col min="37" max="37" width="9.125" style="141" bestFit="1" customWidth="1"/>
    <col min="38" max="38" width="20.25" style="141" bestFit="1" customWidth="1"/>
    <col min="39" max="16384" width="9" style="141"/>
  </cols>
  <sheetData>
    <row r="1" spans="1:38" x14ac:dyDescent="0.2">
      <c r="A1" s="140" t="s">
        <v>88</v>
      </c>
    </row>
    <row r="2" spans="1:38" ht="16.5" customHeight="1" x14ac:dyDescent="0.2"/>
    <row r="3" spans="1:38" ht="15" customHeight="1" x14ac:dyDescent="0.2">
      <c r="A3" s="143" t="s">
        <v>185</v>
      </c>
      <c r="B3" s="144" t="s">
        <v>167</v>
      </c>
      <c r="C3" s="144" t="s">
        <v>18</v>
      </c>
      <c r="D3" s="145" t="s">
        <v>49</v>
      </c>
      <c r="E3" s="144" t="s">
        <v>56</v>
      </c>
      <c r="F3" s="146" t="s">
        <v>87</v>
      </c>
      <c r="G3" s="146" t="s">
        <v>98</v>
      </c>
      <c r="H3" s="146" t="s">
        <v>73</v>
      </c>
      <c r="J3" s="144" t="s">
        <v>68</v>
      </c>
      <c r="K3" s="144" t="s">
        <v>18</v>
      </c>
      <c r="L3" s="144" t="s">
        <v>56</v>
      </c>
      <c r="M3" s="146" t="s">
        <v>87</v>
      </c>
      <c r="N3" s="146" t="s">
        <v>98</v>
      </c>
      <c r="O3" s="146" t="s">
        <v>73</v>
      </c>
      <c r="Q3" s="144" t="s">
        <v>69</v>
      </c>
      <c r="R3" s="144" t="s">
        <v>18</v>
      </c>
      <c r="S3" s="144" t="s">
        <v>56</v>
      </c>
      <c r="T3" s="146" t="s">
        <v>87</v>
      </c>
      <c r="U3" s="146" t="s">
        <v>98</v>
      </c>
      <c r="V3" s="146" t="s">
        <v>73</v>
      </c>
      <c r="X3" s="144" t="s">
        <v>70</v>
      </c>
      <c r="Y3" s="144" t="s">
        <v>18</v>
      </c>
      <c r="Z3" s="144" t="s">
        <v>56</v>
      </c>
      <c r="AA3" s="146" t="s">
        <v>87</v>
      </c>
      <c r="AB3" s="146" t="s">
        <v>98</v>
      </c>
      <c r="AC3" s="146" t="s">
        <v>73</v>
      </c>
      <c r="AE3" s="146"/>
      <c r="AF3" s="146"/>
      <c r="AG3" s="146" t="s">
        <v>18</v>
      </c>
      <c r="AH3" s="144" t="s">
        <v>56</v>
      </c>
      <c r="AI3" s="146" t="s">
        <v>87</v>
      </c>
      <c r="AJ3" s="146" t="s">
        <v>98</v>
      </c>
      <c r="AK3" s="146" t="s">
        <v>73</v>
      </c>
    </row>
    <row r="4" spans="1:38" ht="15" customHeight="1" x14ac:dyDescent="0.2">
      <c r="B4" s="147" t="s">
        <v>8</v>
      </c>
      <c r="C4" s="146" t="s">
        <v>129</v>
      </c>
      <c r="D4" s="146">
        <v>18.86</v>
      </c>
      <c r="E4" s="146">
        <v>25.256666666666664</v>
      </c>
      <c r="F4" s="146">
        <v>23.34</v>
      </c>
      <c r="G4" s="146">
        <v>51.540000000000006</v>
      </c>
      <c r="H4" s="146">
        <v>31.656666666666663</v>
      </c>
      <c r="J4" s="147" t="s">
        <v>8</v>
      </c>
      <c r="K4" s="146" t="s">
        <v>129</v>
      </c>
      <c r="L4" s="146">
        <f>E4-D4</f>
        <v>6.3966666666666647</v>
      </c>
      <c r="M4" s="146">
        <f>F4-D4</f>
        <v>4.4800000000000004</v>
      </c>
      <c r="N4" s="146">
        <f>G4-D4</f>
        <v>32.680000000000007</v>
      </c>
      <c r="O4" s="146">
        <f>H4-D4</f>
        <v>12.796666666666663</v>
      </c>
      <c r="Q4" s="147" t="s">
        <v>8</v>
      </c>
      <c r="R4" s="146" t="s">
        <v>129</v>
      </c>
      <c r="S4" s="146">
        <f>2^(-L4)</f>
        <v>1.1868927064340642E-2</v>
      </c>
      <c r="T4" s="146">
        <f t="shared" ref="T4:V15" si="0">2^(-M4)</f>
        <v>4.4811101500494596E-2</v>
      </c>
      <c r="U4" s="146">
        <f t="shared" si="0"/>
        <v>1.4532480259677487E-10</v>
      </c>
      <c r="V4" s="146">
        <f t="shared" si="0"/>
        <v>1.4054632326659954E-4</v>
      </c>
      <c r="X4" s="147" t="s">
        <v>8</v>
      </c>
      <c r="Y4" s="146" t="s">
        <v>129</v>
      </c>
      <c r="Z4" s="146">
        <f>S4/$S$4</f>
        <v>1</v>
      </c>
      <c r="AA4" s="146">
        <f>T4/$T$4</f>
        <v>1</v>
      </c>
      <c r="AB4" s="146">
        <f>U4/$U$4</f>
        <v>1</v>
      </c>
      <c r="AC4" s="146">
        <f>V4/$V$4</f>
        <v>1</v>
      </c>
      <c r="AE4" s="148" t="s">
        <v>23</v>
      </c>
      <c r="AF4" s="149" t="s">
        <v>8</v>
      </c>
      <c r="AG4" s="146" t="s">
        <v>10</v>
      </c>
      <c r="AH4" s="146">
        <f>AVERAGE(Z4:Z6)</f>
        <v>0.95340240657044262</v>
      </c>
      <c r="AI4" s="146">
        <f t="shared" ref="AI4:AK4" si="1">AVERAGE(AA4:AA6)</f>
        <v>1.010930836417218</v>
      </c>
      <c r="AJ4" s="146">
        <f t="shared" si="1"/>
        <v>1.4404706741152868</v>
      </c>
      <c r="AK4" s="146">
        <f t="shared" si="1"/>
        <v>1.0613210929461363</v>
      </c>
    </row>
    <row r="5" spans="1:38" ht="15" customHeight="1" x14ac:dyDescent="0.2">
      <c r="B5" s="150"/>
      <c r="C5" s="146" t="s">
        <v>130</v>
      </c>
      <c r="D5" s="146">
        <v>18.93</v>
      </c>
      <c r="E5" s="146">
        <v>25.526666666666667</v>
      </c>
      <c r="F5" s="146">
        <v>23.29</v>
      </c>
      <c r="G5" s="146">
        <v>50.650999999999996</v>
      </c>
      <c r="H5" s="146">
        <v>31.676666666666666</v>
      </c>
      <c r="J5" s="150"/>
      <c r="K5" s="146" t="s">
        <v>130</v>
      </c>
      <c r="L5" s="146">
        <f t="shared" ref="L5:L15" si="2">E5-D5</f>
        <v>6.5966666666666676</v>
      </c>
      <c r="M5" s="146">
        <f t="shared" ref="M5:M15" si="3">F5-D5</f>
        <v>4.3599999999999994</v>
      </c>
      <c r="N5" s="146">
        <f t="shared" ref="N5:N15" si="4">G5-D5</f>
        <v>31.720999999999997</v>
      </c>
      <c r="O5" s="146">
        <f t="shared" ref="O5:O15" si="5">H5-D5</f>
        <v>12.746666666666666</v>
      </c>
      <c r="Q5" s="150"/>
      <c r="R5" s="146" t="s">
        <v>130</v>
      </c>
      <c r="S5" s="146">
        <f t="shared" ref="S5:S15" si="6">2^(-L5)</f>
        <v>1.033250114158233E-2</v>
      </c>
      <c r="T5" s="146">
        <f t="shared" si="0"/>
        <v>4.8697786228781272E-2</v>
      </c>
      <c r="U5" s="146">
        <f t="shared" si="0"/>
        <v>2.8250589041241791E-10</v>
      </c>
      <c r="V5" s="146">
        <f t="shared" si="0"/>
        <v>1.4550267865278159E-4</v>
      </c>
      <c r="X5" s="150"/>
      <c r="Y5" s="146" t="s">
        <v>130</v>
      </c>
      <c r="Z5" s="146">
        <f t="shared" ref="Z5:Z15" si="7">S5/$S$4</f>
        <v>0.87055056329612168</v>
      </c>
      <c r="AA5" s="146">
        <f t="shared" ref="AA5:AA15" si="8">T5/$T$4</f>
        <v>1.0867348625260591</v>
      </c>
      <c r="AB5" s="146">
        <f t="shared" ref="AB5:AB15" si="9">U5/$U$4</f>
        <v>1.9439619759627147</v>
      </c>
      <c r="AC5" s="146">
        <f t="shared" ref="AC5:AC15" si="10">V5/$V$4</f>
        <v>1.035264923841376</v>
      </c>
      <c r="AE5" s="148"/>
      <c r="AF5" s="149"/>
      <c r="AG5" s="146" t="s">
        <v>12</v>
      </c>
      <c r="AH5" s="146">
        <f>AVERAGE(Z7:Z9)</f>
        <v>0.77745772404728664</v>
      </c>
      <c r="AI5" s="146">
        <f t="shared" ref="AI5:AK5" si="11">AVERAGE(AA7:AA9)</f>
        <v>0.79601913739116859</v>
      </c>
      <c r="AJ5" s="146">
        <f t="shared" si="11"/>
        <v>1.4417542723534151</v>
      </c>
      <c r="AK5" s="146">
        <f t="shared" si="11"/>
        <v>1.369436085160163</v>
      </c>
    </row>
    <row r="6" spans="1:38" ht="15" customHeight="1" x14ac:dyDescent="0.2">
      <c r="B6" s="150"/>
      <c r="C6" s="146" t="s">
        <v>131</v>
      </c>
      <c r="D6" s="146">
        <v>18.82</v>
      </c>
      <c r="E6" s="146">
        <v>25.231666666666666</v>
      </c>
      <c r="F6" s="146">
        <v>23.380000000000003</v>
      </c>
      <c r="G6" s="146">
        <v>51.037999999999997</v>
      </c>
      <c r="H6" s="146">
        <v>31.416666666666668</v>
      </c>
      <c r="J6" s="150"/>
      <c r="K6" s="146" t="s">
        <v>131</v>
      </c>
      <c r="L6" s="146">
        <f t="shared" si="2"/>
        <v>6.4116666666666653</v>
      </c>
      <c r="M6" s="146">
        <f t="shared" si="3"/>
        <v>4.5600000000000023</v>
      </c>
      <c r="N6" s="146">
        <f t="shared" si="4"/>
        <v>32.217999999999996</v>
      </c>
      <c r="O6" s="146">
        <f t="shared" si="5"/>
        <v>12.596666666666668</v>
      </c>
      <c r="Q6" s="150"/>
      <c r="R6" s="146" t="s">
        <v>131</v>
      </c>
      <c r="S6" s="146">
        <f t="shared" si="6"/>
        <v>1.1746162673731306E-2</v>
      </c>
      <c r="T6" s="146">
        <f t="shared" si="0"/>
        <v>4.2393885232739681E-2</v>
      </c>
      <c r="U6" s="146">
        <f t="shared" si="0"/>
        <v>2.00177656077549E-10</v>
      </c>
      <c r="V6" s="146">
        <f t="shared" si="0"/>
        <v>1.6144533033722412E-4</v>
      </c>
      <c r="X6" s="150"/>
      <c r="Y6" s="146" t="s">
        <v>131</v>
      </c>
      <c r="Z6" s="146">
        <f t="shared" si="7"/>
        <v>0.98965665641520595</v>
      </c>
      <c r="AA6" s="146">
        <f t="shared" si="8"/>
        <v>0.94605764672559467</v>
      </c>
      <c r="AB6" s="146">
        <f t="shared" si="9"/>
        <v>1.3774500463831454</v>
      </c>
      <c r="AC6" s="146">
        <f t="shared" si="10"/>
        <v>1.1486983549970331</v>
      </c>
      <c r="AE6" s="148"/>
      <c r="AF6" s="149" t="s">
        <v>9</v>
      </c>
      <c r="AG6" s="146" t="s">
        <v>10</v>
      </c>
      <c r="AH6" s="146">
        <f>AVERAGE(Z10:Z12)</f>
        <v>1.4412993758861818</v>
      </c>
      <c r="AI6" s="146">
        <f t="shared" ref="AI6:AK6" si="12">AVERAGE(AA10:AA12)</f>
        <v>2.2454305781185719</v>
      </c>
      <c r="AJ6" s="146">
        <f t="shared" si="12"/>
        <v>2.3408405963774834</v>
      </c>
      <c r="AK6" s="146">
        <f t="shared" si="12"/>
        <v>1.0938644255506607</v>
      </c>
    </row>
    <row r="7" spans="1:38" ht="14.25" customHeight="1" x14ac:dyDescent="0.2">
      <c r="B7" s="150"/>
      <c r="C7" s="146" t="s">
        <v>133</v>
      </c>
      <c r="D7" s="146">
        <v>19.34</v>
      </c>
      <c r="E7" s="146">
        <v>25.901666666666664</v>
      </c>
      <c r="F7" s="146">
        <v>23.93</v>
      </c>
      <c r="G7" s="146">
        <v>51.198</v>
      </c>
      <c r="H7" s="146">
        <v>31.491666666666667</v>
      </c>
      <c r="J7" s="150"/>
      <c r="K7" s="146" t="s">
        <v>133</v>
      </c>
      <c r="L7" s="146">
        <f t="shared" si="2"/>
        <v>6.5616666666666639</v>
      </c>
      <c r="M7" s="146">
        <f t="shared" si="3"/>
        <v>4.59</v>
      </c>
      <c r="N7" s="146">
        <f t="shared" si="4"/>
        <v>31.858000000000001</v>
      </c>
      <c r="O7" s="146">
        <f t="shared" si="5"/>
        <v>12.151666666666667</v>
      </c>
      <c r="Q7" s="150"/>
      <c r="R7" s="146" t="s">
        <v>133</v>
      </c>
      <c r="S7" s="146">
        <f t="shared" si="6"/>
        <v>1.058623454360242E-2</v>
      </c>
      <c r="T7" s="146">
        <f t="shared" si="0"/>
        <v>4.1521431690516003E-2</v>
      </c>
      <c r="U7" s="146">
        <f t="shared" si="0"/>
        <v>2.5691318792336642E-10</v>
      </c>
      <c r="V7" s="146">
        <f t="shared" si="0"/>
        <v>2.1977780723098385E-4</v>
      </c>
      <c r="X7" s="150"/>
      <c r="Y7" s="146" t="s">
        <v>133</v>
      </c>
      <c r="Z7" s="146">
        <f t="shared" si="7"/>
        <v>0.89192851942009299</v>
      </c>
      <c r="AA7" s="146">
        <f t="shared" si="8"/>
        <v>0.92658806189037146</v>
      </c>
      <c r="AB7" s="146">
        <f t="shared" si="9"/>
        <v>1.7678550621273508</v>
      </c>
      <c r="AC7" s="146">
        <f t="shared" si="10"/>
        <v>1.5637392862571842</v>
      </c>
      <c r="AE7" s="148"/>
      <c r="AF7" s="149"/>
      <c r="AG7" s="146" t="s">
        <v>12</v>
      </c>
      <c r="AH7" s="146">
        <f>AVERAGE(Z13:Z15)</f>
        <v>0.95221864133324008</v>
      </c>
      <c r="AI7" s="146">
        <f t="shared" ref="AI7:AK7" si="13">AVERAGE(AA13:AA15)</f>
        <v>1.0475836609625675</v>
      </c>
      <c r="AJ7" s="146">
        <f t="shared" si="13"/>
        <v>0.86658030457306767</v>
      </c>
      <c r="AK7" s="146">
        <f t="shared" si="13"/>
        <v>1.0373382912086477</v>
      </c>
    </row>
    <row r="8" spans="1:38" ht="14.25" customHeight="1" x14ac:dyDescent="0.2">
      <c r="B8" s="150"/>
      <c r="C8" s="146" t="s">
        <v>134</v>
      </c>
      <c r="D8" s="146">
        <v>18.8</v>
      </c>
      <c r="E8" s="146">
        <v>25.793333333333337</v>
      </c>
      <c r="F8" s="146">
        <v>24.01</v>
      </c>
      <c r="G8" s="146">
        <v>51.04</v>
      </c>
      <c r="H8" s="146">
        <v>31.20333333333334</v>
      </c>
      <c r="J8" s="150"/>
      <c r="K8" s="146" t="s">
        <v>134</v>
      </c>
      <c r="L8" s="146">
        <f t="shared" si="2"/>
        <v>6.9933333333333358</v>
      </c>
      <c r="M8" s="146">
        <f t="shared" si="3"/>
        <v>5.2100000000000009</v>
      </c>
      <c r="N8" s="146">
        <f t="shared" si="4"/>
        <v>32.239999999999995</v>
      </c>
      <c r="O8" s="146">
        <f t="shared" si="5"/>
        <v>12.40333333333334</v>
      </c>
      <c r="Q8" s="150"/>
      <c r="R8" s="146" t="s">
        <v>134</v>
      </c>
      <c r="S8" s="146">
        <f t="shared" si="6"/>
        <v>7.8486849562660298E-3</v>
      </c>
      <c r="T8" s="146">
        <f t="shared" si="0"/>
        <v>2.7016788478370777E-2</v>
      </c>
      <c r="U8" s="146">
        <f t="shared" si="0"/>
        <v>1.9714825608826507E-10</v>
      </c>
      <c r="V8" s="146">
        <f t="shared" si="0"/>
        <v>1.8459699221677479E-4</v>
      </c>
      <c r="X8" s="150"/>
      <c r="Y8" s="146" t="s">
        <v>134</v>
      </c>
      <c r="Z8" s="146">
        <f t="shared" si="7"/>
        <v>0.66128007306126713</v>
      </c>
      <c r="AA8" s="146">
        <f t="shared" si="8"/>
        <v>0.60290391384538011</v>
      </c>
      <c r="AB8" s="146">
        <f t="shared" si="9"/>
        <v>1.3566043274476831</v>
      </c>
      <c r="AC8" s="146">
        <f t="shared" si="10"/>
        <v>1.3134245558783946</v>
      </c>
      <c r="AE8" s="148" t="s">
        <v>20</v>
      </c>
      <c r="AF8" s="149" t="s">
        <v>8</v>
      </c>
      <c r="AG8" s="146" t="s">
        <v>10</v>
      </c>
      <c r="AH8" s="146">
        <f>STDEV(Z4:Z6)</f>
        <v>7.1937939500605286E-2</v>
      </c>
      <c r="AI8" s="146">
        <f t="shared" ref="AI8:AK8" si="14">STDEV(AA4:AA6)</f>
        <v>7.0972756392348138E-2</v>
      </c>
      <c r="AJ8" s="146">
        <f t="shared" si="14"/>
        <v>0.47512603870517578</v>
      </c>
      <c r="AK8" s="146">
        <f t="shared" si="14"/>
        <v>7.7698089783583613E-2</v>
      </c>
    </row>
    <row r="9" spans="1:38" ht="14.25" customHeight="1" x14ac:dyDescent="0.2">
      <c r="B9" s="151"/>
      <c r="C9" s="146" t="s">
        <v>135</v>
      </c>
      <c r="D9" s="146">
        <v>19.86</v>
      </c>
      <c r="E9" s="146">
        <v>26.616666666666664</v>
      </c>
      <c r="F9" s="146">
        <v>24.56</v>
      </c>
      <c r="G9" s="146">
        <v>52.276000000000003</v>
      </c>
      <c r="H9" s="146">
        <v>32.356666666666669</v>
      </c>
      <c r="J9" s="151"/>
      <c r="K9" s="146" t="s">
        <v>135</v>
      </c>
      <c r="L9" s="146">
        <f t="shared" si="2"/>
        <v>6.7566666666666642</v>
      </c>
      <c r="M9" s="146">
        <f t="shared" si="3"/>
        <v>4.6999999999999993</v>
      </c>
      <c r="N9" s="146">
        <f t="shared" si="4"/>
        <v>32.416000000000004</v>
      </c>
      <c r="O9" s="146">
        <f t="shared" si="5"/>
        <v>12.49666666666667</v>
      </c>
      <c r="Q9" s="151"/>
      <c r="R9" s="146" t="s">
        <v>135</v>
      </c>
      <c r="S9" s="146">
        <f t="shared" si="6"/>
        <v>9.247847567108107E-3</v>
      </c>
      <c r="T9" s="146">
        <f t="shared" si="0"/>
        <v>3.8473262917028649E-2</v>
      </c>
      <c r="U9" s="146">
        <f t="shared" si="0"/>
        <v>1.7450652105681912E-10</v>
      </c>
      <c r="V9" s="146">
        <f t="shared" si="0"/>
        <v>1.7303282070584187E-4</v>
      </c>
      <c r="X9" s="151"/>
      <c r="Y9" s="146" t="s">
        <v>135</v>
      </c>
      <c r="Z9" s="146">
        <f t="shared" si="7"/>
        <v>0.7791645796604999</v>
      </c>
      <c r="AA9" s="146">
        <f t="shared" si="8"/>
        <v>0.85856543643775429</v>
      </c>
      <c r="AB9" s="146">
        <f t="shared" si="9"/>
        <v>1.2008034274852122</v>
      </c>
      <c r="AC9" s="146">
        <f t="shared" si="10"/>
        <v>1.2311444133449108</v>
      </c>
      <c r="AE9" s="148"/>
      <c r="AF9" s="149"/>
      <c r="AG9" s="146" t="s">
        <v>12</v>
      </c>
      <c r="AH9" s="146">
        <f>STDEV(Z7:Z9)</f>
        <v>0.11533369615597328</v>
      </c>
      <c r="AI9" s="146">
        <f t="shared" ref="AI9:AK9" si="15">STDEV(AA7:AA9)</f>
        <v>0.17066600882197258</v>
      </c>
      <c r="AJ9" s="146">
        <f t="shared" si="15"/>
        <v>0.29295865565923823</v>
      </c>
      <c r="AK9" s="146">
        <f t="shared" si="15"/>
        <v>0.17322761307379847</v>
      </c>
    </row>
    <row r="10" spans="1:38" ht="14.25" customHeight="1" x14ac:dyDescent="0.2">
      <c r="B10" s="147" t="s">
        <v>9</v>
      </c>
      <c r="C10" s="146" t="s">
        <v>129</v>
      </c>
      <c r="D10" s="146">
        <v>19.010000000000002</v>
      </c>
      <c r="E10" s="146">
        <v>24.965000000000003</v>
      </c>
      <c r="F10" s="146">
        <v>22.58</v>
      </c>
      <c r="G10" s="146">
        <v>50.581000000000003</v>
      </c>
      <c r="H10" s="146">
        <v>31.785000000000004</v>
      </c>
      <c r="J10" s="147" t="s">
        <v>9</v>
      </c>
      <c r="K10" s="146" t="s">
        <v>129</v>
      </c>
      <c r="L10" s="146">
        <f t="shared" si="2"/>
        <v>5.9550000000000018</v>
      </c>
      <c r="M10" s="146">
        <f t="shared" si="3"/>
        <v>3.5699999999999967</v>
      </c>
      <c r="N10" s="146">
        <f t="shared" si="4"/>
        <v>31.571000000000002</v>
      </c>
      <c r="O10" s="146">
        <f t="shared" si="5"/>
        <v>12.775000000000002</v>
      </c>
      <c r="Q10" s="147" t="s">
        <v>9</v>
      </c>
      <c r="R10" s="146" t="s">
        <v>129</v>
      </c>
      <c r="S10" s="146">
        <f t="shared" si="6"/>
        <v>1.612004967658371E-2</v>
      </c>
      <c r="T10" s="146">
        <f t="shared" si="0"/>
        <v>8.4202098554105834E-2</v>
      </c>
      <c r="U10" s="146">
        <f t="shared" si="0"/>
        <v>3.1345991168096287E-10</v>
      </c>
      <c r="V10" s="146">
        <f t="shared" si="0"/>
        <v>1.4267300397476117E-4</v>
      </c>
      <c r="X10" s="147" t="s">
        <v>9</v>
      </c>
      <c r="Y10" s="146" t="s">
        <v>129</v>
      </c>
      <c r="Z10" s="146">
        <f t="shared" si="7"/>
        <v>1.3581724438273168</v>
      </c>
      <c r="AA10" s="146">
        <f t="shared" si="8"/>
        <v>1.8790454984280283</v>
      </c>
      <c r="AB10" s="146">
        <f t="shared" si="9"/>
        <v>2.156960863388913</v>
      </c>
      <c r="AC10" s="146">
        <f t="shared" si="10"/>
        <v>1.0151315285859708</v>
      </c>
      <c r="AE10" s="148"/>
      <c r="AF10" s="149" t="s">
        <v>9</v>
      </c>
      <c r="AG10" s="146" t="s">
        <v>10</v>
      </c>
      <c r="AH10" s="146">
        <f>STDEV(Z10:Z12)</f>
        <v>0.11378732015225616</v>
      </c>
      <c r="AI10" s="146">
        <f t="shared" ref="AI10:AK10" si="16">STDEV(AA10:AA12)</f>
        <v>0.3190797704476232</v>
      </c>
      <c r="AJ10" s="146">
        <f t="shared" si="16"/>
        <v>0.16195542809112734</v>
      </c>
      <c r="AK10" s="146">
        <f t="shared" si="16"/>
        <v>0.13130955515175541</v>
      </c>
    </row>
    <row r="11" spans="1:38" ht="14.25" customHeight="1" x14ac:dyDescent="0.2">
      <c r="B11" s="150"/>
      <c r="C11" s="146" t="s">
        <v>130</v>
      </c>
      <c r="D11" s="146">
        <v>18.899999999999999</v>
      </c>
      <c r="E11" s="146">
        <v>24.816666666666666</v>
      </c>
      <c r="F11" s="146">
        <v>22.12</v>
      </c>
      <c r="G11" s="146">
        <v>50.28</v>
      </c>
      <c r="H11" s="146">
        <v>31.666666666666664</v>
      </c>
      <c r="J11" s="150"/>
      <c r="K11" s="146" t="s">
        <v>130</v>
      </c>
      <c r="L11" s="146">
        <f t="shared" si="2"/>
        <v>5.9166666666666679</v>
      </c>
      <c r="M11" s="146">
        <f t="shared" si="3"/>
        <v>3.2200000000000024</v>
      </c>
      <c r="N11" s="146">
        <f t="shared" si="4"/>
        <v>31.380000000000003</v>
      </c>
      <c r="O11" s="146">
        <f t="shared" si="5"/>
        <v>12.766666666666666</v>
      </c>
      <c r="Q11" s="150"/>
      <c r="R11" s="146" t="s">
        <v>130</v>
      </c>
      <c r="S11" s="146">
        <f t="shared" si="6"/>
        <v>1.6554110849363982E-2</v>
      </c>
      <c r="T11" s="146">
        <f t="shared" si="0"/>
        <v>0.10732067955471904</v>
      </c>
      <c r="U11" s="146">
        <f t="shared" si="0"/>
        <v>3.5783163767494467E-10</v>
      </c>
      <c r="V11" s="146">
        <f t="shared" si="0"/>
        <v>1.4349950027876088E-4</v>
      </c>
      <c r="X11" s="150"/>
      <c r="Y11" s="146" t="s">
        <v>130</v>
      </c>
      <c r="Z11" s="146">
        <f t="shared" si="7"/>
        <v>1.3947436663504023</v>
      </c>
      <c r="AA11" s="146">
        <f t="shared" si="8"/>
        <v>2.3949574092378536</v>
      </c>
      <c r="AB11" s="146">
        <f t="shared" si="9"/>
        <v>2.4622888266898348</v>
      </c>
      <c r="AC11" s="146">
        <f t="shared" si="10"/>
        <v>1.0210121257071914</v>
      </c>
      <c r="AE11" s="148"/>
      <c r="AF11" s="149"/>
      <c r="AG11" s="146" t="s">
        <v>12</v>
      </c>
      <c r="AH11" s="146">
        <f>STDEV(Z13:Z15)</f>
        <v>6.4050916908868022E-2</v>
      </c>
      <c r="AI11" s="146">
        <f t="shared" ref="AI11:AK11" si="17">STDEV(AA13:AA15)</f>
        <v>3.0039470518922733E-2</v>
      </c>
      <c r="AJ11" s="146">
        <f t="shared" si="17"/>
        <v>2.5265192061355839E-2</v>
      </c>
      <c r="AK11" s="146">
        <f t="shared" si="17"/>
        <v>0.18182864039378521</v>
      </c>
    </row>
    <row r="12" spans="1:38" x14ac:dyDescent="0.2">
      <c r="B12" s="150"/>
      <c r="C12" s="146" t="s">
        <v>131</v>
      </c>
      <c r="D12" s="146">
        <v>18.66</v>
      </c>
      <c r="E12" s="146">
        <v>24.405000000000001</v>
      </c>
      <c r="F12" s="146">
        <v>21.84</v>
      </c>
      <c r="G12" s="146">
        <v>50.075000000000003</v>
      </c>
      <c r="H12" s="146">
        <v>31.14</v>
      </c>
      <c r="J12" s="150"/>
      <c r="K12" s="146" t="s">
        <v>131</v>
      </c>
      <c r="L12" s="146">
        <f t="shared" si="2"/>
        <v>5.745000000000001</v>
      </c>
      <c r="M12" s="146">
        <f t="shared" si="3"/>
        <v>3.1799999999999997</v>
      </c>
      <c r="N12" s="146">
        <f t="shared" si="4"/>
        <v>31.415000000000003</v>
      </c>
      <c r="O12" s="146">
        <f t="shared" si="5"/>
        <v>12.48</v>
      </c>
      <c r="Q12" s="150"/>
      <c r="R12" s="146" t="s">
        <v>131</v>
      </c>
      <c r="S12" s="146">
        <f t="shared" si="6"/>
        <v>1.8645870984870645E-2</v>
      </c>
      <c r="T12" s="146">
        <f t="shared" si="0"/>
        <v>0.11033787453633188</v>
      </c>
      <c r="U12" s="146">
        <f t="shared" si="0"/>
        <v>3.492550433813161E-10</v>
      </c>
      <c r="V12" s="146">
        <f t="shared" si="0"/>
        <v>1.7504336523630712E-4</v>
      </c>
      <c r="X12" s="150"/>
      <c r="Y12" s="146" t="s">
        <v>131</v>
      </c>
      <c r="Z12" s="146">
        <f t="shared" si="7"/>
        <v>1.5709820174808264</v>
      </c>
      <c r="AA12" s="146">
        <f t="shared" si="8"/>
        <v>2.4622888266898335</v>
      </c>
      <c r="AB12" s="146">
        <f t="shared" si="9"/>
        <v>2.4032720990537024</v>
      </c>
      <c r="AC12" s="146">
        <f t="shared" si="10"/>
        <v>1.2454496223588205</v>
      </c>
      <c r="AE12" s="148" t="s">
        <v>187</v>
      </c>
      <c r="AF12" s="149" t="s">
        <v>8</v>
      </c>
      <c r="AG12" s="146" t="s">
        <v>10</v>
      </c>
      <c r="AH12" s="146">
        <f>_xlfn.T.TEST(Z4:Z6,$Z$10:$Z$12,2,2)</f>
        <v>3.2878865871007741E-3</v>
      </c>
      <c r="AI12" s="146">
        <f>_xlfn.T.TEST(AA4:AA6,$AA$10:$AA$12,2,2)</f>
        <v>2.822793086261096E-3</v>
      </c>
      <c r="AJ12" s="146">
        <f>_xlfn.T.TEST(AB4:AB6,$AB$10:$AB$12,2,2)</f>
        <v>3.5985660549974839E-2</v>
      </c>
      <c r="AK12" s="146">
        <f>_xlfn.T.TEST(AC4:AC6,$AC$10:$AC$12,2,2)</f>
        <v>0.73052939429661634</v>
      </c>
    </row>
    <row r="13" spans="1:38" x14ac:dyDescent="0.2">
      <c r="B13" s="150"/>
      <c r="C13" s="146" t="s">
        <v>133</v>
      </c>
      <c r="D13" s="152">
        <v>18.63</v>
      </c>
      <c r="E13" s="146">
        <v>25.18</v>
      </c>
      <c r="F13" s="146">
        <v>23.03</v>
      </c>
      <c r="G13" s="146">
        <v>51.530999999999999</v>
      </c>
      <c r="H13" s="146">
        <v>31.108333333333334</v>
      </c>
      <c r="J13" s="150"/>
      <c r="K13" s="146" t="s">
        <v>133</v>
      </c>
      <c r="L13" s="146">
        <f t="shared" si="2"/>
        <v>6.5500000000000007</v>
      </c>
      <c r="M13" s="146">
        <f t="shared" si="3"/>
        <v>4.4000000000000021</v>
      </c>
      <c r="N13" s="146">
        <f t="shared" si="4"/>
        <v>32.900999999999996</v>
      </c>
      <c r="O13" s="146">
        <f t="shared" si="5"/>
        <v>12.478333333333335</v>
      </c>
      <c r="Q13" s="150"/>
      <c r="R13" s="146" t="s">
        <v>133</v>
      </c>
      <c r="S13" s="146">
        <f t="shared" si="6"/>
        <v>1.0672189505893713E-2</v>
      </c>
      <c r="T13" s="146">
        <f t="shared" si="0"/>
        <v>4.7366142703449882E-2</v>
      </c>
      <c r="U13" s="146">
        <f t="shared" si="0"/>
        <v>1.2468439796840061E-10</v>
      </c>
      <c r="V13" s="146">
        <f t="shared" si="0"/>
        <v>1.7524570011216012E-4</v>
      </c>
      <c r="X13" s="150"/>
      <c r="Y13" s="146" t="s">
        <v>133</v>
      </c>
      <c r="Z13" s="146">
        <f t="shared" si="7"/>
        <v>0.89917053563818394</v>
      </c>
      <c r="AA13" s="146">
        <f t="shared" si="8"/>
        <v>1.0570180405613794</v>
      </c>
      <c r="AB13" s="146">
        <f t="shared" si="9"/>
        <v>0.85797053042869698</v>
      </c>
      <c r="AC13" s="146">
        <f t="shared" si="10"/>
        <v>1.2468892535860936</v>
      </c>
      <c r="AE13" s="148"/>
      <c r="AF13" s="149"/>
      <c r="AG13" s="146" t="s">
        <v>12</v>
      </c>
      <c r="AH13" s="153">
        <f>_xlfn.T.TEST(Z7:Z9,$Z$4:$Z$6,2,2)</f>
        <v>8.8432563852945748E-2</v>
      </c>
      <c r="AI13" s="153">
        <f>_xlfn.T.TEST(AA7:AA9,$AA$4:$AA$6,2,2)</f>
        <v>0.1142905669111246</v>
      </c>
      <c r="AJ13" s="153">
        <f>_xlfn.T.TEST(AB7:AB9,$AB$4:$AB$6,2,2)</f>
        <v>0.99701274648737959</v>
      </c>
      <c r="AK13" s="153">
        <f>_xlfn.T.TEST(AC7:AC9,$AC$4:$AC$6,2,2)</f>
        <v>4.8270557062838733E-2</v>
      </c>
      <c r="AL13" s="154" t="s">
        <v>188</v>
      </c>
    </row>
    <row r="14" spans="1:38" x14ac:dyDescent="0.2">
      <c r="B14" s="150"/>
      <c r="C14" s="146" t="s">
        <v>134</v>
      </c>
      <c r="D14" s="152">
        <v>18.7</v>
      </c>
      <c r="E14" s="146">
        <v>25.063333333333333</v>
      </c>
      <c r="F14" s="146">
        <v>23.16</v>
      </c>
      <c r="G14" s="146">
        <v>51.62</v>
      </c>
      <c r="H14" s="146">
        <v>31.615000000000002</v>
      </c>
      <c r="J14" s="150"/>
      <c r="K14" s="146" t="s">
        <v>134</v>
      </c>
      <c r="L14" s="146">
        <f t="shared" si="2"/>
        <v>6.3633333333333333</v>
      </c>
      <c r="M14" s="146">
        <f t="shared" si="3"/>
        <v>4.4600000000000009</v>
      </c>
      <c r="N14" s="146">
        <f t="shared" si="4"/>
        <v>32.92</v>
      </c>
      <c r="O14" s="146">
        <f t="shared" si="5"/>
        <v>12.915000000000003</v>
      </c>
      <c r="Q14" s="150"/>
      <c r="R14" s="146" t="s">
        <v>134</v>
      </c>
      <c r="S14" s="146">
        <f t="shared" si="6"/>
        <v>1.2146350083660112E-2</v>
      </c>
      <c r="T14" s="146">
        <f t="shared" si="0"/>
        <v>4.5436641166259673E-2</v>
      </c>
      <c r="U14" s="146">
        <f t="shared" si="0"/>
        <v>1.2305309536882928E-10</v>
      </c>
      <c r="V14" s="146">
        <f t="shared" si="0"/>
        <v>1.2947848405373715E-4</v>
      </c>
      <c r="X14" s="150"/>
      <c r="Y14" s="146" t="s">
        <v>134</v>
      </c>
      <c r="Z14" s="146">
        <f t="shared" si="7"/>
        <v>1.0233738919967728</v>
      </c>
      <c r="AA14" s="146">
        <f t="shared" si="8"/>
        <v>1.0139594797900287</v>
      </c>
      <c r="AB14" s="146">
        <f t="shared" si="9"/>
        <v>0.84674531236253092</v>
      </c>
      <c r="AC14" s="146">
        <f t="shared" si="10"/>
        <v>0.92125130735815819</v>
      </c>
      <c r="AE14" s="148"/>
      <c r="AF14" s="149" t="s">
        <v>9</v>
      </c>
      <c r="AG14" s="146" t="s">
        <v>10</v>
      </c>
      <c r="AH14" s="146"/>
      <c r="AI14" s="146"/>
      <c r="AJ14" s="146"/>
      <c r="AK14" s="146"/>
    </row>
    <row r="15" spans="1:38" x14ac:dyDescent="0.2">
      <c r="B15" s="151"/>
      <c r="C15" s="146" t="s">
        <v>135</v>
      </c>
      <c r="D15" s="146">
        <v>18.61</v>
      </c>
      <c r="E15" s="146">
        <v>25.105</v>
      </c>
      <c r="F15" s="146">
        <v>22.99</v>
      </c>
      <c r="G15" s="146">
        <v>51.45</v>
      </c>
      <c r="H15" s="146">
        <v>31.49</v>
      </c>
      <c r="J15" s="151"/>
      <c r="K15" s="146" t="s">
        <v>135</v>
      </c>
      <c r="L15" s="146">
        <f t="shared" si="2"/>
        <v>6.495000000000001</v>
      </c>
      <c r="M15" s="146">
        <f t="shared" si="3"/>
        <v>4.379999999999999</v>
      </c>
      <c r="N15" s="146">
        <f t="shared" si="4"/>
        <v>32.840000000000003</v>
      </c>
      <c r="O15" s="146">
        <f t="shared" si="5"/>
        <v>12.879999999999999</v>
      </c>
      <c r="Q15" s="151"/>
      <c r="R15" s="146" t="s">
        <v>135</v>
      </c>
      <c r="S15" s="146">
        <f t="shared" si="6"/>
        <v>1.1086901220315479E-2</v>
      </c>
      <c r="T15" s="146">
        <f t="shared" si="0"/>
        <v>4.8027349415250414E-2</v>
      </c>
      <c r="U15" s="146">
        <f t="shared" si="0"/>
        <v>1.300693417517724E-10</v>
      </c>
      <c r="V15" s="146">
        <f t="shared" si="0"/>
        <v>1.3265806427320049E-4</v>
      </c>
      <c r="X15" s="151"/>
      <c r="Y15" s="146" t="s">
        <v>135</v>
      </c>
      <c r="Z15" s="146">
        <f t="shared" si="7"/>
        <v>0.93411149636476376</v>
      </c>
      <c r="AA15" s="146">
        <f t="shared" si="8"/>
        <v>1.071773462536294</v>
      </c>
      <c r="AB15" s="146">
        <f t="shared" si="9"/>
        <v>0.89502507092797501</v>
      </c>
      <c r="AC15" s="146">
        <f t="shared" si="10"/>
        <v>0.94387431268169164</v>
      </c>
      <c r="AE15" s="148"/>
      <c r="AF15" s="149"/>
      <c r="AG15" s="146" t="s">
        <v>12</v>
      </c>
      <c r="AH15" s="146">
        <f>_xlfn.T.TEST(Z13:Z15,$Z$10:$Z$12,2,2)</f>
        <v>2.9107037286712888E-3</v>
      </c>
      <c r="AI15" s="146">
        <f>_xlfn.T.TEST(AA13:AA15,$AA$10:$AA$12,2,2)</f>
        <v>2.9339514687981927E-3</v>
      </c>
      <c r="AJ15" s="146">
        <f>_xlfn.T.TEST(AB13:AB15,$AB$10:$AB$12,2,2)</f>
        <v>9.9138416320954787E-5</v>
      </c>
      <c r="AK15" s="146">
        <f>_xlfn.T.TEST(AC13:AC15,$AC$10:$AC$12,2,2)</f>
        <v>0.68498471964456509</v>
      </c>
    </row>
    <row r="18" spans="1:16" ht="16.5" customHeight="1" x14ac:dyDescent="0.2">
      <c r="G18" s="146"/>
      <c r="H18" s="146"/>
      <c r="I18" s="146"/>
      <c r="J18" s="146" t="s">
        <v>151</v>
      </c>
    </row>
    <row r="19" spans="1:16" ht="16.5" customHeight="1" x14ac:dyDescent="0.2">
      <c r="A19" s="143" t="s">
        <v>186</v>
      </c>
      <c r="B19" s="144" t="s">
        <v>17</v>
      </c>
      <c r="C19" s="144" t="s">
        <v>18</v>
      </c>
      <c r="D19" s="145" t="s">
        <v>147</v>
      </c>
      <c r="E19" s="144" t="s">
        <v>44</v>
      </c>
      <c r="G19" s="144" t="s">
        <v>17</v>
      </c>
      <c r="H19" s="144" t="s">
        <v>18</v>
      </c>
      <c r="I19" s="146" t="s">
        <v>171</v>
      </c>
      <c r="J19" s="146" t="s">
        <v>44</v>
      </c>
      <c r="L19" s="155" t="s">
        <v>111</v>
      </c>
      <c r="M19" s="144" t="s">
        <v>17</v>
      </c>
      <c r="N19" s="144" t="s">
        <v>18</v>
      </c>
      <c r="O19" s="144" t="s">
        <v>44</v>
      </c>
    </row>
    <row r="20" spans="1:16" ht="16.5" customHeight="1" x14ac:dyDescent="0.2">
      <c r="B20" s="149" t="s">
        <v>8</v>
      </c>
      <c r="C20" s="146" t="s">
        <v>129</v>
      </c>
      <c r="D20" s="156">
        <v>1.0446083000000002</v>
      </c>
      <c r="E20" s="156">
        <v>0.55400000000000005</v>
      </c>
      <c r="G20" s="149" t="s">
        <v>8</v>
      </c>
      <c r="H20" s="146" t="s">
        <v>129</v>
      </c>
      <c r="I20" s="157">
        <f>E20/D20</f>
        <v>0.53034233023038391</v>
      </c>
      <c r="J20" s="157">
        <f>I20/$I$20</f>
        <v>1</v>
      </c>
      <c r="L20" s="148" t="s">
        <v>23</v>
      </c>
      <c r="M20" s="149" t="s">
        <v>8</v>
      </c>
      <c r="N20" s="146" t="s">
        <v>10</v>
      </c>
      <c r="O20" s="158">
        <f>AVERAGE(J20:J22)</f>
        <v>1</v>
      </c>
    </row>
    <row r="21" spans="1:16" ht="16.5" customHeight="1" x14ac:dyDescent="0.2">
      <c r="B21" s="149"/>
      <c r="C21" s="146" t="s">
        <v>130</v>
      </c>
      <c r="D21" s="156">
        <v>1.1485425999999999</v>
      </c>
      <c r="E21" s="156">
        <v>0.68700000000000006</v>
      </c>
      <c r="G21" s="149"/>
      <c r="H21" s="146" t="s">
        <v>130</v>
      </c>
      <c r="I21" s="157">
        <f t="shared" ref="I21:I31" si="18">E21/D21</f>
        <v>0.59814934160909672</v>
      </c>
      <c r="J21" s="157">
        <f>I21/$I$21</f>
        <v>1</v>
      </c>
      <c r="L21" s="148"/>
      <c r="M21" s="149"/>
      <c r="N21" s="146" t="s">
        <v>12</v>
      </c>
      <c r="O21" s="158">
        <f>AVERAGE(J23:J25)</f>
        <v>0.56098892248921406</v>
      </c>
    </row>
    <row r="22" spans="1:16" ht="16.5" customHeight="1" x14ac:dyDescent="0.2">
      <c r="B22" s="149"/>
      <c r="C22" s="146" t="s">
        <v>131</v>
      </c>
      <c r="D22" s="156">
        <v>1.0476133999999999</v>
      </c>
      <c r="E22" s="156">
        <v>0.183</v>
      </c>
      <c r="G22" s="149"/>
      <c r="H22" s="146" t="s">
        <v>131</v>
      </c>
      <c r="I22" s="157">
        <f t="shared" si="18"/>
        <v>0.17468275988069645</v>
      </c>
      <c r="J22" s="157">
        <f>I22/$I$22</f>
        <v>1</v>
      </c>
      <c r="L22" s="148"/>
      <c r="M22" s="149" t="s">
        <v>9</v>
      </c>
      <c r="N22" s="146" t="s">
        <v>10</v>
      </c>
      <c r="O22" s="158">
        <f>AVERAGE(J26:J28)</f>
        <v>1.3904298074880501</v>
      </c>
    </row>
    <row r="23" spans="1:16" ht="16.5" customHeight="1" x14ac:dyDescent="0.2">
      <c r="B23" s="149"/>
      <c r="C23" s="146" t="s">
        <v>133</v>
      </c>
      <c r="D23" s="156">
        <v>1.0528255</v>
      </c>
      <c r="E23" s="156">
        <v>0.30199999999999999</v>
      </c>
      <c r="G23" s="149"/>
      <c r="H23" s="146" t="s">
        <v>133</v>
      </c>
      <c r="I23" s="157">
        <f t="shared" si="18"/>
        <v>0.28684715558276275</v>
      </c>
      <c r="J23" s="157">
        <f>I23/$I$20</f>
        <v>0.54087169594430562</v>
      </c>
      <c r="L23" s="148"/>
      <c r="M23" s="149"/>
      <c r="N23" s="146" t="s">
        <v>12</v>
      </c>
      <c r="O23" s="158">
        <f>AVERAGE(J29:J31)</f>
        <v>0.76210623380330444</v>
      </c>
    </row>
    <row r="24" spans="1:16" ht="16.5" customHeight="1" x14ac:dyDescent="0.2">
      <c r="B24" s="149"/>
      <c r="C24" s="146" t="s">
        <v>134</v>
      </c>
      <c r="D24" s="156">
        <v>0.89265480000000008</v>
      </c>
      <c r="E24" s="156">
        <v>0.311</v>
      </c>
      <c r="G24" s="149"/>
      <c r="H24" s="146" t="s">
        <v>134</v>
      </c>
      <c r="I24" s="157">
        <f t="shared" si="18"/>
        <v>0.34839895556490591</v>
      </c>
      <c r="J24" s="157">
        <f>I24/$I$21</f>
        <v>0.58246148800844455</v>
      </c>
      <c r="L24" s="148" t="s">
        <v>20</v>
      </c>
      <c r="M24" s="149" t="s">
        <v>8</v>
      </c>
      <c r="N24" s="146" t="s">
        <v>10</v>
      </c>
      <c r="O24" s="158">
        <f>STDEV(J20:J22)</f>
        <v>0</v>
      </c>
    </row>
    <row r="25" spans="1:16" ht="16.5" customHeight="1" x14ac:dyDescent="0.2">
      <c r="B25" s="149"/>
      <c r="C25" s="146" t="s">
        <v>135</v>
      </c>
      <c r="D25" s="156">
        <v>0.96155480000000004</v>
      </c>
      <c r="E25" s="156">
        <v>9.4E-2</v>
      </c>
      <c r="G25" s="149"/>
      <c r="H25" s="146" t="s">
        <v>135</v>
      </c>
      <c r="I25" s="157">
        <f t="shared" si="18"/>
        <v>9.7758338890305566E-2</v>
      </c>
      <c r="J25" s="157">
        <f>I25/$I$22</f>
        <v>0.55963358351489201</v>
      </c>
      <c r="L25" s="148"/>
      <c r="M25" s="149"/>
      <c r="N25" s="146" t="s">
        <v>12</v>
      </c>
      <c r="O25" s="158">
        <f>STDEV(J23:J25)</f>
        <v>2.082799579378836E-2</v>
      </c>
    </row>
    <row r="26" spans="1:16" ht="16.5" customHeight="1" x14ac:dyDescent="0.2">
      <c r="B26" s="149" t="s">
        <v>9</v>
      </c>
      <c r="C26" s="146" t="s">
        <v>129</v>
      </c>
      <c r="D26" s="156">
        <v>0.95237189999999994</v>
      </c>
      <c r="E26" s="156">
        <v>0.71</v>
      </c>
      <c r="G26" s="149" t="s">
        <v>9</v>
      </c>
      <c r="H26" s="146" t="s">
        <v>129</v>
      </c>
      <c r="I26" s="157">
        <f t="shared" si="18"/>
        <v>0.74550708604485283</v>
      </c>
      <c r="J26" s="157">
        <f>I26/$I$20</f>
        <v>1.4057091873488583</v>
      </c>
      <c r="L26" s="148"/>
      <c r="M26" s="149" t="s">
        <v>9</v>
      </c>
      <c r="N26" s="146" t="s">
        <v>10</v>
      </c>
      <c r="O26" s="158">
        <f>STDEV(J26:J28)</f>
        <v>0.24310348703073095</v>
      </c>
    </row>
    <row r="27" spans="1:16" ht="16.5" customHeight="1" x14ac:dyDescent="0.2">
      <c r="B27" s="149"/>
      <c r="C27" s="146" t="s">
        <v>130</v>
      </c>
      <c r="D27" s="156">
        <v>1.0665305</v>
      </c>
      <c r="E27" s="156">
        <v>1.0369999999999999</v>
      </c>
      <c r="G27" s="149"/>
      <c r="H27" s="146" t="s">
        <v>130</v>
      </c>
      <c r="I27" s="157">
        <f t="shared" si="18"/>
        <v>0.97231162165545182</v>
      </c>
      <c r="J27" s="157">
        <f>I27/$I$21</f>
        <v>1.6255332138957332</v>
      </c>
      <c r="L27" s="148"/>
      <c r="M27" s="149"/>
      <c r="N27" s="146" t="s">
        <v>12</v>
      </c>
      <c r="O27" s="158">
        <f>STDEV(J29:J31)</f>
        <v>0.2375185929248291</v>
      </c>
    </row>
    <row r="28" spans="1:16" ht="16.5" customHeight="1" x14ac:dyDescent="0.2">
      <c r="B28" s="149"/>
      <c r="C28" s="146" t="s">
        <v>131</v>
      </c>
      <c r="D28" s="156">
        <v>1.1348426</v>
      </c>
      <c r="E28" s="156">
        <v>0.22600000000000001</v>
      </c>
      <c r="G28" s="149"/>
      <c r="H28" s="146" t="s">
        <v>131</v>
      </c>
      <c r="I28" s="157">
        <f t="shared" si="18"/>
        <v>0.19914656006039957</v>
      </c>
      <c r="J28" s="157">
        <f>I28/$I$22</f>
        <v>1.1400470212195595</v>
      </c>
      <c r="L28" s="148" t="s">
        <v>144</v>
      </c>
      <c r="M28" s="149" t="s">
        <v>8</v>
      </c>
      <c r="N28" s="146" t="s">
        <v>10</v>
      </c>
      <c r="O28" s="159">
        <f>_xlfn.T.TEST(J20:J22,$J$26:$J$28,2,2)</f>
        <v>4.973129779111686E-2</v>
      </c>
    </row>
    <row r="29" spans="1:16" ht="16.5" customHeight="1" x14ac:dyDescent="0.2">
      <c r="B29" s="149"/>
      <c r="C29" s="146" t="s">
        <v>133</v>
      </c>
      <c r="D29" s="156">
        <v>0.84794259999999999</v>
      </c>
      <c r="E29" s="156">
        <v>0.45600000000000002</v>
      </c>
      <c r="G29" s="149"/>
      <c r="H29" s="146" t="s">
        <v>133</v>
      </c>
      <c r="I29" s="157">
        <f t="shared" si="18"/>
        <v>0.53777225014995123</v>
      </c>
      <c r="J29" s="157">
        <f>I29/$I$20</f>
        <v>1.0140096678994861</v>
      </c>
      <c r="L29" s="148"/>
      <c r="M29" s="149"/>
      <c r="N29" s="146" t="s">
        <v>12</v>
      </c>
      <c r="O29" s="160">
        <f>_xlfn.T.TEST(J23:J25,$J$20:$J$22,2,2)</f>
        <v>3.3606833034489452E-6</v>
      </c>
      <c r="P29" s="154" t="s">
        <v>145</v>
      </c>
    </row>
    <row r="30" spans="1:16" ht="16.5" customHeight="1" x14ac:dyDescent="0.2">
      <c r="B30" s="149"/>
      <c r="C30" s="146" t="s">
        <v>134</v>
      </c>
      <c r="D30" s="156">
        <v>1.1655548</v>
      </c>
      <c r="E30" s="156">
        <v>0.50900000000000001</v>
      </c>
      <c r="G30" s="149"/>
      <c r="H30" s="146" t="s">
        <v>134</v>
      </c>
      <c r="I30" s="157">
        <f t="shared" si="18"/>
        <v>0.43670190367711581</v>
      </c>
      <c r="J30" s="157">
        <f>I30/$I$21</f>
        <v>0.73008841320853579</v>
      </c>
      <c r="L30" s="148"/>
      <c r="M30" s="149" t="s">
        <v>9</v>
      </c>
      <c r="N30" s="146" t="s">
        <v>10</v>
      </c>
      <c r="O30" s="159"/>
    </row>
    <row r="31" spans="1:16" ht="16.5" customHeight="1" x14ac:dyDescent="0.2">
      <c r="B31" s="149"/>
      <c r="C31" s="146" t="s">
        <v>135</v>
      </c>
      <c r="D31" s="156">
        <v>0.84251339999999997</v>
      </c>
      <c r="E31" s="156">
        <v>7.9799999999999996E-2</v>
      </c>
      <c r="G31" s="149"/>
      <c r="H31" s="146" t="s">
        <v>135</v>
      </c>
      <c r="I31" s="157">
        <f t="shared" si="18"/>
        <v>9.471659441855762E-2</v>
      </c>
      <c r="J31" s="157">
        <f>I31/$I$22</f>
        <v>0.54222062030189166</v>
      </c>
      <c r="L31" s="148"/>
      <c r="M31" s="149"/>
      <c r="N31" s="146" t="s">
        <v>12</v>
      </c>
      <c r="O31" s="159">
        <f>_xlfn.T.TEST(J29:J31,$J$26:$J$28,2,2)</f>
        <v>3.283708772380995E-2</v>
      </c>
    </row>
  </sheetData>
  <mergeCells count="30">
    <mergeCell ref="AE12:AE15"/>
    <mergeCell ref="AF12:AF13"/>
    <mergeCell ref="AF14:AF15"/>
    <mergeCell ref="AF4:AF5"/>
    <mergeCell ref="AF6:AF7"/>
    <mergeCell ref="AE4:AE7"/>
    <mergeCell ref="AE8:AE11"/>
    <mergeCell ref="AF8:AF9"/>
    <mergeCell ref="AF10:AF11"/>
    <mergeCell ref="Q4:Q9"/>
    <mergeCell ref="Q10:Q15"/>
    <mergeCell ref="X4:X9"/>
    <mergeCell ref="X10:X15"/>
    <mergeCell ref="B4:B9"/>
    <mergeCell ref="B10:B15"/>
    <mergeCell ref="J4:J9"/>
    <mergeCell ref="J10:J15"/>
    <mergeCell ref="L28:L31"/>
    <mergeCell ref="M26:M27"/>
    <mergeCell ref="M28:M29"/>
    <mergeCell ref="M30:M31"/>
    <mergeCell ref="B20:B25"/>
    <mergeCell ref="G20:G25"/>
    <mergeCell ref="L24:L27"/>
    <mergeCell ref="M20:M21"/>
    <mergeCell ref="M22:M23"/>
    <mergeCell ref="M24:M25"/>
    <mergeCell ref="L20:L23"/>
    <mergeCell ref="B26:B31"/>
    <mergeCell ref="G26:G3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Fig. 1.</vt:lpstr>
      <vt:lpstr>Fig. 2.</vt:lpstr>
      <vt:lpstr>Fig. 3A-B.</vt:lpstr>
      <vt:lpstr>Fig. 3D-E.</vt:lpstr>
      <vt:lpstr>Fig. 3F-K.</vt:lpstr>
      <vt:lpstr>Fig. 4D-F.</vt:lpstr>
      <vt:lpstr>Fig. 4H-J.</vt:lpstr>
      <vt:lpstr>Fig.5B-C</vt:lpstr>
      <vt:lpstr>Fig.5D-E.</vt:lpstr>
      <vt:lpstr>Fig.5G-I.</vt:lpstr>
      <vt:lpstr>Fig.5J-M.</vt:lpstr>
      <vt:lpstr>Fig. 7.</vt:lpstr>
      <vt:lpstr>Fig. S1.</vt:lpstr>
      <vt:lpstr>Fig. S2.</vt:lpstr>
      <vt:lpstr>Fig. S4.</vt:lpstr>
      <vt:lpstr>Fig.S5A-B</vt:lpstr>
      <vt:lpstr>Fig. S7B-C.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2026-02-10T01:04:31Z</dcterms:created>
  <dcterms:modified xsi:type="dcterms:W3CDTF">2026-02-10T12:32:57Z</dcterms:modified>
</cp:coreProperties>
</file>