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paulasapion/Documents/Promotion/Prevalence Chamäleons Paper /Einreichern/final/"/>
    </mc:Choice>
  </mc:AlternateContent>
  <xr:revisionPtr revIDLastSave="0" documentId="13_ncr:1_{AEC9091F-9DC4-354B-AC8C-A7C945F29BD4}" xr6:coauthVersionLast="47" xr6:coauthVersionMax="47" xr10:uidLastSave="{00000000-0000-0000-0000-000000000000}"/>
  <bookViews>
    <workbookView xWindow="680" yWindow="1000" windowWidth="27840" windowHeight="15760" xr2:uid="{EB9644CF-5829-FC47-9476-7A01F9ED46CE}"/>
  </bookViews>
  <sheets>
    <sheet name="Necropsies" sheetId="1" r:id="rId1"/>
  </sheets>
  <externalReferences>
    <externalReference r:id="rId2"/>
  </externalReferences>
  <definedNames>
    <definedName name="rngGeo">OFFSET([1]Geo!$A$4,,,COUNTA([1]Geo!$A$4:$A$345),2)</definedName>
    <definedName name="rngWert">OFFSET([1]Geo!$C$4,,,COUNTA([1]Geo!$C$4:$C$345),1)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33" i="1" l="1"/>
  <c r="BS33" i="1"/>
  <c r="BR33" i="1"/>
  <c r="BQ33" i="1"/>
  <c r="BP33" i="1"/>
  <c r="BO33" i="1"/>
  <c r="BN33" i="1"/>
  <c r="BM33" i="1"/>
  <c r="BL33" i="1"/>
  <c r="BK33" i="1"/>
  <c r="BJ33" i="1"/>
  <c r="BI33" i="1"/>
  <c r="BH33" i="1"/>
  <c r="BG33" i="1"/>
  <c r="BF33" i="1"/>
  <c r="BE33" i="1"/>
  <c r="BD33" i="1"/>
  <c r="BC33" i="1"/>
  <c r="BB33" i="1"/>
  <c r="BA33" i="1"/>
  <c r="AZ33" i="1"/>
  <c r="AY33" i="1"/>
  <c r="AX33"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K33" i="1"/>
  <c r="J33" i="1"/>
</calcChain>
</file>

<file path=xl/sharedStrings.xml><?xml version="1.0" encoding="utf-8"?>
<sst xmlns="http://schemas.openxmlformats.org/spreadsheetml/2006/main" count="1076" uniqueCount="125">
  <si>
    <t>Date</t>
  </si>
  <si>
    <t>ZIP Code</t>
  </si>
  <si>
    <t>Number of animals (1=Singel, 2=Grp)</t>
  </si>
  <si>
    <t>Husbandry (Terrarium 1, Outdoors 0)</t>
  </si>
  <si>
    <t>Age</t>
  </si>
  <si>
    <t>Sex (m=1, w=0)</t>
  </si>
  <si>
    <t>lenght (cm)</t>
  </si>
  <si>
    <t>mass (kg)</t>
  </si>
  <si>
    <t>Sample</t>
  </si>
  <si>
    <t>F. pardialis</t>
  </si>
  <si>
    <t>F. lateralis</t>
  </si>
  <si>
    <t>C. calyptratus</t>
  </si>
  <si>
    <t>C. cristatus</t>
  </si>
  <si>
    <t>T. melleri</t>
  </si>
  <si>
    <t>T. hoehnelii</t>
  </si>
  <si>
    <t>Calumna parsonii</t>
  </si>
  <si>
    <t>B. thamnobates</t>
  </si>
  <si>
    <t>Dreihornchamäleon (Trioceros jacksonii)</t>
  </si>
  <si>
    <t>Triocerus deremensis</t>
  </si>
  <si>
    <t>ch. j. xantholophus</t>
  </si>
  <si>
    <t>unknown Species</t>
  </si>
  <si>
    <t>negative</t>
  </si>
  <si>
    <t>Oxyurid nematode</t>
  </si>
  <si>
    <t>Physalopteroides (Physaloptera ortleppi)</t>
  </si>
  <si>
    <t>Isospora jaracimmani</t>
  </si>
  <si>
    <t>Isospora sp.</t>
  </si>
  <si>
    <t>Choleoeimeria sp.</t>
  </si>
  <si>
    <t xml:space="preserve">unsp. Coccidia </t>
  </si>
  <si>
    <t>Ascarids</t>
  </si>
  <si>
    <t>thin shelled Nematodeneggs</t>
  </si>
  <si>
    <t>Strongyloides</t>
  </si>
  <si>
    <t>Trematode eggs</t>
  </si>
  <si>
    <t>Cestode</t>
  </si>
  <si>
    <t>Cryptosporidium</t>
  </si>
  <si>
    <t>Trichomonas</t>
  </si>
  <si>
    <t>Tritrichomonas sp.</t>
  </si>
  <si>
    <t>Proteromonas sp.</t>
  </si>
  <si>
    <t xml:space="preserve">Monocercomonas sp. </t>
  </si>
  <si>
    <t>Leptomonas sp.</t>
  </si>
  <si>
    <t>Choleo-Eimeria</t>
  </si>
  <si>
    <t>Hexametra sp.</t>
  </si>
  <si>
    <t>Flagelattenzysten</t>
  </si>
  <si>
    <t>Spinicauda sp. (Heterakiden)</t>
  </si>
  <si>
    <t>Heterakids</t>
  </si>
  <si>
    <t>Amoeba</t>
  </si>
  <si>
    <t>Filaria (Foleyella furcata)</t>
  </si>
  <si>
    <t>Pentastomiden</t>
  </si>
  <si>
    <t>Karbolfuchsin Cryto</t>
  </si>
  <si>
    <t>IFAT Crypto</t>
  </si>
  <si>
    <t>ELISA Crypto</t>
  </si>
  <si>
    <t>PCR Crypto</t>
  </si>
  <si>
    <t>Klebsiella oxytoca</t>
  </si>
  <si>
    <t>Salmonella sp.</t>
  </si>
  <si>
    <t>Entercoccus faecalis</t>
  </si>
  <si>
    <t>Proteus vulgaris grp</t>
  </si>
  <si>
    <t>Klebsiella sp.</t>
  </si>
  <si>
    <t>Candida sp.</t>
  </si>
  <si>
    <t>Basidobolus</t>
  </si>
  <si>
    <t>Proteus vulgaris grp2</t>
  </si>
  <si>
    <t>Providencia rettgeri</t>
  </si>
  <si>
    <t>Serratia marcsens</t>
  </si>
  <si>
    <t>Aspergillus sp.</t>
  </si>
  <si>
    <t>Mucor sp.</t>
  </si>
  <si>
    <t>Penicilium sp.</t>
  </si>
  <si>
    <t xml:space="preserve">Ps. Putida </t>
  </si>
  <si>
    <t>Ps. Fluorescens</t>
  </si>
  <si>
    <t>Ps aeruginosa</t>
  </si>
  <si>
    <t>Ps oryzihabitans</t>
  </si>
  <si>
    <t>Chrysobacterium indologenes</t>
  </si>
  <si>
    <t>Stenotrophomonas maltophila</t>
  </si>
  <si>
    <t>Citrobacter sp.</t>
  </si>
  <si>
    <t>E. cloacae</t>
  </si>
  <si>
    <t>Pathological findings</t>
  </si>
  <si>
    <t>*</t>
  </si>
  <si>
    <t>Sektion</t>
  </si>
  <si>
    <t>Endomycosis, infestation of the liver and intestine with pathogenic fungi</t>
  </si>
  <si>
    <t>juvenile</t>
  </si>
  <si>
    <t>Constipation, necrotizing enteritis due to accumulation of food pulp</t>
  </si>
  <si>
    <t>adult</t>
  </si>
  <si>
    <t>Sudden death, myocarditis, liver cirrhosis, glomerulonephritis,signs of vitamin D3 hypervitaminosis, Ca deposits in internal organs.</t>
  </si>
  <si>
    <t>Macroscopic: enteritis and hepatitis due to bacterial infection. Histo: Liver: steatosis/fine degeneration, deposition of bile salts. Gallbladder: Dilatation, inner lining connective tissue thickened Resume: Signs Intoxication or malnutrition.</t>
  </si>
  <si>
    <t>Zoo</t>
  </si>
  <si>
    <t xml:space="preserve">adult </t>
  </si>
  <si>
    <t>Cachexia, anemia, general debility. Massive infestation with filariae and dishworms as well as with flagellates. Amoeba detection negative. Coelom: masses of filaria (approx. 150 adults!) Skeletal musculature: myositis Heart: almost bloodless Vessels: bloodless + masses of filaria Lung: interstitial edema, containing filaria and adult ascarids, ascarids fill the lumen. Liver: cirrhosis. Gallbladder: flagellates +++ thickened bladder wall, ciliated epithelium no longer detectable. Kidneys: very small, dark brown, coarse. Nephrosis, almost bloodless. Gonads: tertiary follicles in both ovaries.</t>
  </si>
  <si>
    <t xml:space="preserve">dark coloration with white spots in flanks, dehydrated, catarrhal to hemorrhagic enteritis of small intestine, mass coccidia stages in intestinal epithelium, glomerulonephritis </t>
  </si>
  <si>
    <t>organ mycosis advanced, probably as a result of a chronic infection with coccidia. Lungs: massive inflammation on both sides with bleeding into the alveoli, tissue traversed by septated fungal hyphae. Intestine: ggr SH, enteritis with coccidia in the mucosal epithelium. Intestinal wall traversed by fungal hyphae along its entire length. Liver: fungal hepatitis</t>
  </si>
  <si>
    <t>Massive roundworm and salmonella infestation. hepatitis, enteritis. Intestine: SH thickened, inflamed. Stratify bacteria in to deep SH. Sections of nematodes. Liver: light brown with light red petechiae, smooth, shiny. Multifocal foci of inflammation and necrosis</t>
  </si>
  <si>
    <t>Cardiovascular failure due to visceral gout. The massive flagellate infestation should be seen as a result of the general weakening. Heart: Pericardium shiny silver, massive urate deposits "Panzerherz", myocarditis. Aorta very strong, vessel wall massively thickened, intima thick, clumpy degenerated. Intestine: almost the entire length with catarrhal inflammation, masses of flagellates. Liver: black, very small, smooth shiny, vacuolar degeneration</t>
  </si>
  <si>
    <t>Wild caught, Massive fungal infection with inflammation and degeneration of the lungs, intestines, liver and kidneys.</t>
  </si>
  <si>
    <t>Signs of obesity (massively developed fat body, liver degeneration). Poor mineralization of the skeleton. The cause of death is bacterial inflammation of the intestines and liver. The occurrence of salmonella outside the intestine is to be regarded as pathogenic. Also roundworm infestation.</t>
  </si>
  <si>
    <t>Anemia, kidney and liver degeneration, catarrhal inflammation of the intestine. Cause unclear no evidence of infection or parasitosis</t>
  </si>
  <si>
    <t>Emaciation as a result of intestinal coccidiosis, hepatitis as a result. Intestine: mucosa thickened, inflamed, coccidia in epithelium and lumen grey-brown with reddish petechiae. Large droplets of degeneration, along with multifocal foci of inflammation and necrosis.</t>
  </si>
  <si>
    <t>*Cause of death: aseptic inflammation of the serous membranes with adhesions of the internal organs and inflammation of the ovaries and the fallopian tubes. Cause : leakage of vitelline into the zoleme. Why? By mechanical pressure or inflammation of the ovaries</t>
  </si>
  <si>
    <t xml:space="preserve">*Infestation with coccidia (in the bile, wall thickened, filled to about the size of a cherry). </t>
  </si>
  <si>
    <t>deceased due to Eimeria, enteritis, hepatosis</t>
  </si>
  <si>
    <t>cachexia, enteritis, pulmonary edema Sm 3+, Klebsiella sp. 2+</t>
  </si>
  <si>
    <t>Soft feces as a preliminary report, emaciation, anemia, enteritis, liver degeneration</t>
  </si>
  <si>
    <t>gastrointestinal foreign body, Enteritis, inflammation of the left fallopian tube</t>
  </si>
  <si>
    <t>Enteritis, liver degeneration, anorexia for days, previous treatment with metronidazole</t>
  </si>
  <si>
    <t>mycotic enteritis, gran. Inflammation of the liver, marked. Hyphae, nephritits, masses of hyphae, Paecilomyces öhnl. Fungi in the liver, kidneys, intestines, mycotic infection (suspicion of Chamaelomyces granulosum), incipient kidneys and joint gout</t>
  </si>
  <si>
    <t>massive flagellate infestation, inflammation of the intestines, liver</t>
  </si>
  <si>
    <t>Salmonella enterica ssp. 3+ in intestine, liver, cath. Enteritis, liver grey, dull, greasy consistency, gran. hepatitis</t>
  </si>
  <si>
    <t>preliminary report: mouth rot, lower jaw bone removed, antibiotics. Bacterial enteritis, adenocarcinoma in the right kidney. Intestine: Pseudomonas fluorescens 2</t>
  </si>
  <si>
    <t>*Animal gravid, moderate nutritional status and anemic, heavy roundworm infestation, the intestine is inflamed. Inflammation is also present in the liver and kidneys as well as in both fallopian tubes__&gt; as a result of a bacterial infection. This is likely to be a secondary infection that has developed after a general debilitation due to the parasite infestation and the pregnancy. Cause of death: sepsis, anemia, roundworm infestation.</t>
  </si>
  <si>
    <t>*The animal is in good condition and in moderate nutritional condition. The fat body is detectable only in small remnants. There are signs of anemia due to hemorrhagic intestinal inflammation as a result of a massive roundworm infestation. In addition, there are degenerative processes in the liver and kidneys, which are also to be regarded as a result of the parasitosis. Cause of death: general weakness and loss of blood. The detected worms show a direct development cycle, the excreted eggs are directly infectious. Examine partner animals!</t>
  </si>
  <si>
    <t>*Carcass in good condition, EZ normal. The dominant pathological changes are in the form of a hydrocoeloma and signs of blood congestion and edema formation in the internal organs. The cause is a circulatory disorder in the kidneys as a result of advanced renal gout. In addition, there is an acute, necrotizing enteritis vprr. Potentially pathogenic bacteria were detected in large numbers as acuh flagellates. The enteritis could be a consequence of the general weakness. The cause of death was cardiovascular failure.</t>
  </si>
  <si>
    <t xml:space="preserve">Cause of death: advanced kidney gout </t>
  </si>
  <si>
    <t xml:space="preserve">Cause of death: advanced visceral gout, in addition there was an infestation with oxyurides Cause of death: advanced visceral gout, in addition there was an infestation with oxyurides </t>
  </si>
  <si>
    <t>ovarian cancer. No indication of an infection</t>
  </si>
  <si>
    <t>Got good EZT, carcass well dehydrated. Cause of death: rupture of a follicle in the left ovary, leakage of vitelline, which led to aseptic inflammation of the lungs and liver. Rupture is likely to be the result of mechanical trauma. Inflammation of the intestine caused by coccidia and roundworms</t>
  </si>
  <si>
    <t>*Anamnese: spontan verstorben. Als Todesursache ist ein starker Befall mit Kokzidien und Flagellaten mit Entzündung des Darmes und einer nachfolgenden bakteriellen Infektion mit Hepatitis und Pneumonie anzusehen.</t>
  </si>
  <si>
    <t>Co Infektion Leptomonas- Isospora</t>
  </si>
  <si>
    <t>Kotprobe</t>
  </si>
  <si>
    <t>*Massiver Rundwurmbefall, "Lava migrans"-Syndrom. Befall der Leber mit Saugwürmern. Mykotische Sekundärinfektion mit granulärer Pneumonie, Enteritis und Hepatitis. Nierendegeneration.</t>
  </si>
  <si>
    <t>Kachexie, Anämie, Enterits, Hepatitis</t>
  </si>
  <si>
    <t xml:space="preserve">Leber: multiple bindegewebige Herde mit zentralen Nekrosen und Bohrgängen von Nematoden. Zirrhosis. Darm: chronische, katarrhalische Enteritis. In der Darmwand multiple, abgekapselte Nematodenlarven. Nierem: Nephrose, Glomeruli erscheinen geschrumpft, Anlagerung von Uraten diffus und in Landkarten-ähnliche Strukturen, Anschnitte von Nematoden. Lunge:Ödem Resümee: Als Todesursache ist eine allgemeine Schwächung in Folge einer parasitären Infektion (Rundwurmbefall) anzusehen. Die dadurch wandernde Wurmlarven "lava migrans" verursachten Organschäden führten zur Degeneration lebenswichtiger Organe. Adulte Würmer konnten nicht mehr nachgewiesen werden. </t>
  </si>
  <si>
    <t>Necropsy</t>
  </si>
  <si>
    <t xml:space="preserve">Gastrointestinal protozoan and helminth parasite infections in captive chameleons in Germany </t>
  </si>
  <si>
    <r>
      <t>Paula Sapion Miranda</t>
    </r>
    <r>
      <rPr>
        <b/>
        <vertAlign val="superscript"/>
        <sz val="10"/>
        <color theme="1"/>
        <rFont val="Arial"/>
        <family val="2"/>
      </rPr>
      <t>1,2*</t>
    </r>
    <r>
      <rPr>
        <b/>
        <sz val="10"/>
        <color theme="1"/>
        <rFont val="Arial"/>
        <family val="2"/>
      </rPr>
      <t>, Anja Taubert</t>
    </r>
    <r>
      <rPr>
        <b/>
        <vertAlign val="superscript"/>
        <sz val="10"/>
        <color theme="1"/>
        <rFont val="Arial"/>
        <family val="2"/>
      </rPr>
      <t>1</t>
    </r>
    <r>
      <rPr>
        <b/>
        <sz val="10"/>
        <color theme="1"/>
        <rFont val="Arial"/>
        <family val="2"/>
      </rPr>
      <t>, Carlos Hermosilla</t>
    </r>
    <r>
      <rPr>
        <b/>
        <vertAlign val="superscript"/>
        <sz val="10"/>
        <color theme="1"/>
        <rFont val="Arial"/>
        <family val="2"/>
      </rPr>
      <t>1</t>
    </r>
    <r>
      <rPr>
        <b/>
        <sz val="10"/>
        <color theme="1"/>
        <rFont val="Arial"/>
        <family val="2"/>
      </rPr>
      <t>, Malek J. Hallinger</t>
    </r>
    <r>
      <rPr>
        <b/>
        <vertAlign val="superscript"/>
        <sz val="10"/>
        <color theme="1"/>
        <rFont val="Arial"/>
        <family val="2"/>
      </rPr>
      <t>2</t>
    </r>
  </si>
  <si>
    <r>
      <t>1</t>
    </r>
    <r>
      <rPr>
        <sz val="9"/>
        <color theme="1"/>
        <rFont val="Arial"/>
        <family val="2"/>
      </rPr>
      <t>Institute of Parasitology, Justus Liebig University Giessen, Giessen, Germany</t>
    </r>
  </si>
  <si>
    <r>
      <t>2</t>
    </r>
    <r>
      <rPr>
        <sz val="9"/>
        <color theme="1"/>
        <rFont val="Arial"/>
        <family val="2"/>
      </rPr>
      <t xml:space="preserve">exomed GmbH, Marburg, Germany </t>
    </r>
  </si>
  <si>
    <t>* Correspondence:</t>
  </si>
  <si>
    <t>Corresponding Author</t>
  </si>
  <si>
    <t>paula.sapion.miranda@vetmed.uni-giessen.de</t>
  </si>
  <si>
    <t>Parasitology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</si>
</sst>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1" x14ac:knownFonts="1">
    <font>
      <sz val="12"/>
      <color theme="1"/>
      <name val="Aptos Narrow"/>
      <family val="2"/>
      <scheme val="minor"/>
    </font>
    <font>
      <sz val="11"/>
      <color rgb="FF000000"/>
      <name val="Aptos Narrow"/>
      <family val="2"/>
      <scheme val="minor"/>
    </font>
    <font>
      <sz val="12"/>
      <color rgb="FFFF0000"/>
      <name val="Calibri (Textkörper)"/>
    </font>
    <font>
      <sz val="16"/>
      <color theme="1"/>
      <name val="Arial"/>
      <family val="2"/>
    </font>
    <font>
      <b/>
      <sz val="10"/>
      <color theme="1"/>
      <name val="Arial"/>
      <family val="2"/>
    </font>
    <font>
      <b/>
      <vertAlign val="superscript"/>
      <sz val="10"/>
      <color theme="1"/>
      <name val="Arial"/>
      <family val="2"/>
    </font>
    <font>
      <vertAlign val="superscript"/>
      <sz val="12"/>
      <color theme="1"/>
      <name val="Arial"/>
      <family val="2"/>
    </font>
    <font>
      <sz val="9"/>
      <color theme="1"/>
      <name val="Arial"/>
      <family val="2"/>
    </font>
    <font>
      <b/>
      <sz val="8"/>
      <color theme="1"/>
      <name val="Arial"/>
      <family val="2"/>
    </font>
    <font>
      <sz val="8"/>
      <color theme="1"/>
      <name val="Arial"/>
      <family val="2"/>
    </font>
    <font>
      <u/>
      <sz val="12"/>
      <color theme="10"/>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0" fillId="0" borderId="0" applyNumberFormat="0" applyFill="0" applyBorder="0" applyAlignment="0" applyProtection="0"/>
  </cellStyleXfs>
  <cellXfs count="11">
    <xf numFmtId="0" fontId="0" fillId="0" borderId="0" xfId="0"/>
    <xf numFmtId="164" fontId="0" fillId="0" borderId="0" xfId="0" applyNumberFormat="1"/>
    <xf numFmtId="14" fontId="0" fillId="0" borderId="0" xfId="0" applyNumberFormat="1"/>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1" applyAlignment="1">
      <alignment vertical="center"/>
    </xf>
  </cellXfs>
  <cellStyles count="2">
    <cellStyle name="Link" xfId="1" builtinId="8"/>
    <cellStyle name="Standard" xfId="0" builtinId="0"/>
  </cellStyles>
  <dxfs count="4">
    <dxf>
      <numFmt numFmtId="164" formatCode="00000"/>
    </dxf>
    <dxf>
      <numFmt numFmtId="164" formatCode="00000"/>
    </dxf>
    <dxf>
      <numFmt numFmtId="19" formatCode="dd/mm/yy"/>
    </dxf>
    <dxf>
      <numFmt numFmtId="19" formatCode="dd/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ulasapion/Documents/Promotion/Chama&#776;leons/Chamaleons.xlsx" TargetMode="External"/><Relationship Id="rId1" Type="http://schemas.openxmlformats.org/officeDocument/2006/relationships/externalLinkPath" Target="/Users/paulasapion/Documents/Promotion/Chama&#776;leons/Chamale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o"/>
      <sheetName val="Necropsies"/>
      <sheetName val="Necropsies statistics"/>
      <sheetName val="oxyuridasis age"/>
      <sheetName val="Coccidiosis Age "/>
      <sheetName val="Tabelle5"/>
      <sheetName val="Stoolsamples chamaleons"/>
      <sheetName val="Tabelle14"/>
      <sheetName val="Statistics chamaleons"/>
      <sheetName val="Tabelle15"/>
      <sheetName val="Tabelle2"/>
      <sheetName val="Variables"/>
      <sheetName val="Graphics"/>
      <sheetName val="Tabelle9"/>
      <sheetName val="Tabelle13"/>
    </sheetNames>
    <sheetDataSet>
      <sheetData sheetId="0">
        <row r="4">
          <cell r="A4" t="str">
            <v>Deutschland</v>
          </cell>
          <cell r="C4">
            <v>1</v>
          </cell>
        </row>
        <row r="5">
          <cell r="A5" t="str">
            <v>Deutschland</v>
          </cell>
          <cell r="C5">
            <v>1</v>
          </cell>
        </row>
        <row r="6">
          <cell r="A6" t="str">
            <v>Deutschland</v>
          </cell>
          <cell r="C6">
            <v>1</v>
          </cell>
        </row>
        <row r="7">
          <cell r="A7" t="str">
            <v>Deutschland</v>
          </cell>
          <cell r="C7">
            <v>1</v>
          </cell>
        </row>
        <row r="8">
          <cell r="A8" t="str">
            <v>Deutschland</v>
          </cell>
          <cell r="C8">
            <v>2</v>
          </cell>
        </row>
        <row r="9">
          <cell r="A9" t="str">
            <v>Deutschland</v>
          </cell>
          <cell r="C9">
            <v>1</v>
          </cell>
        </row>
        <row r="10">
          <cell r="A10" t="str">
            <v>Deutschland</v>
          </cell>
          <cell r="C10">
            <v>1</v>
          </cell>
        </row>
        <row r="11">
          <cell r="A11" t="str">
            <v>Deutschland</v>
          </cell>
          <cell r="C11">
            <v>1</v>
          </cell>
        </row>
        <row r="12">
          <cell r="A12" t="str">
            <v>Deutschland</v>
          </cell>
          <cell r="C12">
            <v>1</v>
          </cell>
        </row>
        <row r="13">
          <cell r="A13" t="str">
            <v>Deutschland</v>
          </cell>
          <cell r="C13">
            <v>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0CD269-A31A-AB4B-87DF-BFACCF93A19D}" name="Tabelle5" displayName="Tabelle5" ref="A1:BU33" totalsRowCount="1">
  <autoFilter ref="A1:BU32" xr:uid="{82046F67-B4B2-A345-AA26-3900CBF910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autoFilter>
  <tableColumns count="73">
    <tableColumn id="1" xr3:uid="{C98B06EC-C36D-EC4B-B5A8-28953CDB3EEB}" name="Date" dataDxfId="3" totalsRowDxfId="2"/>
    <tableColumn id="2" xr3:uid="{6ECB957B-7BB9-2A47-9686-90D915747487}" name="ZIP Code" dataDxfId="1" totalsRowDxfId="0"/>
    <tableColumn id="3" xr3:uid="{4FDAE0B7-1D33-8A49-B185-01A511CA97F6}" name="Number of animals (1=Singel, 2=Grp)"/>
    <tableColumn id="4" xr3:uid="{3F916240-A0F1-7446-90B3-E51F469610FA}" name="Husbandry (Terrarium 1, Outdoors 0)"/>
    <tableColumn id="5" xr3:uid="{D7BB813C-2A1A-D440-B2FB-F5D6D2F87920}" name="Age"/>
    <tableColumn id="6" xr3:uid="{EA4CE04B-4A57-7C40-B8E6-14789050376E}" name="Sex (m=1, w=0)"/>
    <tableColumn id="7" xr3:uid="{2578C03A-ACB6-7E43-A9A7-C2583CF409CD}" name="lenght (cm)"/>
    <tableColumn id="8" xr3:uid="{2BE59FAD-E3C7-724E-B9AE-D49191AA9FD8}" name="mass (kg)"/>
    <tableColumn id="10" xr3:uid="{CCA46786-F244-3F43-AAC1-388DDB0C516F}" name="Sample"/>
    <tableColumn id="11" xr3:uid="{D0E0A9D8-9D49-6948-A717-8E9E9840C396}" name="F. pardialis" totalsRowFunction="custom">
      <totalsRowFormula>SUM(Tabelle5[F. pardialis])</totalsRowFormula>
    </tableColumn>
    <tableColumn id="14" xr3:uid="{B233BA93-82CA-CD4A-9F4F-972F5D78EDF7}" name="F. lateralis" totalsRowFunction="custom">
      <totalsRowFormula>SUM(Tabelle5[F. lateralis])</totalsRowFormula>
    </tableColumn>
    <tableColumn id="15" xr3:uid="{E4CEB942-9203-444D-A1CD-C1B24E3AC52F}" name="C. calyptratus" totalsRowFunction="custom">
      <totalsRowFormula>SUM(Tabelle5[C. calyptratus])</totalsRowFormula>
    </tableColumn>
    <tableColumn id="16" xr3:uid="{F47B89CD-C784-7146-AD45-D69C0944A2C0}" name="C. cristatus" totalsRowFunction="custom">
      <totalsRowFormula>SUM(Tabelle5[C. cristatus])</totalsRowFormula>
    </tableColumn>
    <tableColumn id="18" xr3:uid="{5F3A1E52-DB1D-5746-8583-01C1D1CCBB72}" name="T. melleri" totalsRowFunction="custom">
      <totalsRowFormula>SUM(Tabelle5[T. melleri])</totalsRowFormula>
    </tableColumn>
    <tableColumn id="19" xr3:uid="{657F0B04-E828-994B-B4C9-07137E6CA5FE}" name="T. hoehnelii" totalsRowFunction="custom">
      <totalsRowFormula>SUM(Tabelle5[T. hoehnelii])</totalsRowFormula>
    </tableColumn>
    <tableColumn id="21" xr3:uid="{F6262F02-5EB4-9249-9278-01F29257C6B4}" name="Calumna parsonii" totalsRowFunction="custom">
      <totalsRowFormula>SUM(Tabelle5[Calumna parsonii])</totalsRowFormula>
    </tableColumn>
    <tableColumn id="23" xr3:uid="{5DA76277-B2B4-7D44-A0AF-407945C8422C}" name="B. thamnobates" totalsRowFunction="custom">
      <totalsRowFormula>SUM(Tabelle5[B. thamnobates])</totalsRowFormula>
    </tableColumn>
    <tableColumn id="26" xr3:uid="{73EF4DB5-576B-1645-A677-6BF0D0E745F0}" name="Dreihornchamäleon (Trioceros jacksonii)" totalsRowFunction="custom">
      <totalsRowFormula>SUM(Tabelle5[Dreihornchamäleon (Trioceros jacksonii)])</totalsRowFormula>
    </tableColumn>
    <tableColumn id="29" xr3:uid="{7F73000C-986F-9446-8506-18FA161A8C82}" name="Triocerus deremensis" totalsRowFunction="custom">
      <totalsRowFormula>SUM(Tabelle5[Triocerus deremensis])</totalsRowFormula>
    </tableColumn>
    <tableColumn id="34" xr3:uid="{C3268BAD-0349-B446-9899-45D6E5FD73B1}" name="ch. j. xantholophus" totalsRowFunction="custom">
      <totalsRowFormula>SUM(Tabelle5[ch. j. xantholophus])</totalsRowFormula>
    </tableColumn>
    <tableColumn id="35" xr3:uid="{97333860-7731-F942-AB59-590AA076D9F5}" name="unknown Species" totalsRowFunction="custom">
      <totalsRowFormula>SUM(Tabelle5[unknown Species])</totalsRowFormula>
    </tableColumn>
    <tableColumn id="36" xr3:uid="{BA9EF343-1835-9C46-AEB9-A31460239D7C}" name="negative" totalsRowFunction="custom">
      <totalsRowFormula>SUM(Tabelle5[negative])</totalsRowFormula>
    </tableColumn>
    <tableColumn id="37" xr3:uid="{4F4DED63-19EF-6741-92E5-A7E676CF398C}" name="Oxyurid nematode" totalsRowFunction="custom">
      <totalsRowFormula>SUM(Tabelle5[Oxyurid nematode])</totalsRowFormula>
    </tableColumn>
    <tableColumn id="38" xr3:uid="{9C62F547-6C41-E746-8F12-778588A3BC86}" name="Physalopteroides (Physaloptera ortleppi)" totalsRowFunction="custom">
      <totalsRowFormula>SUM(Tabelle5[Physalopteroides (Physaloptera ortleppi)])</totalsRowFormula>
    </tableColumn>
    <tableColumn id="39" xr3:uid="{68C77530-8304-6445-A8AD-7E1BB22C6383}" name="Isospora jaracimmani" totalsRowFunction="custom">
      <totalsRowFormula>SUM(Tabelle5[Isospora jaracimmani])</totalsRowFormula>
    </tableColumn>
    <tableColumn id="41" xr3:uid="{646D88D8-F13F-4E4D-8730-10BCA855C88B}" name="Isospora sp." totalsRowFunction="custom">
      <totalsRowFormula>SUM(Tabelle5[Isospora sp.])</totalsRowFormula>
    </tableColumn>
    <tableColumn id="42" xr3:uid="{9BF20C36-BD4F-F247-AC74-97335F34663C}" name="Choleoeimeria sp." totalsRowFunction="custom">
      <totalsRowFormula>SUM(Tabelle5[Choleoeimeria sp.])</totalsRowFormula>
    </tableColumn>
    <tableColumn id="43" xr3:uid="{E390B0EF-D0DB-3843-A01B-5CD643B4F4D1}" name="unsp. Coccidia " totalsRowFunction="custom">
      <totalsRowFormula>SUM(Tabelle5[unsp. Coccidia ])</totalsRowFormula>
    </tableColumn>
    <tableColumn id="44" xr3:uid="{1FB87F93-6C6B-6B42-BFF2-AB44AEAD53FF}" name="Ascarids" totalsRowFunction="custom">
      <totalsRowFormula>SUM(Tabelle5[Ascarids])</totalsRowFormula>
    </tableColumn>
    <tableColumn id="45" xr3:uid="{A7C9672B-8A0D-C141-B2E5-D88BA1799361}" name="thin shelled Nematodeneggs" totalsRowFunction="custom">
      <totalsRowFormula>SUM(Tabelle5[thin shelled Nematodeneggs])</totalsRowFormula>
    </tableColumn>
    <tableColumn id="46" xr3:uid="{D32FAE73-A3F0-FF41-A3DE-C9D3D627D34C}" name="Strongyloides" totalsRowFunction="custom">
      <totalsRowFormula>SUM(Tabelle5[Strongyloides])</totalsRowFormula>
    </tableColumn>
    <tableColumn id="48" xr3:uid="{209AE56B-1DC0-C141-B3D6-25BAF250BD8E}" name="Trematode eggs" totalsRowFunction="custom">
      <totalsRowFormula>SUM(Tabelle5[Trematode eggs])</totalsRowFormula>
    </tableColumn>
    <tableColumn id="49" xr3:uid="{B582C9C1-611D-FC47-A073-D9BC32CFB799}" name="Cestode" totalsRowFunction="custom">
      <totalsRowFormula>SUM(Tabelle5[Cestode])</totalsRowFormula>
    </tableColumn>
    <tableColumn id="50" xr3:uid="{46D35283-180E-FD4A-A916-06EAC8F1D5C8}" name="Cryptosporidium" totalsRowFunction="custom">
      <totalsRowFormula>SUM(Tabelle5[Cryptosporidium])</totalsRowFormula>
    </tableColumn>
    <tableColumn id="52" xr3:uid="{3E60E62E-FF19-154C-A85F-7E3080E2E5FA}" name="Trichomonas" totalsRowFunction="custom">
      <totalsRowFormula>SUM(Tabelle5[Trichomonas])</totalsRowFormula>
    </tableColumn>
    <tableColumn id="53" xr3:uid="{F8FAF485-BC0A-B24F-BC24-518158D64513}" name="Tritrichomonas sp." totalsRowFunction="custom">
      <totalsRowFormula>SUM(Tabelle5[Tritrichomonas sp.])</totalsRowFormula>
    </tableColumn>
    <tableColumn id="54" xr3:uid="{46EB30DE-9D8A-E249-98B6-F58EA33422AB}" name="Proteromonas sp." totalsRowFunction="custom">
      <totalsRowFormula>SUM(Tabelle5[Proteromonas sp.])</totalsRowFormula>
    </tableColumn>
    <tableColumn id="55" xr3:uid="{AF0205F8-0EB9-8746-9741-6CB20B18051A}" name="Monocercomonas sp. " totalsRowFunction="custom">
      <totalsRowFormula>SUM(Tabelle5[Monocercomonas sp. ])</totalsRowFormula>
    </tableColumn>
    <tableColumn id="56" xr3:uid="{B4BC50DB-616C-D74F-A505-0D5B5346BB82}" name="Leptomonas sp." totalsRowFunction="custom">
      <totalsRowFormula>SUM(Tabelle5[Leptomonas sp.])</totalsRowFormula>
    </tableColumn>
    <tableColumn id="57" xr3:uid="{2A15135C-58DD-F542-BCFE-31538778F0CD}" name="Choleo-Eimeria" totalsRowFunction="custom">
      <totalsRowFormula>SUM(Tabelle5[Choleo-Eimeria])</totalsRowFormula>
    </tableColumn>
    <tableColumn id="58" xr3:uid="{72E74FED-AB42-114F-9F2D-6A36C2724FDE}" name="Hexametra sp." totalsRowFunction="custom">
      <totalsRowFormula>SUM(Tabelle5[Hexametra sp.])</totalsRowFormula>
    </tableColumn>
    <tableColumn id="59" xr3:uid="{6C37648F-C237-9745-9E9B-98F05DC70D2B}" name="Flagelattenzysten" totalsRowFunction="custom">
      <totalsRowFormula>SUM(Tabelle5[Flagelattenzysten])</totalsRowFormula>
    </tableColumn>
    <tableColumn id="60" xr3:uid="{A66F6B84-23B8-CC44-B53B-A32305508732}" name="Spinicauda sp. (Heterakiden)" totalsRowFunction="custom">
      <totalsRowFormula>SUM(Tabelle5[Spinicauda sp. (Heterakiden)])</totalsRowFormula>
    </tableColumn>
    <tableColumn id="61" xr3:uid="{0F4F915A-5849-8D46-9C94-C3DE24238195}" name="Heterakids" totalsRowFunction="custom">
      <totalsRowFormula>SUM(Tabelle5[Heterakids])</totalsRowFormula>
    </tableColumn>
    <tableColumn id="62" xr3:uid="{8071F6A5-1E7C-9343-9D45-4F9D82308A5B}" name="Amoeba" totalsRowFunction="custom">
      <totalsRowFormula>SUM(Tabelle5[Amoeba])</totalsRowFormula>
    </tableColumn>
    <tableColumn id="63" xr3:uid="{511002AF-42AE-5D4D-9A31-2CFD20FD3DE0}" name="Filaria (Foleyella furcata)" totalsRowFunction="custom">
      <totalsRowFormula>SUM(Tabelle5[Filaria (Foleyella furcata)])</totalsRowFormula>
    </tableColumn>
    <tableColumn id="64" xr3:uid="{26FCC673-3351-DD45-A099-2BA9070BEFFE}" name="Pentastomiden" totalsRowFunction="custom">
      <totalsRowFormula>SUM(Tabelle5[Pentastomiden])</totalsRowFormula>
    </tableColumn>
    <tableColumn id="66" xr3:uid="{FAD31DA8-62A0-7E40-9F25-D321827C1844}" name="Karbolfuchsin Cryto" totalsRowFunction="custom">
      <totalsRowFormula>SUM(Tabelle5[Karbolfuchsin Cryto])</totalsRowFormula>
    </tableColumn>
    <tableColumn id="67" xr3:uid="{065D8AAE-EB6E-C345-A65E-13E4A6F19C1D}" name="IFAT Crypto" totalsRowFunction="custom">
      <totalsRowFormula>SUM(Tabelle5[IFAT Crypto])</totalsRowFormula>
    </tableColumn>
    <tableColumn id="68" xr3:uid="{4A5A9097-7BF1-6247-8DEE-0CB8DD504786}" name="ELISA Crypto" totalsRowFunction="custom">
      <totalsRowFormula>SUM(Tabelle5[ELISA Crypto])</totalsRowFormula>
    </tableColumn>
    <tableColumn id="69" xr3:uid="{78B780D1-9B90-5E4D-844D-4FF34A172352}" name="PCR Crypto" totalsRowFunction="custom">
      <totalsRowFormula>SUM(Tabelle5[PCR Crypto])</totalsRowFormula>
    </tableColumn>
    <tableColumn id="70" xr3:uid="{CF523E39-9CC4-0B4A-8728-8D35A79A3B8A}" name="Klebsiella oxytoca" totalsRowFunction="custom">
      <totalsRowFormula>SUM(Tabelle5[Klebsiella oxytoca])</totalsRowFormula>
    </tableColumn>
    <tableColumn id="71" xr3:uid="{26AE58AE-0857-364A-A053-DFCCE878E6E9}" name="Salmonella sp." totalsRowFunction="custom">
      <totalsRowFormula>SUM(Tabelle5[Salmonella sp.])</totalsRowFormula>
    </tableColumn>
    <tableColumn id="72" xr3:uid="{2D79F7AD-1CD4-4749-ADBC-60D46B8BF3DF}" name="Entercoccus faecalis" totalsRowFunction="custom">
      <totalsRowFormula>SUM(Tabelle5[Entercoccus faecalis])</totalsRowFormula>
    </tableColumn>
    <tableColumn id="73" xr3:uid="{7FEF9C4D-3F5A-6B4C-BE8A-61E96209B09D}" name="Proteus vulgaris grp" totalsRowFunction="custom">
      <totalsRowFormula>SUM(Tabelle5[Proteus vulgaris grp])</totalsRowFormula>
    </tableColumn>
    <tableColumn id="74" xr3:uid="{0016F641-2C7D-104D-9EC3-6883923C163D}" name="Klebsiella sp." totalsRowFunction="custom">
      <totalsRowFormula>SUM(Tabelle5[Klebsiella sp.])</totalsRowFormula>
    </tableColumn>
    <tableColumn id="75" xr3:uid="{C0AA6AB3-239A-1F44-9521-1E3678606E0E}" name="Candida sp." totalsRowFunction="custom">
      <totalsRowFormula>SUM(Tabelle5[Candida sp.])</totalsRowFormula>
    </tableColumn>
    <tableColumn id="76" xr3:uid="{51348419-602C-2A46-8C3D-7FC40DBA39DA}" name="Basidobolus" totalsRowFunction="custom">
      <totalsRowFormula>SUM(Tabelle5[Basidobolus])</totalsRowFormula>
    </tableColumn>
    <tableColumn id="77" xr3:uid="{656295FE-F79C-BC4A-B1EF-8CF7884203E3}" name="Proteus vulgaris grp2" totalsRowFunction="custom">
      <totalsRowFormula>SUM(Tabelle5[Proteus vulgaris grp2])</totalsRowFormula>
    </tableColumn>
    <tableColumn id="78" xr3:uid="{D7E4DA44-61CF-7E44-9207-73E89A3D1EED}" name="Providencia rettgeri" totalsRowFunction="custom">
      <totalsRowFormula>SUM(Tabelle5[Providencia rettgeri])</totalsRowFormula>
    </tableColumn>
    <tableColumn id="79" xr3:uid="{8C127F25-ECA0-DA4F-852C-C2F7532984C0}" name="Serratia marcsens" totalsRowFunction="custom">
      <totalsRowFormula>SUM(Tabelle5[Serratia marcsens])</totalsRowFormula>
    </tableColumn>
    <tableColumn id="80" xr3:uid="{9C512B1E-9567-B542-B76E-A39FD9B66015}" name="Aspergillus sp." totalsRowFunction="custom">
      <totalsRowFormula>SUM(Tabelle5[Aspergillus sp.])</totalsRowFormula>
    </tableColumn>
    <tableColumn id="81" xr3:uid="{FB8FFEC0-1EEC-7046-AE87-DFED87EF4CF7}" name="Mucor sp." totalsRowFunction="custom">
      <totalsRowFormula>SUM(Tabelle5[Mucor sp.])</totalsRowFormula>
    </tableColumn>
    <tableColumn id="82" xr3:uid="{D6F14FE0-E66D-2D4E-9792-1D06B91EB874}" name="Penicilium sp." totalsRowFunction="custom">
      <totalsRowFormula>SUM(Tabelle5[Penicilium sp.])</totalsRowFormula>
    </tableColumn>
    <tableColumn id="83" xr3:uid="{B3989B17-2418-0D45-B254-7C1E1B0F1127}" name="Ps. Putida " totalsRowFunction="custom">
      <totalsRowFormula>SUM(Tabelle5[Ps. Putida ])</totalsRowFormula>
    </tableColumn>
    <tableColumn id="84" xr3:uid="{73AA42DE-5F24-A14E-B5F8-D5D2E9411620}" name="Ps. Fluorescens" totalsRowFunction="custom">
      <totalsRowFormula>SUM(Tabelle5[Ps. Fluorescens])</totalsRowFormula>
    </tableColumn>
    <tableColumn id="85" xr3:uid="{8AAF0F25-BCB5-CB41-853E-D9F7FE6C1205}" name="Ps aeruginosa" totalsRowFunction="custom">
      <totalsRowFormula>SUM(Tabelle5[Ps aeruginosa])</totalsRowFormula>
    </tableColumn>
    <tableColumn id="86" xr3:uid="{F63F6066-906E-1349-A548-340C7E42A2B5}" name="Ps oryzihabitans" totalsRowFunction="custom">
      <totalsRowFormula>SUM(Tabelle5[Ps oryzihabitans])</totalsRowFormula>
    </tableColumn>
    <tableColumn id="87" xr3:uid="{93395E81-89DB-FC4E-99EC-C34EF2E85BC5}" name="Chrysobacterium indologenes" totalsRowFunction="custom">
      <totalsRowFormula>SUM(Tabelle5[Chrysobacterium indologenes])</totalsRowFormula>
    </tableColumn>
    <tableColumn id="88" xr3:uid="{CFE2CA2F-86BF-FF45-B9F8-E1BFED0854B8}" name="Stenotrophomonas maltophila" totalsRowFunction="custom">
      <totalsRowFormula>SUM(Tabelle5[Stenotrophomonas maltophila])</totalsRowFormula>
    </tableColumn>
    <tableColumn id="89" xr3:uid="{FFD2B3AE-90D5-3E40-8362-5E614874E3A6}" name="Citrobacter sp." totalsRowFunction="custom">
      <totalsRowFormula>SUM(Tabelle5[Citrobacter sp.])</totalsRowFormula>
    </tableColumn>
    <tableColumn id="90" xr3:uid="{0AA4AF56-7D2C-FE4D-B30B-6785A96F2C49}" name="E. cloacae" totalsRowFunction="custom">
      <totalsRowFormula>SUM(Tabelle5[E. cloacae])</totalsRowFormula>
    </tableColumn>
    <tableColumn id="91" xr3:uid="{0DC447EB-B799-014A-BBC7-EE70C650F409}" name="Pathological findings"/>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aula.sapion.miranda@vetmed.uni-giessen.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E51A0-C99F-D74B-B1CF-CCC7A4BBF3C8}">
  <dimension ref="A1:CS290"/>
  <sheetViews>
    <sheetView tabSelected="1" topLeftCell="A14" zoomScale="70" zoomScaleNormal="70" workbookViewId="0">
      <selection activeCell="E53" sqref="E53"/>
    </sheetView>
  </sheetViews>
  <sheetFormatPr baseColWidth="10" defaultRowHeight="16" x14ac:dyDescent="0.2"/>
  <sheetData>
    <row r="1" spans="1:73" x14ac:dyDescent="0.2">
      <c r="A1" t="s">
        <v>0</v>
      </c>
      <c r="B1" s="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row>
    <row r="2" spans="1:73" x14ac:dyDescent="0.2">
      <c r="A2" s="2">
        <v>40912</v>
      </c>
      <c r="B2" s="1">
        <v>13051</v>
      </c>
      <c r="C2" t="s">
        <v>73</v>
      </c>
      <c r="D2" t="s">
        <v>73</v>
      </c>
      <c r="E2" t="s">
        <v>73</v>
      </c>
      <c r="F2">
        <v>0</v>
      </c>
      <c r="G2" t="s">
        <v>73</v>
      </c>
      <c r="H2" t="s">
        <v>73</v>
      </c>
      <c r="I2" t="s">
        <v>116</v>
      </c>
      <c r="J2">
        <v>0</v>
      </c>
      <c r="K2">
        <v>0</v>
      </c>
      <c r="L2">
        <v>0</v>
      </c>
      <c r="M2">
        <v>1</v>
      </c>
      <c r="N2">
        <v>0</v>
      </c>
      <c r="O2">
        <v>0</v>
      </c>
      <c r="P2">
        <v>0</v>
      </c>
      <c r="Q2">
        <v>0</v>
      </c>
      <c r="R2">
        <v>0</v>
      </c>
      <c r="S2">
        <v>0</v>
      </c>
      <c r="T2">
        <v>0</v>
      </c>
      <c r="U2">
        <v>0</v>
      </c>
      <c r="V2">
        <v>1</v>
      </c>
      <c r="W2">
        <v>0</v>
      </c>
      <c r="X2">
        <v>0</v>
      </c>
      <c r="Y2">
        <v>0</v>
      </c>
      <c r="Z2">
        <v>0</v>
      </c>
      <c r="AA2">
        <v>0</v>
      </c>
      <c r="AB2">
        <v>0</v>
      </c>
      <c r="AC2">
        <v>0</v>
      </c>
      <c r="AD2">
        <v>0</v>
      </c>
      <c r="AE2">
        <v>0</v>
      </c>
      <c r="AF2">
        <v>0</v>
      </c>
      <c r="AG2">
        <v>0</v>
      </c>
      <c r="AH2">
        <v>0</v>
      </c>
      <c r="AI2">
        <v>0</v>
      </c>
      <c r="AJ2">
        <v>0</v>
      </c>
      <c r="AK2">
        <v>0</v>
      </c>
      <c r="AL2">
        <v>0</v>
      </c>
      <c r="AM2">
        <v>0</v>
      </c>
      <c r="AN2">
        <v>0</v>
      </c>
      <c r="AO2">
        <v>0</v>
      </c>
      <c r="AP2">
        <v>0</v>
      </c>
      <c r="AQ2">
        <v>0</v>
      </c>
      <c r="AR2">
        <v>0</v>
      </c>
      <c r="AS2">
        <v>0</v>
      </c>
      <c r="AT2">
        <v>0</v>
      </c>
      <c r="AU2">
        <v>0</v>
      </c>
      <c r="AV2" t="s">
        <v>73</v>
      </c>
      <c r="AW2" t="s">
        <v>73</v>
      </c>
      <c r="AX2" t="s">
        <v>73</v>
      </c>
      <c r="AY2" t="s">
        <v>73</v>
      </c>
      <c r="AZ2" t="s">
        <v>73</v>
      </c>
      <c r="BA2" t="s">
        <v>73</v>
      </c>
      <c r="BB2" t="s">
        <v>73</v>
      </c>
      <c r="BC2" t="s">
        <v>73</v>
      </c>
      <c r="BD2" t="s">
        <v>73</v>
      </c>
      <c r="BE2" t="s">
        <v>73</v>
      </c>
      <c r="BF2" t="s">
        <v>73</v>
      </c>
      <c r="BG2" t="s">
        <v>73</v>
      </c>
      <c r="BH2" t="s">
        <v>73</v>
      </c>
      <c r="BI2" t="s">
        <v>73</v>
      </c>
      <c r="BK2" t="s">
        <v>73</v>
      </c>
      <c r="BL2" t="s">
        <v>73</v>
      </c>
      <c r="BM2" t="s">
        <v>73</v>
      </c>
      <c r="BN2" t="s">
        <v>73</v>
      </c>
      <c r="BO2" t="s">
        <v>73</v>
      </c>
      <c r="BP2" t="s">
        <v>73</v>
      </c>
      <c r="BQ2" t="s">
        <v>73</v>
      </c>
      <c r="BR2" t="s">
        <v>73</v>
      </c>
      <c r="BS2" t="s">
        <v>73</v>
      </c>
      <c r="BT2" t="s">
        <v>73</v>
      </c>
      <c r="BU2" t="s">
        <v>75</v>
      </c>
    </row>
    <row r="3" spans="1:73" x14ac:dyDescent="0.2">
      <c r="A3" s="2">
        <v>40919</v>
      </c>
      <c r="B3" s="1">
        <v>66763</v>
      </c>
      <c r="C3" t="s">
        <v>73</v>
      </c>
      <c r="D3" t="s">
        <v>73</v>
      </c>
      <c r="E3" t="s">
        <v>76</v>
      </c>
      <c r="F3">
        <v>1</v>
      </c>
      <c r="G3" t="s">
        <v>73</v>
      </c>
      <c r="H3" t="s">
        <v>73</v>
      </c>
      <c r="I3" t="s">
        <v>116</v>
      </c>
      <c r="J3">
        <v>1</v>
      </c>
      <c r="K3">
        <v>0</v>
      </c>
      <c r="L3">
        <v>0</v>
      </c>
      <c r="M3">
        <v>0</v>
      </c>
      <c r="N3">
        <v>0</v>
      </c>
      <c r="O3">
        <v>0</v>
      </c>
      <c r="P3">
        <v>0</v>
      </c>
      <c r="Q3">
        <v>0</v>
      </c>
      <c r="R3">
        <v>0</v>
      </c>
      <c r="S3">
        <v>0</v>
      </c>
      <c r="T3">
        <v>0</v>
      </c>
      <c r="U3">
        <v>0</v>
      </c>
      <c r="V3">
        <v>1</v>
      </c>
      <c r="W3">
        <v>0</v>
      </c>
      <c r="X3">
        <v>0</v>
      </c>
      <c r="Y3">
        <v>0</v>
      </c>
      <c r="Z3">
        <v>0</v>
      </c>
      <c r="AA3">
        <v>0</v>
      </c>
      <c r="AB3">
        <v>0</v>
      </c>
      <c r="AC3">
        <v>0</v>
      </c>
      <c r="AD3">
        <v>0</v>
      </c>
      <c r="AE3">
        <v>0</v>
      </c>
      <c r="AF3">
        <v>0</v>
      </c>
      <c r="AG3">
        <v>0</v>
      </c>
      <c r="AH3">
        <v>0</v>
      </c>
      <c r="AI3">
        <v>0</v>
      </c>
      <c r="AJ3">
        <v>0</v>
      </c>
      <c r="AK3">
        <v>0</v>
      </c>
      <c r="AL3">
        <v>0</v>
      </c>
      <c r="AM3">
        <v>0</v>
      </c>
      <c r="AN3">
        <v>0</v>
      </c>
      <c r="AO3">
        <v>0</v>
      </c>
      <c r="AP3">
        <v>0</v>
      </c>
      <c r="AQ3">
        <v>0</v>
      </c>
      <c r="AR3">
        <v>0</v>
      </c>
      <c r="AS3">
        <v>0</v>
      </c>
      <c r="AT3">
        <v>0</v>
      </c>
      <c r="AU3">
        <v>0</v>
      </c>
      <c r="AV3" t="s">
        <v>73</v>
      </c>
      <c r="AW3" t="s">
        <v>73</v>
      </c>
      <c r="AX3" t="s">
        <v>73</v>
      </c>
      <c r="AY3" t="s">
        <v>73</v>
      </c>
      <c r="AZ3" t="s">
        <v>73</v>
      </c>
      <c r="BA3" t="s">
        <v>73</v>
      </c>
      <c r="BB3" t="s">
        <v>73</v>
      </c>
      <c r="BC3" t="s">
        <v>73</v>
      </c>
      <c r="BD3" t="s">
        <v>73</v>
      </c>
      <c r="BE3" t="s">
        <v>73</v>
      </c>
      <c r="BF3" t="s">
        <v>73</v>
      </c>
      <c r="BG3" t="s">
        <v>73</v>
      </c>
      <c r="BH3" t="s">
        <v>73</v>
      </c>
      <c r="BI3" t="s">
        <v>73</v>
      </c>
      <c r="BK3" t="s">
        <v>73</v>
      </c>
      <c r="BL3" t="s">
        <v>73</v>
      </c>
      <c r="BM3" t="s">
        <v>73</v>
      </c>
      <c r="BN3" t="s">
        <v>73</v>
      </c>
      <c r="BO3" t="s">
        <v>73</v>
      </c>
      <c r="BP3" t="s">
        <v>73</v>
      </c>
      <c r="BQ3" t="s">
        <v>73</v>
      </c>
      <c r="BR3" t="s">
        <v>73</v>
      </c>
      <c r="BS3" t="s">
        <v>73</v>
      </c>
      <c r="BT3" t="s">
        <v>73</v>
      </c>
      <c r="BU3" t="s">
        <v>77</v>
      </c>
    </row>
    <row r="4" spans="1:73" x14ac:dyDescent="0.2">
      <c r="A4" s="2">
        <v>40925</v>
      </c>
      <c r="B4" s="1">
        <v>69254</v>
      </c>
      <c r="C4">
        <v>1</v>
      </c>
      <c r="D4">
        <v>1</v>
      </c>
      <c r="E4" t="s">
        <v>78</v>
      </c>
      <c r="F4" s="3">
        <v>0</v>
      </c>
      <c r="G4">
        <v>17.3</v>
      </c>
      <c r="H4">
        <v>0.14000000000000001</v>
      </c>
      <c r="I4" t="s">
        <v>116</v>
      </c>
      <c r="J4">
        <v>1</v>
      </c>
      <c r="K4">
        <v>0</v>
      </c>
      <c r="L4">
        <v>0</v>
      </c>
      <c r="M4">
        <v>0</v>
      </c>
      <c r="N4">
        <v>0</v>
      </c>
      <c r="O4">
        <v>0</v>
      </c>
      <c r="P4">
        <v>0</v>
      </c>
      <c r="Q4">
        <v>0</v>
      </c>
      <c r="R4">
        <v>0</v>
      </c>
      <c r="S4">
        <v>0</v>
      </c>
      <c r="T4">
        <v>0</v>
      </c>
      <c r="U4">
        <v>0</v>
      </c>
      <c r="V4">
        <v>1</v>
      </c>
      <c r="W4">
        <v>0</v>
      </c>
      <c r="X4">
        <v>0</v>
      </c>
      <c r="Y4">
        <v>0</v>
      </c>
      <c r="Z4">
        <v>0</v>
      </c>
      <c r="AA4">
        <v>0</v>
      </c>
      <c r="AB4">
        <v>0</v>
      </c>
      <c r="AC4">
        <v>0</v>
      </c>
      <c r="AD4">
        <v>0</v>
      </c>
      <c r="AE4">
        <v>0</v>
      </c>
      <c r="AF4">
        <v>0</v>
      </c>
      <c r="AG4">
        <v>0</v>
      </c>
      <c r="AH4">
        <v>0</v>
      </c>
      <c r="AI4">
        <v>0</v>
      </c>
      <c r="AJ4">
        <v>0</v>
      </c>
      <c r="AK4">
        <v>0</v>
      </c>
      <c r="AL4">
        <v>0</v>
      </c>
      <c r="AM4">
        <v>0</v>
      </c>
      <c r="AN4">
        <v>0</v>
      </c>
      <c r="AO4">
        <v>0</v>
      </c>
      <c r="AP4">
        <v>0</v>
      </c>
      <c r="AQ4">
        <v>0</v>
      </c>
      <c r="AR4">
        <v>0</v>
      </c>
      <c r="AS4">
        <v>0</v>
      </c>
      <c r="AT4">
        <v>0</v>
      </c>
      <c r="AU4">
        <v>0</v>
      </c>
      <c r="AV4" t="s">
        <v>73</v>
      </c>
      <c r="AW4" t="s">
        <v>73</v>
      </c>
      <c r="AX4" t="s">
        <v>73</v>
      </c>
      <c r="AY4" t="s">
        <v>73</v>
      </c>
      <c r="AZ4" t="s">
        <v>73</v>
      </c>
      <c r="BA4" t="s">
        <v>73</v>
      </c>
      <c r="BB4" t="s">
        <v>73</v>
      </c>
      <c r="BC4" t="s">
        <v>73</v>
      </c>
      <c r="BD4" t="s">
        <v>73</v>
      </c>
      <c r="BE4" t="s">
        <v>73</v>
      </c>
      <c r="BF4" t="s">
        <v>73</v>
      </c>
      <c r="BG4" t="s">
        <v>73</v>
      </c>
      <c r="BH4" t="s">
        <v>73</v>
      </c>
      <c r="BI4" t="s">
        <v>73</v>
      </c>
      <c r="BK4" t="s">
        <v>73</v>
      </c>
      <c r="BL4" t="s">
        <v>73</v>
      </c>
      <c r="BM4" t="s">
        <v>73</v>
      </c>
      <c r="BN4" t="s">
        <v>73</v>
      </c>
      <c r="BO4" t="s">
        <v>73</v>
      </c>
      <c r="BP4" t="s">
        <v>73</v>
      </c>
      <c r="BQ4" t="s">
        <v>73</v>
      </c>
      <c r="BR4" t="s">
        <v>73</v>
      </c>
      <c r="BS4" t="s">
        <v>73</v>
      </c>
      <c r="BT4" t="s">
        <v>73</v>
      </c>
      <c r="BU4" t="s">
        <v>79</v>
      </c>
    </row>
    <row r="5" spans="1:73" x14ac:dyDescent="0.2">
      <c r="A5" s="2">
        <v>40928</v>
      </c>
      <c r="B5" s="1">
        <v>2957</v>
      </c>
      <c r="C5">
        <v>1</v>
      </c>
      <c r="D5" t="s">
        <v>73</v>
      </c>
      <c r="E5" t="s">
        <v>76</v>
      </c>
      <c r="F5">
        <v>1</v>
      </c>
      <c r="G5" t="s">
        <v>73</v>
      </c>
      <c r="H5" t="s">
        <v>73</v>
      </c>
      <c r="I5" t="s">
        <v>116</v>
      </c>
      <c r="J5">
        <v>1</v>
      </c>
      <c r="K5">
        <v>0</v>
      </c>
      <c r="L5">
        <v>0</v>
      </c>
      <c r="M5">
        <v>0</v>
      </c>
      <c r="N5">
        <v>0</v>
      </c>
      <c r="O5">
        <v>0</v>
      </c>
      <c r="P5">
        <v>0</v>
      </c>
      <c r="Q5">
        <v>0</v>
      </c>
      <c r="R5">
        <v>0</v>
      </c>
      <c r="S5">
        <v>0</v>
      </c>
      <c r="T5">
        <v>0</v>
      </c>
      <c r="U5">
        <v>0</v>
      </c>
      <c r="V5">
        <v>1</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v>0</v>
      </c>
      <c r="AS5">
        <v>0</v>
      </c>
      <c r="AT5">
        <v>0</v>
      </c>
      <c r="AU5">
        <v>0</v>
      </c>
      <c r="AV5" t="s">
        <v>73</v>
      </c>
      <c r="AW5" t="s">
        <v>73</v>
      </c>
      <c r="AX5" t="s">
        <v>73</v>
      </c>
      <c r="AY5" t="s">
        <v>73</v>
      </c>
      <c r="AZ5" t="s">
        <v>73</v>
      </c>
      <c r="BA5" t="s">
        <v>73</v>
      </c>
      <c r="BB5" t="s">
        <v>73</v>
      </c>
      <c r="BC5" t="s">
        <v>73</v>
      </c>
      <c r="BD5" t="s">
        <v>73</v>
      </c>
      <c r="BE5" t="s">
        <v>73</v>
      </c>
      <c r="BF5" t="s">
        <v>73</v>
      </c>
      <c r="BG5" t="s">
        <v>73</v>
      </c>
      <c r="BH5" t="s">
        <v>73</v>
      </c>
      <c r="BI5" t="s">
        <v>73</v>
      </c>
      <c r="BK5" t="s">
        <v>73</v>
      </c>
      <c r="BL5" t="s">
        <v>73</v>
      </c>
      <c r="BM5" t="s">
        <v>73</v>
      </c>
      <c r="BN5" t="s">
        <v>73</v>
      </c>
      <c r="BO5" t="s">
        <v>73</v>
      </c>
      <c r="BP5" t="s">
        <v>73</v>
      </c>
      <c r="BQ5" t="s">
        <v>73</v>
      </c>
      <c r="BR5" t="s">
        <v>73</v>
      </c>
      <c r="BS5" t="s">
        <v>73</v>
      </c>
      <c r="BT5" t="s">
        <v>73</v>
      </c>
      <c r="BU5" t="s">
        <v>80</v>
      </c>
    </row>
    <row r="6" spans="1:73" x14ac:dyDescent="0.2">
      <c r="A6" s="2">
        <v>40983</v>
      </c>
      <c r="B6" s="1">
        <v>50735</v>
      </c>
      <c r="C6">
        <v>1</v>
      </c>
      <c r="D6" t="s">
        <v>81</v>
      </c>
      <c r="E6" t="s">
        <v>82</v>
      </c>
      <c r="F6">
        <v>0</v>
      </c>
      <c r="G6" t="s">
        <v>73</v>
      </c>
      <c r="H6" t="s">
        <v>73</v>
      </c>
      <c r="I6" t="s">
        <v>116</v>
      </c>
      <c r="J6">
        <v>1</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3</v>
      </c>
      <c r="AK6">
        <v>0</v>
      </c>
      <c r="AL6">
        <v>0</v>
      </c>
      <c r="AM6">
        <v>3</v>
      </c>
      <c r="AN6">
        <v>0</v>
      </c>
      <c r="AO6">
        <v>3</v>
      </c>
      <c r="AP6">
        <v>0</v>
      </c>
      <c r="AQ6">
        <v>0</v>
      </c>
      <c r="AR6">
        <v>0</v>
      </c>
      <c r="AS6">
        <v>0</v>
      </c>
      <c r="AT6">
        <v>3</v>
      </c>
      <c r="AU6">
        <v>0</v>
      </c>
      <c r="AV6" t="s">
        <v>73</v>
      </c>
      <c r="AW6" t="s">
        <v>73</v>
      </c>
      <c r="AX6" t="s">
        <v>73</v>
      </c>
      <c r="AY6" t="s">
        <v>73</v>
      </c>
      <c r="AZ6" t="s">
        <v>73</v>
      </c>
      <c r="BA6" t="s">
        <v>73</v>
      </c>
      <c r="BB6" t="s">
        <v>73</v>
      </c>
      <c r="BC6" t="s">
        <v>73</v>
      </c>
      <c r="BD6" t="s">
        <v>73</v>
      </c>
      <c r="BE6" t="s">
        <v>73</v>
      </c>
      <c r="BF6" t="s">
        <v>73</v>
      </c>
      <c r="BG6" t="s">
        <v>73</v>
      </c>
      <c r="BH6" t="s">
        <v>73</v>
      </c>
      <c r="BI6" t="s">
        <v>73</v>
      </c>
      <c r="BK6" t="s">
        <v>73</v>
      </c>
      <c r="BL6" t="s">
        <v>73</v>
      </c>
      <c r="BM6" t="s">
        <v>73</v>
      </c>
      <c r="BN6" t="s">
        <v>73</v>
      </c>
      <c r="BO6" t="s">
        <v>73</v>
      </c>
      <c r="BP6" t="s">
        <v>73</v>
      </c>
      <c r="BQ6" t="s">
        <v>73</v>
      </c>
      <c r="BR6" t="s">
        <v>73</v>
      </c>
      <c r="BS6" t="s">
        <v>73</v>
      </c>
      <c r="BT6" t="s">
        <v>73</v>
      </c>
      <c r="BU6" t="s">
        <v>83</v>
      </c>
    </row>
    <row r="7" spans="1:73" x14ac:dyDescent="0.2">
      <c r="A7" s="2">
        <v>41096</v>
      </c>
      <c r="B7" s="1">
        <v>72475</v>
      </c>
      <c r="C7">
        <v>1</v>
      </c>
      <c r="D7">
        <v>1</v>
      </c>
      <c r="E7" t="s">
        <v>76</v>
      </c>
      <c r="F7">
        <v>0</v>
      </c>
      <c r="G7" t="s">
        <v>73</v>
      </c>
      <c r="H7" t="s">
        <v>73</v>
      </c>
      <c r="I7" t="s">
        <v>116</v>
      </c>
      <c r="J7">
        <v>1</v>
      </c>
      <c r="K7">
        <v>0</v>
      </c>
      <c r="L7">
        <v>0</v>
      </c>
      <c r="M7">
        <v>0</v>
      </c>
      <c r="N7">
        <v>0</v>
      </c>
      <c r="O7">
        <v>0</v>
      </c>
      <c r="P7">
        <v>0</v>
      </c>
      <c r="Q7">
        <v>0</v>
      </c>
      <c r="R7">
        <v>0</v>
      </c>
      <c r="S7">
        <v>0</v>
      </c>
      <c r="T7">
        <v>0</v>
      </c>
      <c r="U7">
        <v>0</v>
      </c>
      <c r="V7">
        <v>0</v>
      </c>
      <c r="W7">
        <v>0</v>
      </c>
      <c r="X7">
        <v>0</v>
      </c>
      <c r="Y7">
        <v>0</v>
      </c>
      <c r="Z7">
        <v>0</v>
      </c>
      <c r="AA7">
        <v>0</v>
      </c>
      <c r="AB7">
        <v>4</v>
      </c>
      <c r="AC7">
        <v>0</v>
      </c>
      <c r="AD7">
        <v>0</v>
      </c>
      <c r="AE7">
        <v>0</v>
      </c>
      <c r="AF7">
        <v>0</v>
      </c>
      <c r="AG7">
        <v>0</v>
      </c>
      <c r="AH7">
        <v>0</v>
      </c>
      <c r="AI7">
        <v>0</v>
      </c>
      <c r="AJ7">
        <v>0</v>
      </c>
      <c r="AK7">
        <v>0</v>
      </c>
      <c r="AL7">
        <v>0</v>
      </c>
      <c r="AM7">
        <v>0</v>
      </c>
      <c r="AN7">
        <v>0</v>
      </c>
      <c r="AO7">
        <v>0</v>
      </c>
      <c r="AP7">
        <v>0</v>
      </c>
      <c r="AQ7">
        <v>0</v>
      </c>
      <c r="AR7">
        <v>0</v>
      </c>
      <c r="AS7">
        <v>0</v>
      </c>
      <c r="AT7">
        <v>0</v>
      </c>
      <c r="AU7">
        <v>0</v>
      </c>
      <c r="AV7" t="s">
        <v>73</v>
      </c>
      <c r="AW7" t="s">
        <v>73</v>
      </c>
      <c r="AX7" t="s">
        <v>73</v>
      </c>
      <c r="AY7" t="s">
        <v>73</v>
      </c>
      <c r="AZ7" t="s">
        <v>73</v>
      </c>
      <c r="BA7" t="s">
        <v>73</v>
      </c>
      <c r="BB7" t="s">
        <v>73</v>
      </c>
      <c r="BC7" t="s">
        <v>73</v>
      </c>
      <c r="BD7" t="s">
        <v>73</v>
      </c>
      <c r="BE7" t="s">
        <v>73</v>
      </c>
      <c r="BF7" t="s">
        <v>73</v>
      </c>
      <c r="BG7" t="s">
        <v>73</v>
      </c>
      <c r="BH7" t="s">
        <v>73</v>
      </c>
      <c r="BI7" t="s">
        <v>73</v>
      </c>
      <c r="BK7" t="s">
        <v>73</v>
      </c>
      <c r="BL7" t="s">
        <v>73</v>
      </c>
      <c r="BM7" t="s">
        <v>73</v>
      </c>
      <c r="BN7" t="s">
        <v>73</v>
      </c>
      <c r="BO7" t="s">
        <v>73</v>
      </c>
      <c r="BP7" t="s">
        <v>73</v>
      </c>
      <c r="BQ7" t="s">
        <v>73</v>
      </c>
      <c r="BR7" t="s">
        <v>73</v>
      </c>
      <c r="BS7" t="s">
        <v>73</v>
      </c>
      <c r="BT7" t="s">
        <v>73</v>
      </c>
      <c r="BU7" t="s">
        <v>84</v>
      </c>
    </row>
    <row r="8" spans="1:73" x14ac:dyDescent="0.2">
      <c r="A8" s="2">
        <v>41310</v>
      </c>
      <c r="B8" s="1">
        <v>72475</v>
      </c>
      <c r="C8" t="s">
        <v>73</v>
      </c>
      <c r="D8" t="s">
        <v>73</v>
      </c>
      <c r="E8" t="s">
        <v>76</v>
      </c>
      <c r="F8">
        <v>1</v>
      </c>
      <c r="G8" t="s">
        <v>73</v>
      </c>
      <c r="H8" t="s">
        <v>73</v>
      </c>
      <c r="I8" t="s">
        <v>116</v>
      </c>
      <c r="J8">
        <v>1</v>
      </c>
      <c r="K8">
        <v>0</v>
      </c>
      <c r="L8">
        <v>0</v>
      </c>
      <c r="M8">
        <v>0</v>
      </c>
      <c r="N8">
        <v>0</v>
      </c>
      <c r="O8">
        <v>0</v>
      </c>
      <c r="P8">
        <v>0</v>
      </c>
      <c r="Q8">
        <v>0</v>
      </c>
      <c r="R8">
        <v>0</v>
      </c>
      <c r="S8">
        <v>0</v>
      </c>
      <c r="T8">
        <v>0</v>
      </c>
      <c r="U8">
        <v>0</v>
      </c>
      <c r="V8">
        <v>0</v>
      </c>
      <c r="W8">
        <v>0</v>
      </c>
      <c r="X8">
        <v>0</v>
      </c>
      <c r="Y8">
        <v>0</v>
      </c>
      <c r="Z8">
        <v>3</v>
      </c>
      <c r="AA8">
        <v>0</v>
      </c>
      <c r="AB8">
        <v>0</v>
      </c>
      <c r="AC8">
        <v>0</v>
      </c>
      <c r="AD8">
        <v>0</v>
      </c>
      <c r="AE8">
        <v>0</v>
      </c>
      <c r="AF8">
        <v>0</v>
      </c>
      <c r="AG8">
        <v>0</v>
      </c>
      <c r="AH8">
        <v>0</v>
      </c>
      <c r="AI8">
        <v>0</v>
      </c>
      <c r="AJ8">
        <v>0</v>
      </c>
      <c r="AK8">
        <v>0</v>
      </c>
      <c r="AL8">
        <v>0</v>
      </c>
      <c r="AM8">
        <v>0</v>
      </c>
      <c r="AN8">
        <v>0</v>
      </c>
      <c r="AO8">
        <v>0</v>
      </c>
      <c r="AP8">
        <v>0</v>
      </c>
      <c r="AQ8">
        <v>0</v>
      </c>
      <c r="AR8">
        <v>0</v>
      </c>
      <c r="AS8">
        <v>0</v>
      </c>
      <c r="AT8">
        <v>0</v>
      </c>
      <c r="AU8">
        <v>0</v>
      </c>
      <c r="AV8" t="s">
        <v>73</v>
      </c>
      <c r="AW8" t="s">
        <v>73</v>
      </c>
      <c r="AX8" t="s">
        <v>73</v>
      </c>
      <c r="AY8" t="s">
        <v>73</v>
      </c>
      <c r="AZ8" t="s">
        <v>73</v>
      </c>
      <c r="BA8" t="s">
        <v>73</v>
      </c>
      <c r="BB8" t="s">
        <v>73</v>
      </c>
      <c r="BC8" t="s">
        <v>73</v>
      </c>
      <c r="BD8" t="s">
        <v>73</v>
      </c>
      <c r="BE8" t="s">
        <v>73</v>
      </c>
      <c r="BF8" t="s">
        <v>73</v>
      </c>
      <c r="BG8" t="s">
        <v>73</v>
      </c>
      <c r="BH8" t="s">
        <v>73</v>
      </c>
      <c r="BI8" t="s">
        <v>73</v>
      </c>
      <c r="BK8" t="s">
        <v>73</v>
      </c>
      <c r="BL8" t="s">
        <v>73</v>
      </c>
      <c r="BM8" t="s">
        <v>73</v>
      </c>
      <c r="BN8" t="s">
        <v>73</v>
      </c>
      <c r="BO8" t="s">
        <v>73</v>
      </c>
      <c r="BP8" t="s">
        <v>73</v>
      </c>
      <c r="BQ8" t="s">
        <v>73</v>
      </c>
      <c r="BR8" t="s">
        <v>73</v>
      </c>
      <c r="BS8" t="s">
        <v>73</v>
      </c>
      <c r="BT8" t="s">
        <v>73</v>
      </c>
      <c r="BU8" t="s">
        <v>85</v>
      </c>
    </row>
    <row r="9" spans="1:73" ht="15" customHeight="1" x14ac:dyDescent="0.2">
      <c r="A9" s="2">
        <v>41337</v>
      </c>
      <c r="B9" s="1">
        <v>80993</v>
      </c>
      <c r="C9" t="s">
        <v>73</v>
      </c>
      <c r="D9" t="s">
        <v>73</v>
      </c>
      <c r="E9" t="s">
        <v>76</v>
      </c>
      <c r="F9">
        <v>1</v>
      </c>
      <c r="G9" t="s">
        <v>73</v>
      </c>
      <c r="H9">
        <v>0.01</v>
      </c>
      <c r="I9" t="s">
        <v>116</v>
      </c>
      <c r="J9">
        <v>0</v>
      </c>
      <c r="K9">
        <v>0</v>
      </c>
      <c r="L9">
        <v>1</v>
      </c>
      <c r="M9">
        <v>0</v>
      </c>
      <c r="N9">
        <v>0</v>
      </c>
      <c r="O9">
        <v>0</v>
      </c>
      <c r="P9">
        <v>0</v>
      </c>
      <c r="Q9">
        <v>0</v>
      </c>
      <c r="R9">
        <v>0</v>
      </c>
      <c r="S9">
        <v>0</v>
      </c>
      <c r="T9">
        <v>0</v>
      </c>
      <c r="U9">
        <v>0</v>
      </c>
      <c r="V9">
        <v>0</v>
      </c>
      <c r="W9">
        <v>3</v>
      </c>
      <c r="X9">
        <v>0</v>
      </c>
      <c r="Y9">
        <v>0</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0</v>
      </c>
      <c r="AV9" t="s">
        <v>73</v>
      </c>
      <c r="AW9" t="s">
        <v>73</v>
      </c>
      <c r="AX9" t="s">
        <v>73</v>
      </c>
      <c r="AY9" t="s">
        <v>73</v>
      </c>
      <c r="AZ9" t="s">
        <v>73</v>
      </c>
      <c r="BA9">
        <v>2</v>
      </c>
      <c r="BB9" t="s">
        <v>73</v>
      </c>
      <c r="BC9" t="s">
        <v>73</v>
      </c>
      <c r="BD9" t="s">
        <v>73</v>
      </c>
      <c r="BE9" t="s">
        <v>73</v>
      </c>
      <c r="BF9" t="s">
        <v>73</v>
      </c>
      <c r="BG9" t="s">
        <v>73</v>
      </c>
      <c r="BH9" t="s">
        <v>73</v>
      </c>
      <c r="BI9" t="s">
        <v>73</v>
      </c>
      <c r="BK9" t="s">
        <v>73</v>
      </c>
      <c r="BL9" t="s">
        <v>73</v>
      </c>
      <c r="BM9" t="s">
        <v>73</v>
      </c>
      <c r="BN9" t="s">
        <v>73</v>
      </c>
      <c r="BO9" t="s">
        <v>73</v>
      </c>
      <c r="BP9" t="s">
        <v>73</v>
      </c>
      <c r="BQ9" t="s">
        <v>73</v>
      </c>
      <c r="BR9">
        <v>3</v>
      </c>
      <c r="BS9" t="s">
        <v>73</v>
      </c>
      <c r="BT9" t="s">
        <v>73</v>
      </c>
      <c r="BU9" t="s">
        <v>86</v>
      </c>
    </row>
    <row r="10" spans="1:73" x14ac:dyDescent="0.2">
      <c r="A10" s="2">
        <v>41341</v>
      </c>
      <c r="B10" s="1">
        <v>4610</v>
      </c>
      <c r="C10" t="s">
        <v>73</v>
      </c>
      <c r="D10" t="s">
        <v>73</v>
      </c>
      <c r="E10" t="s">
        <v>82</v>
      </c>
      <c r="F10">
        <v>1</v>
      </c>
      <c r="G10" t="s">
        <v>73</v>
      </c>
      <c r="H10" t="s">
        <v>73</v>
      </c>
      <c r="I10" t="s">
        <v>116</v>
      </c>
      <c r="J10">
        <v>0</v>
      </c>
      <c r="K10">
        <v>0</v>
      </c>
      <c r="L10">
        <v>1</v>
      </c>
      <c r="M10">
        <v>0</v>
      </c>
      <c r="N10">
        <v>0</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3</v>
      </c>
      <c r="AL10">
        <v>0</v>
      </c>
      <c r="AM10">
        <v>0</v>
      </c>
      <c r="AN10">
        <v>0</v>
      </c>
      <c r="AO10">
        <v>0</v>
      </c>
      <c r="AP10">
        <v>0</v>
      </c>
      <c r="AQ10">
        <v>0</v>
      </c>
      <c r="AR10">
        <v>0</v>
      </c>
      <c r="AS10">
        <v>0</v>
      </c>
      <c r="AT10">
        <v>0</v>
      </c>
      <c r="AU10">
        <v>0</v>
      </c>
      <c r="AV10" t="s">
        <v>73</v>
      </c>
      <c r="AW10" t="s">
        <v>73</v>
      </c>
      <c r="AX10" t="s">
        <v>73</v>
      </c>
      <c r="AY10" t="s">
        <v>73</v>
      </c>
      <c r="AZ10" t="s">
        <v>73</v>
      </c>
      <c r="BA10" t="s">
        <v>73</v>
      </c>
      <c r="BB10" t="s">
        <v>73</v>
      </c>
      <c r="BC10" t="s">
        <v>73</v>
      </c>
      <c r="BD10" t="s">
        <v>73</v>
      </c>
      <c r="BE10" t="s">
        <v>73</v>
      </c>
      <c r="BF10" t="s">
        <v>73</v>
      </c>
      <c r="BG10" t="s">
        <v>73</v>
      </c>
      <c r="BH10" t="s">
        <v>73</v>
      </c>
      <c r="BI10" t="s">
        <v>73</v>
      </c>
      <c r="BJ10" t="s">
        <v>73</v>
      </c>
      <c r="BK10" t="s">
        <v>73</v>
      </c>
      <c r="BL10" t="s">
        <v>73</v>
      </c>
      <c r="BM10" t="s">
        <v>73</v>
      </c>
      <c r="BN10" t="s">
        <v>73</v>
      </c>
      <c r="BO10" t="s">
        <v>73</v>
      </c>
      <c r="BP10" t="s">
        <v>73</v>
      </c>
      <c r="BQ10" t="s">
        <v>73</v>
      </c>
      <c r="BR10" t="s">
        <v>73</v>
      </c>
      <c r="BS10" t="s">
        <v>73</v>
      </c>
      <c r="BT10" t="s">
        <v>73</v>
      </c>
      <c r="BU10" t="s">
        <v>87</v>
      </c>
    </row>
    <row r="11" spans="1:73" x14ac:dyDescent="0.2">
      <c r="A11" s="2">
        <v>41375</v>
      </c>
      <c r="B11" s="1">
        <v>72475</v>
      </c>
      <c r="C11" t="s">
        <v>73</v>
      </c>
      <c r="D11" t="s">
        <v>73</v>
      </c>
      <c r="E11" t="s">
        <v>82</v>
      </c>
      <c r="F11">
        <v>1</v>
      </c>
      <c r="G11" t="s">
        <v>73</v>
      </c>
      <c r="H11" t="s">
        <v>73</v>
      </c>
      <c r="I11" t="s">
        <v>116</v>
      </c>
      <c r="J11">
        <v>0</v>
      </c>
      <c r="K11">
        <v>0</v>
      </c>
      <c r="L11">
        <v>0</v>
      </c>
      <c r="M11">
        <v>0</v>
      </c>
      <c r="N11">
        <v>1</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3</v>
      </c>
      <c r="AL11">
        <v>0</v>
      </c>
      <c r="AM11">
        <v>0</v>
      </c>
      <c r="AN11">
        <v>0</v>
      </c>
      <c r="AO11">
        <v>0</v>
      </c>
      <c r="AP11">
        <v>0</v>
      </c>
      <c r="AQ11">
        <v>0</v>
      </c>
      <c r="AR11">
        <v>0</v>
      </c>
      <c r="AS11">
        <v>0</v>
      </c>
      <c r="AT11">
        <v>0</v>
      </c>
      <c r="AU11">
        <v>0</v>
      </c>
      <c r="AV11" t="s">
        <v>73</v>
      </c>
      <c r="AW11" t="s">
        <v>73</v>
      </c>
      <c r="AX11" t="s">
        <v>73</v>
      </c>
      <c r="AY11" t="s">
        <v>73</v>
      </c>
      <c r="AZ11" t="s">
        <v>73</v>
      </c>
      <c r="BA11" t="s">
        <v>73</v>
      </c>
      <c r="BB11" t="s">
        <v>73</v>
      </c>
      <c r="BC11" t="s">
        <v>73</v>
      </c>
      <c r="BD11" t="s">
        <v>73</v>
      </c>
      <c r="BE11" t="s">
        <v>73</v>
      </c>
      <c r="BF11" t="s">
        <v>73</v>
      </c>
      <c r="BG11" t="s">
        <v>73</v>
      </c>
      <c r="BH11" t="s">
        <v>73</v>
      </c>
      <c r="BI11" t="s">
        <v>73</v>
      </c>
      <c r="BJ11" t="s">
        <v>73</v>
      </c>
      <c r="BK11" t="s">
        <v>73</v>
      </c>
      <c r="BL11">
        <v>3</v>
      </c>
      <c r="BM11" t="s">
        <v>73</v>
      </c>
      <c r="BN11" t="s">
        <v>73</v>
      </c>
      <c r="BO11" t="s">
        <v>73</v>
      </c>
      <c r="BP11" t="s">
        <v>73</v>
      </c>
      <c r="BQ11" t="s">
        <v>73</v>
      </c>
      <c r="BR11" t="s">
        <v>73</v>
      </c>
      <c r="BS11" t="s">
        <v>73</v>
      </c>
      <c r="BT11" t="s">
        <v>73</v>
      </c>
      <c r="BU11" t="s">
        <v>88</v>
      </c>
    </row>
    <row r="12" spans="1:73" x14ac:dyDescent="0.2">
      <c r="A12" s="2">
        <v>41514</v>
      </c>
      <c r="B12" s="1">
        <v>72475</v>
      </c>
      <c r="C12">
        <v>1</v>
      </c>
      <c r="D12">
        <v>1</v>
      </c>
      <c r="E12" t="s">
        <v>78</v>
      </c>
      <c r="F12">
        <v>1</v>
      </c>
      <c r="G12" t="s">
        <v>73</v>
      </c>
      <c r="H12" t="s">
        <v>73</v>
      </c>
      <c r="I12" t="s">
        <v>116</v>
      </c>
      <c r="J12">
        <v>0</v>
      </c>
      <c r="K12">
        <v>0</v>
      </c>
      <c r="L12">
        <v>0</v>
      </c>
      <c r="M12">
        <v>0</v>
      </c>
      <c r="N12">
        <v>0</v>
      </c>
      <c r="O12">
        <v>0</v>
      </c>
      <c r="P12">
        <v>0</v>
      </c>
      <c r="Q12">
        <v>0</v>
      </c>
      <c r="R12">
        <v>0</v>
      </c>
      <c r="S12">
        <v>1</v>
      </c>
      <c r="T12">
        <v>0</v>
      </c>
      <c r="U12">
        <v>0</v>
      </c>
      <c r="V12">
        <v>0</v>
      </c>
      <c r="W12">
        <v>2</v>
      </c>
      <c r="X12">
        <v>0</v>
      </c>
      <c r="Y12">
        <v>0</v>
      </c>
      <c r="Z12">
        <v>0</v>
      </c>
      <c r="AA12">
        <v>0</v>
      </c>
      <c r="AB12">
        <v>0</v>
      </c>
      <c r="AC12">
        <v>0</v>
      </c>
      <c r="AD12">
        <v>0</v>
      </c>
      <c r="AE12">
        <v>0</v>
      </c>
      <c r="AF12">
        <v>0</v>
      </c>
      <c r="AG12">
        <v>0</v>
      </c>
      <c r="AH12">
        <v>0</v>
      </c>
      <c r="AI12">
        <v>0</v>
      </c>
      <c r="AJ12">
        <v>0</v>
      </c>
      <c r="AK12">
        <v>0</v>
      </c>
      <c r="AL12">
        <v>0</v>
      </c>
      <c r="AM12">
        <v>0</v>
      </c>
      <c r="AN12">
        <v>0</v>
      </c>
      <c r="AO12">
        <v>0</v>
      </c>
      <c r="AP12">
        <v>0</v>
      </c>
      <c r="AQ12">
        <v>0</v>
      </c>
      <c r="AR12">
        <v>0</v>
      </c>
      <c r="AS12">
        <v>0</v>
      </c>
      <c r="AT12">
        <v>0</v>
      </c>
      <c r="AU12">
        <v>0</v>
      </c>
      <c r="AV12" t="s">
        <v>73</v>
      </c>
      <c r="AW12" t="s">
        <v>73</v>
      </c>
      <c r="AX12" t="s">
        <v>73</v>
      </c>
      <c r="AY12" t="s">
        <v>73</v>
      </c>
      <c r="AZ12" t="s">
        <v>73</v>
      </c>
      <c r="BA12">
        <v>3</v>
      </c>
      <c r="BB12" t="s">
        <v>73</v>
      </c>
      <c r="BC12" t="s">
        <v>73</v>
      </c>
      <c r="BD12" t="s">
        <v>73</v>
      </c>
      <c r="BE12" t="s">
        <v>73</v>
      </c>
      <c r="BF12" t="s">
        <v>73</v>
      </c>
      <c r="BG12" t="s">
        <v>73</v>
      </c>
      <c r="BH12" t="s">
        <v>73</v>
      </c>
      <c r="BI12" t="s">
        <v>73</v>
      </c>
      <c r="BJ12" t="s">
        <v>73</v>
      </c>
      <c r="BK12" t="s">
        <v>73</v>
      </c>
      <c r="BL12" t="s">
        <v>73</v>
      </c>
      <c r="BM12" t="s">
        <v>73</v>
      </c>
      <c r="BN12" t="s">
        <v>73</v>
      </c>
      <c r="BO12" t="s">
        <v>73</v>
      </c>
      <c r="BP12" t="s">
        <v>73</v>
      </c>
      <c r="BQ12" t="s">
        <v>73</v>
      </c>
      <c r="BR12" t="s">
        <v>73</v>
      </c>
      <c r="BS12" t="s">
        <v>73</v>
      </c>
      <c r="BT12" t="s">
        <v>73</v>
      </c>
      <c r="BU12" t="s">
        <v>89</v>
      </c>
    </row>
    <row r="13" spans="1:73" x14ac:dyDescent="0.2">
      <c r="A13" s="2">
        <v>41628</v>
      </c>
      <c r="B13" s="1">
        <v>12681</v>
      </c>
      <c r="C13" t="s">
        <v>73</v>
      </c>
      <c r="D13" t="s">
        <v>73</v>
      </c>
      <c r="E13" t="s">
        <v>73</v>
      </c>
      <c r="F13">
        <v>0</v>
      </c>
      <c r="G13" t="s">
        <v>73</v>
      </c>
      <c r="H13" t="s">
        <v>73</v>
      </c>
      <c r="I13" t="s">
        <v>116</v>
      </c>
      <c r="J13">
        <v>0</v>
      </c>
      <c r="K13">
        <v>1</v>
      </c>
      <c r="L13">
        <v>0</v>
      </c>
      <c r="M13">
        <v>0</v>
      </c>
      <c r="N13">
        <v>0</v>
      </c>
      <c r="O13">
        <v>0</v>
      </c>
      <c r="P13">
        <v>0</v>
      </c>
      <c r="Q13">
        <v>0</v>
      </c>
      <c r="R13">
        <v>0</v>
      </c>
      <c r="S13">
        <v>0</v>
      </c>
      <c r="T13">
        <v>0</v>
      </c>
      <c r="U13">
        <v>0</v>
      </c>
      <c r="V13">
        <v>1</v>
      </c>
      <c r="W13">
        <v>0</v>
      </c>
      <c r="X13">
        <v>0</v>
      </c>
      <c r="Y13">
        <v>0</v>
      </c>
      <c r="Z13">
        <v>0</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0</v>
      </c>
      <c r="AV13" t="s">
        <v>73</v>
      </c>
      <c r="AW13" t="s">
        <v>73</v>
      </c>
      <c r="AX13" t="s">
        <v>73</v>
      </c>
      <c r="AY13" t="s">
        <v>73</v>
      </c>
      <c r="AZ13" t="s">
        <v>73</v>
      </c>
      <c r="BA13" t="s">
        <v>73</v>
      </c>
      <c r="BB13" t="s">
        <v>73</v>
      </c>
      <c r="BC13" t="s">
        <v>73</v>
      </c>
      <c r="BD13" t="s">
        <v>73</v>
      </c>
      <c r="BE13" t="s">
        <v>73</v>
      </c>
      <c r="BF13" t="s">
        <v>73</v>
      </c>
      <c r="BG13" t="s">
        <v>73</v>
      </c>
      <c r="BH13" t="s">
        <v>73</v>
      </c>
      <c r="BI13" t="s">
        <v>73</v>
      </c>
      <c r="BK13" t="s">
        <v>73</v>
      </c>
      <c r="BL13" t="s">
        <v>73</v>
      </c>
      <c r="BM13" t="s">
        <v>73</v>
      </c>
      <c r="BN13" t="s">
        <v>73</v>
      </c>
      <c r="BO13" t="s">
        <v>73</v>
      </c>
      <c r="BP13" t="s">
        <v>73</v>
      </c>
      <c r="BQ13" t="s">
        <v>73</v>
      </c>
      <c r="BR13" t="s">
        <v>73</v>
      </c>
      <c r="BS13" t="s">
        <v>73</v>
      </c>
      <c r="BT13" t="s">
        <v>73</v>
      </c>
      <c r="BU13" t="s">
        <v>90</v>
      </c>
    </row>
    <row r="14" spans="1:73" x14ac:dyDescent="0.2">
      <c r="A14" s="2">
        <v>41696</v>
      </c>
      <c r="B14" s="1">
        <v>63071</v>
      </c>
      <c r="C14" t="s">
        <v>73</v>
      </c>
      <c r="D14" t="s">
        <v>73</v>
      </c>
      <c r="E14" t="s">
        <v>82</v>
      </c>
      <c r="F14">
        <v>1</v>
      </c>
      <c r="G14" t="s">
        <v>73</v>
      </c>
      <c r="H14" t="s">
        <v>73</v>
      </c>
      <c r="I14" t="s">
        <v>116</v>
      </c>
      <c r="J14">
        <v>1</v>
      </c>
      <c r="K14">
        <v>0</v>
      </c>
      <c r="L14">
        <v>0</v>
      </c>
      <c r="M14">
        <v>0</v>
      </c>
      <c r="N14">
        <v>0</v>
      </c>
      <c r="O14">
        <v>0</v>
      </c>
      <c r="P14">
        <v>0</v>
      </c>
      <c r="Q14">
        <v>0</v>
      </c>
      <c r="R14">
        <v>0</v>
      </c>
      <c r="S14">
        <v>0</v>
      </c>
      <c r="T14">
        <v>0</v>
      </c>
      <c r="U14">
        <v>0</v>
      </c>
      <c r="V14">
        <v>0</v>
      </c>
      <c r="W14">
        <v>0</v>
      </c>
      <c r="X14">
        <v>0</v>
      </c>
      <c r="Y14">
        <v>0</v>
      </c>
      <c r="Z14">
        <v>0</v>
      </c>
      <c r="AA14">
        <v>3</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t="s">
        <v>73</v>
      </c>
      <c r="AW14" t="s">
        <v>73</v>
      </c>
      <c r="AX14" t="s">
        <v>73</v>
      </c>
      <c r="AY14" t="s">
        <v>73</v>
      </c>
      <c r="AZ14" t="s">
        <v>73</v>
      </c>
      <c r="BA14" t="s">
        <v>73</v>
      </c>
      <c r="BB14" t="s">
        <v>73</v>
      </c>
      <c r="BC14" t="s">
        <v>73</v>
      </c>
      <c r="BD14" t="s">
        <v>73</v>
      </c>
      <c r="BE14" t="s">
        <v>73</v>
      </c>
      <c r="BF14" t="s">
        <v>73</v>
      </c>
      <c r="BG14" t="s">
        <v>73</v>
      </c>
      <c r="BH14" t="s">
        <v>73</v>
      </c>
      <c r="BI14" t="s">
        <v>73</v>
      </c>
      <c r="BJ14" t="s">
        <v>73</v>
      </c>
      <c r="BK14" t="s">
        <v>73</v>
      </c>
      <c r="BL14" t="s">
        <v>73</v>
      </c>
      <c r="BM14" t="s">
        <v>73</v>
      </c>
      <c r="BN14" t="s">
        <v>73</v>
      </c>
      <c r="BO14" t="s">
        <v>73</v>
      </c>
      <c r="BP14" t="s">
        <v>73</v>
      </c>
      <c r="BQ14" t="s">
        <v>73</v>
      </c>
      <c r="BR14">
        <v>3</v>
      </c>
      <c r="BS14" t="s">
        <v>73</v>
      </c>
      <c r="BT14" t="s">
        <v>73</v>
      </c>
      <c r="BU14" t="s">
        <v>91</v>
      </c>
    </row>
    <row r="15" spans="1:73" x14ac:dyDescent="0.2">
      <c r="A15" s="2">
        <v>42381</v>
      </c>
      <c r="B15" s="1">
        <v>31228</v>
      </c>
      <c r="C15" t="s">
        <v>73</v>
      </c>
      <c r="D15" t="s">
        <v>73</v>
      </c>
      <c r="E15" t="s">
        <v>78</v>
      </c>
      <c r="F15">
        <v>0</v>
      </c>
      <c r="G15" t="s">
        <v>73</v>
      </c>
      <c r="H15" t="s">
        <v>73</v>
      </c>
      <c r="I15" t="s">
        <v>116</v>
      </c>
      <c r="J15">
        <v>0</v>
      </c>
      <c r="K15">
        <v>0</v>
      </c>
      <c r="L15">
        <v>0</v>
      </c>
      <c r="M15">
        <v>0</v>
      </c>
      <c r="N15">
        <v>0</v>
      </c>
      <c r="O15">
        <v>1</v>
      </c>
      <c r="P15">
        <v>0</v>
      </c>
      <c r="Q15">
        <v>0</v>
      </c>
      <c r="R15">
        <v>0</v>
      </c>
      <c r="S15">
        <v>0</v>
      </c>
      <c r="T15">
        <v>0</v>
      </c>
      <c r="U15">
        <v>0</v>
      </c>
      <c r="V15">
        <v>1</v>
      </c>
      <c r="W15">
        <v>0</v>
      </c>
      <c r="X15">
        <v>0</v>
      </c>
      <c r="Y15">
        <v>0</v>
      </c>
      <c r="Z15">
        <v>0</v>
      </c>
      <c r="AA15">
        <v>0</v>
      </c>
      <c r="AB15">
        <v>0</v>
      </c>
      <c r="AC15">
        <v>0</v>
      </c>
      <c r="AD15">
        <v>0</v>
      </c>
      <c r="AE15">
        <v>0</v>
      </c>
      <c r="AF15">
        <v>0</v>
      </c>
      <c r="AG15">
        <v>0</v>
      </c>
      <c r="AH15">
        <v>0</v>
      </c>
      <c r="AI15">
        <v>0</v>
      </c>
      <c r="AJ15">
        <v>0</v>
      </c>
      <c r="AK15">
        <v>0</v>
      </c>
      <c r="AL15">
        <v>0</v>
      </c>
      <c r="AM15">
        <v>0</v>
      </c>
      <c r="AN15">
        <v>0</v>
      </c>
      <c r="AO15">
        <v>0</v>
      </c>
      <c r="AP15">
        <v>0</v>
      </c>
      <c r="AQ15">
        <v>0</v>
      </c>
      <c r="AR15">
        <v>0</v>
      </c>
      <c r="AS15">
        <v>0</v>
      </c>
      <c r="AT15">
        <v>0</v>
      </c>
      <c r="AU15">
        <v>0</v>
      </c>
      <c r="AV15" t="s">
        <v>73</v>
      </c>
      <c r="AW15" t="s">
        <v>73</v>
      </c>
      <c r="AX15" t="s">
        <v>73</v>
      </c>
      <c r="AY15" t="s">
        <v>73</v>
      </c>
      <c r="AZ15" t="s">
        <v>73</v>
      </c>
      <c r="BA15" t="s">
        <v>73</v>
      </c>
      <c r="BB15" t="s">
        <v>73</v>
      </c>
      <c r="BC15" t="s">
        <v>73</v>
      </c>
      <c r="BD15" t="s">
        <v>73</v>
      </c>
      <c r="BE15" t="s">
        <v>73</v>
      </c>
      <c r="BF15" t="s">
        <v>73</v>
      </c>
      <c r="BG15" t="s">
        <v>73</v>
      </c>
      <c r="BH15" t="s">
        <v>73</v>
      </c>
      <c r="BI15" t="s">
        <v>73</v>
      </c>
      <c r="BJ15" t="s">
        <v>73</v>
      </c>
      <c r="BK15" t="s">
        <v>73</v>
      </c>
      <c r="BL15" t="s">
        <v>73</v>
      </c>
      <c r="BM15" t="s">
        <v>73</v>
      </c>
      <c r="BN15" t="s">
        <v>73</v>
      </c>
      <c r="BO15" t="s">
        <v>73</v>
      </c>
      <c r="BP15" t="s">
        <v>73</v>
      </c>
      <c r="BQ15" t="s">
        <v>73</v>
      </c>
      <c r="BR15" t="s">
        <v>73</v>
      </c>
      <c r="BS15" t="s">
        <v>73</v>
      </c>
      <c r="BT15" t="s">
        <v>73</v>
      </c>
      <c r="BU15" t="s">
        <v>92</v>
      </c>
    </row>
    <row r="16" spans="1:73" x14ac:dyDescent="0.2">
      <c r="A16" s="2">
        <v>42418</v>
      </c>
      <c r="B16" s="1">
        <v>79183</v>
      </c>
      <c r="C16" t="s">
        <v>73</v>
      </c>
      <c r="D16" t="s">
        <v>73</v>
      </c>
      <c r="E16" t="s">
        <v>73</v>
      </c>
      <c r="F16">
        <v>1</v>
      </c>
      <c r="G16" t="s">
        <v>73</v>
      </c>
      <c r="H16" t="s">
        <v>73</v>
      </c>
      <c r="I16" t="s">
        <v>116</v>
      </c>
      <c r="J16">
        <v>0</v>
      </c>
      <c r="K16">
        <v>0</v>
      </c>
      <c r="L16">
        <v>0</v>
      </c>
      <c r="M16">
        <v>0</v>
      </c>
      <c r="N16">
        <v>1</v>
      </c>
      <c r="O16">
        <v>0</v>
      </c>
      <c r="P16">
        <v>0</v>
      </c>
      <c r="Q16">
        <v>0</v>
      </c>
      <c r="R16">
        <v>0</v>
      </c>
      <c r="S16">
        <v>0</v>
      </c>
      <c r="T16">
        <v>0</v>
      </c>
      <c r="U16">
        <v>0</v>
      </c>
      <c r="V16">
        <v>0</v>
      </c>
      <c r="W16">
        <v>0</v>
      </c>
      <c r="X16">
        <v>0</v>
      </c>
      <c r="Y16">
        <v>0</v>
      </c>
      <c r="Z16">
        <v>0</v>
      </c>
      <c r="AA16">
        <v>0</v>
      </c>
      <c r="AB16">
        <v>3</v>
      </c>
      <c r="AC16">
        <v>0</v>
      </c>
      <c r="AD16">
        <v>0</v>
      </c>
      <c r="AE16">
        <v>0</v>
      </c>
      <c r="AF16">
        <v>0</v>
      </c>
      <c r="AG16">
        <v>0</v>
      </c>
      <c r="AH16">
        <v>0</v>
      </c>
      <c r="AI16">
        <v>0</v>
      </c>
      <c r="AJ16">
        <v>0</v>
      </c>
      <c r="AK16">
        <v>0</v>
      </c>
      <c r="AL16">
        <v>0</v>
      </c>
      <c r="AM16">
        <v>0</v>
      </c>
      <c r="AN16">
        <v>3</v>
      </c>
      <c r="AO16">
        <v>0</v>
      </c>
      <c r="AP16">
        <v>0</v>
      </c>
      <c r="AQ16">
        <v>0</v>
      </c>
      <c r="AR16">
        <v>0</v>
      </c>
      <c r="AS16">
        <v>0</v>
      </c>
      <c r="AT16">
        <v>0</v>
      </c>
      <c r="AU16">
        <v>0</v>
      </c>
      <c r="AV16" t="s">
        <v>73</v>
      </c>
      <c r="AW16" t="s">
        <v>73</v>
      </c>
      <c r="AX16" t="s">
        <v>73</v>
      </c>
      <c r="AY16" t="s">
        <v>73</v>
      </c>
      <c r="AZ16" t="s">
        <v>73</v>
      </c>
      <c r="BA16" t="s">
        <v>73</v>
      </c>
      <c r="BB16" t="s">
        <v>73</v>
      </c>
      <c r="BC16" t="s">
        <v>73</v>
      </c>
      <c r="BD16" t="s">
        <v>73</v>
      </c>
      <c r="BE16" t="s">
        <v>73</v>
      </c>
      <c r="BF16" t="s">
        <v>73</v>
      </c>
      <c r="BG16" t="s">
        <v>73</v>
      </c>
      <c r="BH16" t="s">
        <v>73</v>
      </c>
      <c r="BI16" t="s">
        <v>73</v>
      </c>
      <c r="BJ16" t="s">
        <v>73</v>
      </c>
      <c r="BK16" t="s">
        <v>73</v>
      </c>
      <c r="BL16" t="s">
        <v>73</v>
      </c>
      <c r="BM16" t="s">
        <v>73</v>
      </c>
      <c r="BN16" t="s">
        <v>73</v>
      </c>
      <c r="BO16" t="s">
        <v>73</v>
      </c>
      <c r="BP16" t="s">
        <v>73</v>
      </c>
      <c r="BQ16" t="s">
        <v>73</v>
      </c>
      <c r="BR16" t="s">
        <v>73</v>
      </c>
      <c r="BS16" t="s">
        <v>73</v>
      </c>
      <c r="BT16" t="s">
        <v>73</v>
      </c>
      <c r="BU16" t="s">
        <v>93</v>
      </c>
    </row>
    <row r="17" spans="1:73" x14ac:dyDescent="0.2">
      <c r="A17" s="2">
        <v>42422</v>
      </c>
      <c r="B17" s="1">
        <v>79183</v>
      </c>
      <c r="C17">
        <v>1</v>
      </c>
      <c r="D17" t="s">
        <v>73</v>
      </c>
      <c r="E17" t="s">
        <v>78</v>
      </c>
      <c r="F17">
        <v>1</v>
      </c>
      <c r="G17">
        <v>17.3</v>
      </c>
      <c r="H17">
        <v>8.6999999999999994E-2</v>
      </c>
      <c r="I17" t="s">
        <v>116</v>
      </c>
      <c r="J17">
        <v>0</v>
      </c>
      <c r="K17">
        <v>0</v>
      </c>
      <c r="L17">
        <v>0</v>
      </c>
      <c r="M17">
        <v>0</v>
      </c>
      <c r="N17">
        <v>1</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3</v>
      </c>
      <c r="AO17">
        <v>0</v>
      </c>
      <c r="AP17">
        <v>0</v>
      </c>
      <c r="AQ17">
        <v>0</v>
      </c>
      <c r="AR17">
        <v>0</v>
      </c>
      <c r="AS17">
        <v>0</v>
      </c>
      <c r="AT17">
        <v>0</v>
      </c>
      <c r="AU17">
        <v>0</v>
      </c>
      <c r="AV17" t="s">
        <v>73</v>
      </c>
      <c r="AW17" t="s">
        <v>73</v>
      </c>
      <c r="AX17" t="s">
        <v>73</v>
      </c>
      <c r="AY17" t="s">
        <v>73</v>
      </c>
      <c r="AZ17" t="s">
        <v>73</v>
      </c>
      <c r="BA17" t="s">
        <v>73</v>
      </c>
      <c r="BB17" t="s">
        <v>73</v>
      </c>
      <c r="BC17" t="s">
        <v>73</v>
      </c>
      <c r="BD17" t="s">
        <v>73</v>
      </c>
      <c r="BE17" t="s">
        <v>73</v>
      </c>
      <c r="BF17" t="s">
        <v>73</v>
      </c>
      <c r="BG17" t="s">
        <v>73</v>
      </c>
      <c r="BH17" t="s">
        <v>73</v>
      </c>
      <c r="BI17" t="s">
        <v>73</v>
      </c>
      <c r="BK17" t="s">
        <v>73</v>
      </c>
      <c r="BL17" t="s">
        <v>73</v>
      </c>
      <c r="BM17" t="s">
        <v>73</v>
      </c>
      <c r="BN17" t="s">
        <v>73</v>
      </c>
      <c r="BO17" t="s">
        <v>73</v>
      </c>
      <c r="BP17" t="s">
        <v>73</v>
      </c>
      <c r="BQ17" t="s">
        <v>73</v>
      </c>
      <c r="BR17" t="s">
        <v>73</v>
      </c>
      <c r="BS17" t="s">
        <v>73</v>
      </c>
      <c r="BT17" t="s">
        <v>73</v>
      </c>
      <c r="BU17" t="s">
        <v>94</v>
      </c>
    </row>
    <row r="18" spans="1:73" ht="17" customHeight="1" x14ac:dyDescent="0.2">
      <c r="A18" s="2">
        <v>42545</v>
      </c>
      <c r="B18" s="1">
        <v>79183</v>
      </c>
      <c r="C18">
        <v>1</v>
      </c>
      <c r="D18">
        <v>1</v>
      </c>
      <c r="E18" t="s">
        <v>76</v>
      </c>
      <c r="F18">
        <v>1</v>
      </c>
      <c r="G18" t="s">
        <v>73</v>
      </c>
      <c r="H18" t="s">
        <v>73</v>
      </c>
      <c r="I18" t="s">
        <v>116</v>
      </c>
      <c r="J18">
        <v>0</v>
      </c>
      <c r="K18">
        <v>0</v>
      </c>
      <c r="L18">
        <v>1</v>
      </c>
      <c r="M18">
        <v>0</v>
      </c>
      <c r="N18">
        <v>0</v>
      </c>
      <c r="O18">
        <v>0</v>
      </c>
      <c r="P18">
        <v>0</v>
      </c>
      <c r="Q18">
        <v>0</v>
      </c>
      <c r="R18">
        <v>0</v>
      </c>
      <c r="S18">
        <v>0</v>
      </c>
      <c r="T18">
        <v>0</v>
      </c>
      <c r="U18">
        <v>0</v>
      </c>
      <c r="V18">
        <v>1</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t="s">
        <v>73</v>
      </c>
      <c r="AW18" t="s">
        <v>73</v>
      </c>
      <c r="AX18" t="s">
        <v>73</v>
      </c>
      <c r="AY18" t="s">
        <v>73</v>
      </c>
      <c r="AZ18">
        <v>0</v>
      </c>
      <c r="BA18" t="s">
        <v>73</v>
      </c>
      <c r="BB18">
        <v>0</v>
      </c>
      <c r="BC18">
        <v>0</v>
      </c>
      <c r="BD18">
        <v>2</v>
      </c>
      <c r="BE18">
        <v>0</v>
      </c>
      <c r="BF18">
        <v>0</v>
      </c>
      <c r="BG18">
        <v>0</v>
      </c>
      <c r="BH18">
        <v>0</v>
      </c>
      <c r="BI18">
        <v>0</v>
      </c>
      <c r="BK18">
        <v>0</v>
      </c>
      <c r="BL18">
        <v>0</v>
      </c>
      <c r="BM18" t="s">
        <v>73</v>
      </c>
      <c r="BN18" t="s">
        <v>73</v>
      </c>
      <c r="BO18">
        <v>0</v>
      </c>
      <c r="BP18">
        <v>0</v>
      </c>
      <c r="BQ18" t="s">
        <v>73</v>
      </c>
      <c r="BR18">
        <v>3</v>
      </c>
      <c r="BS18">
        <v>0</v>
      </c>
      <c r="BT18">
        <v>0</v>
      </c>
      <c r="BU18" t="s">
        <v>95</v>
      </c>
    </row>
    <row r="19" spans="1:73" x14ac:dyDescent="0.2">
      <c r="A19" s="2">
        <v>42545</v>
      </c>
      <c r="B19" s="1">
        <v>89312</v>
      </c>
      <c r="C19" t="s">
        <v>73</v>
      </c>
      <c r="D19" t="s">
        <v>73</v>
      </c>
      <c r="E19" t="s">
        <v>76</v>
      </c>
      <c r="F19">
        <v>1</v>
      </c>
      <c r="G19">
        <v>9.6</v>
      </c>
      <c r="H19">
        <v>15.4</v>
      </c>
      <c r="I19" t="s">
        <v>116</v>
      </c>
      <c r="J19">
        <v>1</v>
      </c>
      <c r="K19">
        <v>0</v>
      </c>
      <c r="L19">
        <v>0</v>
      </c>
      <c r="M19">
        <v>0</v>
      </c>
      <c r="N19">
        <v>0</v>
      </c>
      <c r="O19">
        <v>0</v>
      </c>
      <c r="P19">
        <v>0</v>
      </c>
      <c r="Q19">
        <v>0</v>
      </c>
      <c r="R19">
        <v>0</v>
      </c>
      <c r="S19">
        <v>0</v>
      </c>
      <c r="T19">
        <v>0</v>
      </c>
      <c r="U19">
        <v>0</v>
      </c>
      <c r="V19">
        <v>0</v>
      </c>
      <c r="W19">
        <v>0</v>
      </c>
      <c r="X19">
        <v>0</v>
      </c>
      <c r="Y19">
        <v>0</v>
      </c>
      <c r="Z19">
        <v>3</v>
      </c>
      <c r="AA19">
        <v>0</v>
      </c>
      <c r="AB19">
        <v>0</v>
      </c>
      <c r="AC19">
        <v>0</v>
      </c>
      <c r="AD19">
        <v>0</v>
      </c>
      <c r="AE19">
        <v>0</v>
      </c>
      <c r="AF19">
        <v>0</v>
      </c>
      <c r="AG19">
        <v>0</v>
      </c>
      <c r="AH19">
        <v>0</v>
      </c>
      <c r="AI19">
        <v>0</v>
      </c>
      <c r="AJ19">
        <v>0</v>
      </c>
      <c r="AK19">
        <v>0</v>
      </c>
      <c r="AL19">
        <v>0</v>
      </c>
      <c r="AM19">
        <v>0</v>
      </c>
      <c r="AN19">
        <v>0</v>
      </c>
      <c r="AO19">
        <v>0</v>
      </c>
      <c r="AP19">
        <v>0</v>
      </c>
      <c r="AQ19">
        <v>0</v>
      </c>
      <c r="AR19">
        <v>0</v>
      </c>
      <c r="AS19">
        <v>0</v>
      </c>
      <c r="AT19">
        <v>0</v>
      </c>
      <c r="AU19">
        <v>0</v>
      </c>
      <c r="AV19" t="s">
        <v>73</v>
      </c>
      <c r="AW19" t="s">
        <v>73</v>
      </c>
      <c r="AX19" t="s">
        <v>73</v>
      </c>
      <c r="AY19" t="s">
        <v>73</v>
      </c>
      <c r="AZ19" t="s">
        <v>73</v>
      </c>
      <c r="BA19" t="s">
        <v>73</v>
      </c>
      <c r="BB19" t="s">
        <v>73</v>
      </c>
      <c r="BC19" t="s">
        <v>73</v>
      </c>
      <c r="BD19" t="s">
        <v>73</v>
      </c>
      <c r="BE19" t="s">
        <v>73</v>
      </c>
      <c r="BF19" t="s">
        <v>73</v>
      </c>
      <c r="BG19" t="s">
        <v>73</v>
      </c>
      <c r="BH19" t="s">
        <v>73</v>
      </c>
      <c r="BI19" t="s">
        <v>73</v>
      </c>
      <c r="BK19" t="s">
        <v>73</v>
      </c>
      <c r="BL19" t="s">
        <v>73</v>
      </c>
      <c r="BM19" t="s">
        <v>73</v>
      </c>
      <c r="BN19" t="s">
        <v>73</v>
      </c>
      <c r="BO19" t="s">
        <v>73</v>
      </c>
      <c r="BP19" t="s">
        <v>73</v>
      </c>
      <c r="BQ19" t="s">
        <v>73</v>
      </c>
      <c r="BR19" t="s">
        <v>73</v>
      </c>
      <c r="BS19" t="s">
        <v>73</v>
      </c>
      <c r="BT19" t="s">
        <v>73</v>
      </c>
      <c r="BU19" t="s">
        <v>96</v>
      </c>
    </row>
    <row r="20" spans="1:73" x14ac:dyDescent="0.2">
      <c r="A20" s="2">
        <v>42584</v>
      </c>
      <c r="B20" s="1">
        <v>50735</v>
      </c>
      <c r="C20">
        <v>1</v>
      </c>
      <c r="D20">
        <v>1</v>
      </c>
      <c r="E20" t="s">
        <v>78</v>
      </c>
      <c r="F20">
        <v>2</v>
      </c>
      <c r="G20">
        <v>11.8</v>
      </c>
      <c r="H20">
        <v>4.0899999999999999E-2</v>
      </c>
      <c r="I20" t="s">
        <v>116</v>
      </c>
      <c r="J20">
        <v>1</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2</v>
      </c>
      <c r="AJ20">
        <v>0</v>
      </c>
      <c r="AK20">
        <v>0</v>
      </c>
      <c r="AL20">
        <v>0</v>
      </c>
      <c r="AM20">
        <v>3</v>
      </c>
      <c r="AN20">
        <v>0</v>
      </c>
      <c r="AO20">
        <v>0</v>
      </c>
      <c r="AP20">
        <v>0</v>
      </c>
      <c r="AQ20">
        <v>0</v>
      </c>
      <c r="AR20">
        <v>0</v>
      </c>
      <c r="AS20">
        <v>0</v>
      </c>
      <c r="AT20">
        <v>0</v>
      </c>
      <c r="AU20">
        <v>0</v>
      </c>
      <c r="AV20" t="s">
        <v>73</v>
      </c>
      <c r="AW20" t="s">
        <v>73</v>
      </c>
      <c r="AX20" t="s">
        <v>73</v>
      </c>
      <c r="AY20" t="s">
        <v>73</v>
      </c>
      <c r="AZ20" t="s">
        <v>73</v>
      </c>
      <c r="BA20" t="s">
        <v>73</v>
      </c>
      <c r="BB20" t="s">
        <v>73</v>
      </c>
      <c r="BC20" t="s">
        <v>73</v>
      </c>
      <c r="BD20" t="s">
        <v>73</v>
      </c>
      <c r="BE20" t="s">
        <v>73</v>
      </c>
      <c r="BF20" t="s">
        <v>73</v>
      </c>
      <c r="BG20" t="s">
        <v>73</v>
      </c>
      <c r="BH20" t="s">
        <v>73</v>
      </c>
      <c r="BI20" t="s">
        <v>73</v>
      </c>
      <c r="BK20" t="s">
        <v>73</v>
      </c>
      <c r="BL20" t="s">
        <v>73</v>
      </c>
      <c r="BM20" t="s">
        <v>73</v>
      </c>
      <c r="BN20" t="s">
        <v>73</v>
      </c>
      <c r="BO20" t="s">
        <v>73</v>
      </c>
      <c r="BP20" t="s">
        <v>73</v>
      </c>
      <c r="BQ20" t="s">
        <v>73</v>
      </c>
      <c r="BR20" t="s">
        <v>73</v>
      </c>
      <c r="BS20" t="s">
        <v>73</v>
      </c>
      <c r="BT20" t="s">
        <v>73</v>
      </c>
      <c r="BU20" t="s">
        <v>97</v>
      </c>
    </row>
    <row r="21" spans="1:73" x14ac:dyDescent="0.2">
      <c r="A21" s="2">
        <v>42660</v>
      </c>
      <c r="B21" s="1">
        <v>63454</v>
      </c>
      <c r="C21" t="s">
        <v>73</v>
      </c>
      <c r="D21" t="s">
        <v>73</v>
      </c>
      <c r="E21" t="s">
        <v>78</v>
      </c>
      <c r="F21">
        <v>2</v>
      </c>
      <c r="G21">
        <v>22.6</v>
      </c>
      <c r="H21">
        <v>0.309</v>
      </c>
      <c r="I21" t="s">
        <v>116</v>
      </c>
      <c r="J21">
        <v>0</v>
      </c>
      <c r="K21">
        <v>0</v>
      </c>
      <c r="L21">
        <v>0</v>
      </c>
      <c r="M21">
        <v>0</v>
      </c>
      <c r="N21">
        <v>0</v>
      </c>
      <c r="O21">
        <v>0</v>
      </c>
      <c r="P21">
        <v>1</v>
      </c>
      <c r="Q21">
        <v>0</v>
      </c>
      <c r="R21">
        <v>0</v>
      </c>
      <c r="S21">
        <v>0</v>
      </c>
      <c r="T21">
        <v>0</v>
      </c>
      <c r="U21">
        <v>0</v>
      </c>
      <c r="V21">
        <v>0</v>
      </c>
      <c r="W21">
        <v>0</v>
      </c>
      <c r="X21">
        <v>0</v>
      </c>
      <c r="Y21">
        <v>0</v>
      </c>
      <c r="Z21">
        <v>0</v>
      </c>
      <c r="AA21">
        <v>0</v>
      </c>
      <c r="AB21">
        <v>0</v>
      </c>
      <c r="AC21">
        <v>0</v>
      </c>
      <c r="AD21">
        <v>0</v>
      </c>
      <c r="AE21">
        <v>1</v>
      </c>
      <c r="AF21">
        <v>0</v>
      </c>
      <c r="AG21">
        <v>0</v>
      </c>
      <c r="AH21">
        <v>0</v>
      </c>
      <c r="AI21">
        <v>0</v>
      </c>
      <c r="AJ21">
        <v>0</v>
      </c>
      <c r="AK21">
        <v>0</v>
      </c>
      <c r="AL21">
        <v>0</v>
      </c>
      <c r="AM21">
        <v>0</v>
      </c>
      <c r="AN21">
        <v>0</v>
      </c>
      <c r="AO21">
        <v>0</v>
      </c>
      <c r="AP21">
        <v>0</v>
      </c>
      <c r="AQ21">
        <v>0</v>
      </c>
      <c r="AR21">
        <v>0</v>
      </c>
      <c r="AS21">
        <v>0</v>
      </c>
      <c r="AT21">
        <v>0</v>
      </c>
      <c r="AU21">
        <v>0</v>
      </c>
      <c r="AV21" t="s">
        <v>73</v>
      </c>
      <c r="AW21" t="s">
        <v>73</v>
      </c>
      <c r="AX21" t="s">
        <v>73</v>
      </c>
      <c r="AY21" t="s">
        <v>73</v>
      </c>
      <c r="AZ21" t="s">
        <v>73</v>
      </c>
      <c r="BA21" t="s">
        <v>73</v>
      </c>
      <c r="BB21" t="s">
        <v>73</v>
      </c>
      <c r="BC21" t="s">
        <v>73</v>
      </c>
      <c r="BD21" t="s">
        <v>73</v>
      </c>
      <c r="BE21" t="s">
        <v>73</v>
      </c>
      <c r="BF21" t="s">
        <v>73</v>
      </c>
      <c r="BG21" t="s">
        <v>73</v>
      </c>
      <c r="BH21" t="s">
        <v>73</v>
      </c>
      <c r="BI21" t="s">
        <v>73</v>
      </c>
      <c r="BK21" t="s">
        <v>73</v>
      </c>
      <c r="BL21" t="s">
        <v>73</v>
      </c>
      <c r="BM21" t="s">
        <v>73</v>
      </c>
      <c r="BN21" t="s">
        <v>73</v>
      </c>
      <c r="BO21" t="s">
        <v>73</v>
      </c>
      <c r="BP21" t="s">
        <v>73</v>
      </c>
      <c r="BQ21" t="s">
        <v>73</v>
      </c>
      <c r="BR21" t="s">
        <v>73</v>
      </c>
      <c r="BS21" t="s">
        <v>73</v>
      </c>
      <c r="BT21" t="s">
        <v>73</v>
      </c>
      <c r="BU21" t="s">
        <v>98</v>
      </c>
    </row>
    <row r="22" spans="1:73" x14ac:dyDescent="0.2">
      <c r="A22" s="2">
        <v>42663</v>
      </c>
      <c r="B22" s="1">
        <v>48161</v>
      </c>
      <c r="C22" t="s">
        <v>73</v>
      </c>
      <c r="D22" t="s">
        <v>81</v>
      </c>
      <c r="E22" t="s">
        <v>78</v>
      </c>
      <c r="F22">
        <v>1</v>
      </c>
      <c r="G22">
        <v>13.8</v>
      </c>
      <c r="H22">
        <v>83.9</v>
      </c>
      <c r="I22" t="s">
        <v>116</v>
      </c>
      <c r="J22">
        <v>0</v>
      </c>
      <c r="K22">
        <v>0</v>
      </c>
      <c r="L22">
        <v>0</v>
      </c>
      <c r="M22">
        <v>0</v>
      </c>
      <c r="N22">
        <v>0</v>
      </c>
      <c r="O22">
        <v>0</v>
      </c>
      <c r="P22">
        <v>0</v>
      </c>
      <c r="Q22">
        <v>0</v>
      </c>
      <c r="R22">
        <v>1</v>
      </c>
      <c r="S22">
        <v>0</v>
      </c>
      <c r="T22">
        <v>0</v>
      </c>
      <c r="U22">
        <v>0</v>
      </c>
      <c r="V22">
        <v>1</v>
      </c>
      <c r="W22">
        <v>0</v>
      </c>
      <c r="X22">
        <v>0</v>
      </c>
      <c r="Y22">
        <v>0</v>
      </c>
      <c r="Z22">
        <v>0</v>
      </c>
      <c r="AA22">
        <v>0</v>
      </c>
      <c r="AB22">
        <v>0</v>
      </c>
      <c r="AC22">
        <v>0</v>
      </c>
      <c r="AD22">
        <v>0</v>
      </c>
      <c r="AE22">
        <v>0</v>
      </c>
      <c r="AF22">
        <v>0</v>
      </c>
      <c r="AG22">
        <v>0</v>
      </c>
      <c r="AH22">
        <v>0</v>
      </c>
      <c r="AI22">
        <v>0</v>
      </c>
      <c r="AJ22">
        <v>0</v>
      </c>
      <c r="AK22">
        <v>0</v>
      </c>
      <c r="AL22">
        <v>0</v>
      </c>
      <c r="AM22">
        <v>0</v>
      </c>
      <c r="AN22">
        <v>0</v>
      </c>
      <c r="AO22">
        <v>0</v>
      </c>
      <c r="AP22">
        <v>0</v>
      </c>
      <c r="AQ22">
        <v>0</v>
      </c>
      <c r="AR22">
        <v>0</v>
      </c>
      <c r="AS22">
        <v>0</v>
      </c>
      <c r="AT22">
        <v>0</v>
      </c>
      <c r="AU22">
        <v>0</v>
      </c>
      <c r="AV22" t="s">
        <v>73</v>
      </c>
      <c r="AW22" t="s">
        <v>73</v>
      </c>
      <c r="AX22" t="s">
        <v>73</v>
      </c>
      <c r="AY22" t="s">
        <v>73</v>
      </c>
      <c r="AZ22" t="s">
        <v>73</v>
      </c>
      <c r="BA22" t="s">
        <v>73</v>
      </c>
      <c r="BB22" t="s">
        <v>73</v>
      </c>
      <c r="BC22" t="s">
        <v>73</v>
      </c>
      <c r="BD22" t="s">
        <v>73</v>
      </c>
      <c r="BE22" t="s">
        <v>73</v>
      </c>
      <c r="BF22" t="s">
        <v>73</v>
      </c>
      <c r="BG22" t="s">
        <v>73</v>
      </c>
      <c r="BH22" t="s">
        <v>73</v>
      </c>
      <c r="BI22" t="s">
        <v>73</v>
      </c>
      <c r="BK22" t="s">
        <v>73</v>
      </c>
      <c r="BL22" t="s">
        <v>73</v>
      </c>
      <c r="BM22" t="s">
        <v>73</v>
      </c>
      <c r="BN22" t="s">
        <v>73</v>
      </c>
      <c r="BO22" t="s">
        <v>73</v>
      </c>
      <c r="BP22" t="s">
        <v>73</v>
      </c>
      <c r="BQ22" t="s">
        <v>73</v>
      </c>
      <c r="BR22" t="s">
        <v>73</v>
      </c>
      <c r="BS22" t="s">
        <v>73</v>
      </c>
      <c r="BT22" t="s">
        <v>73</v>
      </c>
      <c r="BU22" t="s">
        <v>99</v>
      </c>
    </row>
    <row r="23" spans="1:73" x14ac:dyDescent="0.2">
      <c r="A23" s="2">
        <v>42670</v>
      </c>
      <c r="B23" s="1">
        <v>12051</v>
      </c>
      <c r="C23" t="s">
        <v>73</v>
      </c>
      <c r="D23" t="s">
        <v>73</v>
      </c>
      <c r="E23" t="s">
        <v>78</v>
      </c>
      <c r="F23">
        <v>1</v>
      </c>
      <c r="G23">
        <v>15.4</v>
      </c>
      <c r="H23">
        <v>7.5899999999999995E-2</v>
      </c>
      <c r="I23" t="s">
        <v>116</v>
      </c>
      <c r="J23">
        <v>0</v>
      </c>
      <c r="K23">
        <v>0</v>
      </c>
      <c r="L23">
        <v>0</v>
      </c>
      <c r="M23">
        <v>0</v>
      </c>
      <c r="N23">
        <v>0</v>
      </c>
      <c r="O23">
        <v>0</v>
      </c>
      <c r="P23">
        <v>0</v>
      </c>
      <c r="Q23">
        <v>0</v>
      </c>
      <c r="R23">
        <v>0</v>
      </c>
      <c r="S23">
        <v>0</v>
      </c>
      <c r="T23">
        <v>1</v>
      </c>
      <c r="U23">
        <v>0</v>
      </c>
      <c r="V23">
        <v>0</v>
      </c>
      <c r="W23">
        <v>0</v>
      </c>
      <c r="X23">
        <v>0</v>
      </c>
      <c r="Y23">
        <v>0</v>
      </c>
      <c r="Z23">
        <v>0</v>
      </c>
      <c r="AA23">
        <v>0</v>
      </c>
      <c r="AB23">
        <v>0</v>
      </c>
      <c r="AC23">
        <v>0</v>
      </c>
      <c r="AD23">
        <v>0</v>
      </c>
      <c r="AE23">
        <v>0</v>
      </c>
      <c r="AF23">
        <v>0</v>
      </c>
      <c r="AG23">
        <v>0</v>
      </c>
      <c r="AH23">
        <v>0</v>
      </c>
      <c r="AI23">
        <v>2</v>
      </c>
      <c r="AJ23">
        <v>0</v>
      </c>
      <c r="AK23">
        <v>0</v>
      </c>
      <c r="AL23">
        <v>0</v>
      </c>
      <c r="AM23">
        <v>3</v>
      </c>
      <c r="AN23">
        <v>0</v>
      </c>
      <c r="AO23">
        <v>0</v>
      </c>
      <c r="AP23">
        <v>0</v>
      </c>
      <c r="AQ23">
        <v>0</v>
      </c>
      <c r="AR23">
        <v>0</v>
      </c>
      <c r="AS23">
        <v>0</v>
      </c>
      <c r="AT23">
        <v>0</v>
      </c>
      <c r="AU23">
        <v>0</v>
      </c>
      <c r="AV23" t="s">
        <v>73</v>
      </c>
      <c r="AW23" t="s">
        <v>73</v>
      </c>
      <c r="AX23" t="s">
        <v>73</v>
      </c>
      <c r="AY23" t="s">
        <v>73</v>
      </c>
      <c r="AZ23" t="s">
        <v>73</v>
      </c>
      <c r="BA23" t="s">
        <v>73</v>
      </c>
      <c r="BB23" t="s">
        <v>73</v>
      </c>
      <c r="BC23" t="s">
        <v>73</v>
      </c>
      <c r="BD23" t="s">
        <v>73</v>
      </c>
      <c r="BE23" t="s">
        <v>73</v>
      </c>
      <c r="BF23" t="s">
        <v>73</v>
      </c>
      <c r="BG23" t="s">
        <v>73</v>
      </c>
      <c r="BH23" t="s">
        <v>73</v>
      </c>
      <c r="BI23" t="s">
        <v>73</v>
      </c>
      <c r="BK23" t="s">
        <v>73</v>
      </c>
      <c r="BL23" t="s">
        <v>73</v>
      </c>
      <c r="BM23" t="s">
        <v>73</v>
      </c>
      <c r="BN23" t="s">
        <v>73</v>
      </c>
      <c r="BO23" t="s">
        <v>73</v>
      </c>
      <c r="BP23" t="s">
        <v>73</v>
      </c>
      <c r="BQ23" t="s">
        <v>73</v>
      </c>
      <c r="BR23" t="s">
        <v>73</v>
      </c>
      <c r="BS23" t="s">
        <v>73</v>
      </c>
      <c r="BT23" t="s">
        <v>73</v>
      </c>
      <c r="BU23" t="s">
        <v>100</v>
      </c>
    </row>
    <row r="24" spans="1:73" x14ac:dyDescent="0.2">
      <c r="A24" s="2">
        <v>42698</v>
      </c>
      <c r="B24" s="1">
        <v>79183</v>
      </c>
      <c r="C24">
        <v>2</v>
      </c>
      <c r="D24" t="s">
        <v>73</v>
      </c>
      <c r="E24" t="s">
        <v>76</v>
      </c>
      <c r="F24">
        <v>1</v>
      </c>
      <c r="G24" t="s">
        <v>73</v>
      </c>
      <c r="H24" t="s">
        <v>73</v>
      </c>
      <c r="I24" t="s">
        <v>116</v>
      </c>
      <c r="J24">
        <v>0</v>
      </c>
      <c r="K24">
        <v>0</v>
      </c>
      <c r="L24">
        <v>1</v>
      </c>
      <c r="M24">
        <v>0</v>
      </c>
      <c r="N24">
        <v>0</v>
      </c>
      <c r="O24">
        <v>0</v>
      </c>
      <c r="P24">
        <v>0</v>
      </c>
      <c r="Q24">
        <v>0</v>
      </c>
      <c r="R24">
        <v>0</v>
      </c>
      <c r="S24">
        <v>0</v>
      </c>
      <c r="T24">
        <v>0</v>
      </c>
      <c r="U24">
        <v>0</v>
      </c>
      <c r="V24">
        <v>1</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c r="AU24">
        <v>0</v>
      </c>
      <c r="AV24" t="s">
        <v>73</v>
      </c>
      <c r="AW24" t="s">
        <v>73</v>
      </c>
      <c r="AX24" t="s">
        <v>73</v>
      </c>
      <c r="AY24" t="s">
        <v>73</v>
      </c>
      <c r="AZ24">
        <v>0</v>
      </c>
      <c r="BA24" t="s">
        <v>73</v>
      </c>
      <c r="BB24">
        <v>0</v>
      </c>
      <c r="BC24">
        <v>0</v>
      </c>
      <c r="BD24">
        <v>0</v>
      </c>
      <c r="BE24">
        <v>0</v>
      </c>
      <c r="BF24">
        <v>0</v>
      </c>
      <c r="BG24">
        <v>0</v>
      </c>
      <c r="BH24">
        <v>0</v>
      </c>
      <c r="BI24">
        <v>0</v>
      </c>
      <c r="BK24">
        <v>0</v>
      </c>
      <c r="BL24">
        <v>0</v>
      </c>
      <c r="BM24" t="s">
        <v>73</v>
      </c>
      <c r="BN24" t="s">
        <v>73</v>
      </c>
      <c r="BO24">
        <v>0</v>
      </c>
      <c r="BP24">
        <v>0</v>
      </c>
      <c r="BQ24" t="s">
        <v>73</v>
      </c>
      <c r="BR24">
        <v>2</v>
      </c>
      <c r="BS24">
        <v>0</v>
      </c>
      <c r="BT24">
        <v>0</v>
      </c>
      <c r="BU24" t="s">
        <v>101</v>
      </c>
    </row>
    <row r="25" spans="1:73" x14ac:dyDescent="0.2">
      <c r="A25" s="2">
        <v>42990</v>
      </c>
      <c r="B25" s="1">
        <v>50735</v>
      </c>
      <c r="C25" t="s">
        <v>73</v>
      </c>
      <c r="D25" t="s">
        <v>81</v>
      </c>
      <c r="E25" t="s">
        <v>73</v>
      </c>
      <c r="F25">
        <v>0</v>
      </c>
      <c r="G25" t="s">
        <v>73</v>
      </c>
      <c r="H25" t="s">
        <v>73</v>
      </c>
      <c r="I25" t="s">
        <v>116</v>
      </c>
      <c r="J25">
        <v>1</v>
      </c>
      <c r="K25">
        <v>0</v>
      </c>
      <c r="L25">
        <v>0</v>
      </c>
      <c r="M25">
        <v>0</v>
      </c>
      <c r="N25">
        <v>0</v>
      </c>
      <c r="O25">
        <v>0</v>
      </c>
      <c r="P25">
        <v>0</v>
      </c>
      <c r="Q25">
        <v>0</v>
      </c>
      <c r="R25">
        <v>0</v>
      </c>
      <c r="S25">
        <v>0</v>
      </c>
      <c r="T25">
        <v>0</v>
      </c>
      <c r="U25">
        <v>0</v>
      </c>
      <c r="V25">
        <v>1</v>
      </c>
      <c r="W25">
        <v>0</v>
      </c>
      <c r="X25">
        <v>0</v>
      </c>
      <c r="Y25">
        <v>0</v>
      </c>
      <c r="Z25">
        <v>0</v>
      </c>
      <c r="AA25">
        <v>0</v>
      </c>
      <c r="AB25">
        <v>0</v>
      </c>
      <c r="AC25">
        <v>0</v>
      </c>
      <c r="AD25">
        <v>0</v>
      </c>
      <c r="AE25">
        <v>0</v>
      </c>
      <c r="AF25">
        <v>0</v>
      </c>
      <c r="AG25">
        <v>0</v>
      </c>
      <c r="AH25">
        <v>0</v>
      </c>
      <c r="AI25">
        <v>0</v>
      </c>
      <c r="AJ25">
        <v>0</v>
      </c>
      <c r="AK25">
        <v>0</v>
      </c>
      <c r="AL25">
        <v>0</v>
      </c>
      <c r="AM25">
        <v>0</v>
      </c>
      <c r="AN25">
        <v>0</v>
      </c>
      <c r="AO25">
        <v>0</v>
      </c>
      <c r="AP25">
        <v>0</v>
      </c>
      <c r="AQ25">
        <v>0</v>
      </c>
      <c r="AR25">
        <v>0</v>
      </c>
      <c r="AS25">
        <v>0</v>
      </c>
      <c r="AT25">
        <v>0</v>
      </c>
      <c r="AU25">
        <v>0</v>
      </c>
      <c r="AV25" t="s">
        <v>73</v>
      </c>
      <c r="AW25" t="s">
        <v>73</v>
      </c>
      <c r="AX25" t="s">
        <v>73</v>
      </c>
      <c r="AY25" t="s">
        <v>73</v>
      </c>
      <c r="AZ25" t="s">
        <v>73</v>
      </c>
      <c r="BA25" t="s">
        <v>73</v>
      </c>
      <c r="BB25" t="s">
        <v>73</v>
      </c>
      <c r="BC25" t="s">
        <v>73</v>
      </c>
      <c r="BD25" t="s">
        <v>73</v>
      </c>
      <c r="BE25" t="s">
        <v>73</v>
      </c>
      <c r="BF25" t="s">
        <v>73</v>
      </c>
      <c r="BG25" t="s">
        <v>73</v>
      </c>
      <c r="BH25" t="s">
        <v>73</v>
      </c>
      <c r="BI25" t="s">
        <v>73</v>
      </c>
      <c r="BJ25" t="s">
        <v>73</v>
      </c>
      <c r="BK25" t="s">
        <v>73</v>
      </c>
      <c r="BL25" t="s">
        <v>73</v>
      </c>
      <c r="BM25" t="s">
        <v>73</v>
      </c>
      <c r="BN25" t="s">
        <v>73</v>
      </c>
      <c r="BO25" t="s">
        <v>73</v>
      </c>
      <c r="BP25" t="s">
        <v>73</v>
      </c>
      <c r="BQ25" t="s">
        <v>73</v>
      </c>
      <c r="BR25" t="s">
        <v>73</v>
      </c>
      <c r="BS25" t="s">
        <v>73</v>
      </c>
      <c r="BT25" t="s">
        <v>73</v>
      </c>
      <c r="BU25" t="s">
        <v>102</v>
      </c>
    </row>
    <row r="26" spans="1:73" x14ac:dyDescent="0.2">
      <c r="A26" s="2">
        <v>43172</v>
      </c>
      <c r="B26" s="1">
        <v>67112</v>
      </c>
      <c r="C26" t="s">
        <v>73</v>
      </c>
      <c r="D26" t="s">
        <v>73</v>
      </c>
      <c r="E26" t="s">
        <v>78</v>
      </c>
      <c r="F26">
        <v>0</v>
      </c>
      <c r="G26" t="s">
        <v>73</v>
      </c>
      <c r="H26" t="s">
        <v>73</v>
      </c>
      <c r="I26" t="s">
        <v>116</v>
      </c>
      <c r="J26">
        <v>0</v>
      </c>
      <c r="K26">
        <v>0</v>
      </c>
      <c r="L26">
        <v>0</v>
      </c>
      <c r="M26">
        <v>0</v>
      </c>
      <c r="N26">
        <v>0</v>
      </c>
      <c r="O26">
        <v>0</v>
      </c>
      <c r="P26">
        <v>0</v>
      </c>
      <c r="Q26">
        <v>0</v>
      </c>
      <c r="R26">
        <v>0</v>
      </c>
      <c r="S26">
        <v>0</v>
      </c>
      <c r="T26">
        <v>0</v>
      </c>
      <c r="U26">
        <v>1</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3</v>
      </c>
      <c r="AS26">
        <v>0</v>
      </c>
      <c r="AT26">
        <v>0</v>
      </c>
      <c r="AU26">
        <v>0</v>
      </c>
      <c r="AV26" t="s">
        <v>73</v>
      </c>
      <c r="AW26" t="s">
        <v>73</v>
      </c>
      <c r="AX26" t="s">
        <v>73</v>
      </c>
      <c r="AY26" t="s">
        <v>73</v>
      </c>
      <c r="AZ26" t="s">
        <v>73</v>
      </c>
      <c r="BA26">
        <v>2</v>
      </c>
      <c r="BB26" t="s">
        <v>73</v>
      </c>
      <c r="BC26" t="s">
        <v>73</v>
      </c>
      <c r="BD26">
        <v>1</v>
      </c>
      <c r="BE26" t="s">
        <v>73</v>
      </c>
      <c r="BF26" t="s">
        <v>73</v>
      </c>
      <c r="BG26" t="s">
        <v>73</v>
      </c>
      <c r="BH26" t="s">
        <v>73</v>
      </c>
      <c r="BI26" t="s">
        <v>73</v>
      </c>
      <c r="BJ26" t="s">
        <v>73</v>
      </c>
      <c r="BK26" t="s">
        <v>73</v>
      </c>
      <c r="BL26" t="s">
        <v>73</v>
      </c>
      <c r="BM26" t="s">
        <v>73</v>
      </c>
      <c r="BN26" t="s">
        <v>73</v>
      </c>
      <c r="BO26" t="s">
        <v>73</v>
      </c>
      <c r="BP26" t="s">
        <v>73</v>
      </c>
      <c r="BQ26" t="s">
        <v>73</v>
      </c>
      <c r="BR26">
        <v>3</v>
      </c>
      <c r="BS26" t="s">
        <v>73</v>
      </c>
      <c r="BT26" t="s">
        <v>73</v>
      </c>
      <c r="BU26" t="s">
        <v>103</v>
      </c>
    </row>
    <row r="27" spans="1:73" x14ac:dyDescent="0.2">
      <c r="A27" s="2">
        <v>43188</v>
      </c>
      <c r="B27" s="1">
        <v>67112</v>
      </c>
      <c r="C27" t="s">
        <v>73</v>
      </c>
      <c r="D27" t="s">
        <v>73</v>
      </c>
      <c r="E27" t="s">
        <v>78</v>
      </c>
      <c r="F27">
        <v>1</v>
      </c>
      <c r="G27" t="s">
        <v>73</v>
      </c>
      <c r="H27" t="s">
        <v>73</v>
      </c>
      <c r="I27" t="s">
        <v>116</v>
      </c>
      <c r="J27">
        <v>0</v>
      </c>
      <c r="K27">
        <v>0</v>
      </c>
      <c r="L27">
        <v>0</v>
      </c>
      <c r="M27">
        <v>0</v>
      </c>
      <c r="N27">
        <v>0</v>
      </c>
      <c r="O27">
        <v>0</v>
      </c>
      <c r="P27">
        <v>0</v>
      </c>
      <c r="Q27">
        <v>1</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3</v>
      </c>
      <c r="AR27">
        <v>0</v>
      </c>
      <c r="AS27">
        <v>0</v>
      </c>
      <c r="AT27">
        <v>0</v>
      </c>
      <c r="AU27">
        <v>0</v>
      </c>
      <c r="AV27" t="s">
        <v>73</v>
      </c>
      <c r="AW27" t="s">
        <v>73</v>
      </c>
      <c r="AX27" t="s">
        <v>73</v>
      </c>
      <c r="AY27" t="s">
        <v>73</v>
      </c>
      <c r="AZ27" t="s">
        <v>73</v>
      </c>
      <c r="BA27" t="s">
        <v>73</v>
      </c>
      <c r="BB27" t="s">
        <v>73</v>
      </c>
      <c r="BC27" t="s">
        <v>73</v>
      </c>
      <c r="BD27" t="s">
        <v>73</v>
      </c>
      <c r="BE27" t="s">
        <v>73</v>
      </c>
      <c r="BF27" t="s">
        <v>73</v>
      </c>
      <c r="BG27" t="s">
        <v>73</v>
      </c>
      <c r="BH27" t="s">
        <v>73</v>
      </c>
      <c r="BI27" t="s">
        <v>73</v>
      </c>
      <c r="BJ27" t="s">
        <v>73</v>
      </c>
      <c r="BK27" t="s">
        <v>73</v>
      </c>
      <c r="BL27" t="s">
        <v>73</v>
      </c>
      <c r="BM27" t="s">
        <v>73</v>
      </c>
      <c r="BN27" t="s">
        <v>73</v>
      </c>
      <c r="BO27" t="s">
        <v>73</v>
      </c>
      <c r="BP27" t="s">
        <v>73</v>
      </c>
      <c r="BQ27" t="s">
        <v>73</v>
      </c>
      <c r="BR27" t="s">
        <v>73</v>
      </c>
      <c r="BS27" t="s">
        <v>73</v>
      </c>
      <c r="BT27" t="s">
        <v>73</v>
      </c>
      <c r="BU27" t="s">
        <v>104</v>
      </c>
    </row>
    <row r="28" spans="1:73" x14ac:dyDescent="0.2">
      <c r="A28" s="2">
        <v>43242</v>
      </c>
      <c r="B28" s="1">
        <v>42117</v>
      </c>
      <c r="C28" t="s">
        <v>73</v>
      </c>
      <c r="D28" t="s">
        <v>73</v>
      </c>
      <c r="E28" t="s">
        <v>73</v>
      </c>
      <c r="F28">
        <v>1</v>
      </c>
      <c r="G28" t="s">
        <v>73</v>
      </c>
      <c r="H28" t="s">
        <v>73</v>
      </c>
      <c r="I28" t="s">
        <v>116</v>
      </c>
      <c r="J28">
        <v>1</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2</v>
      </c>
      <c r="AJ28">
        <v>0</v>
      </c>
      <c r="AK28">
        <v>3</v>
      </c>
      <c r="AL28">
        <v>0</v>
      </c>
      <c r="AM28">
        <v>0</v>
      </c>
      <c r="AN28">
        <v>0</v>
      </c>
      <c r="AO28">
        <v>0</v>
      </c>
      <c r="AP28">
        <v>0</v>
      </c>
      <c r="AQ28">
        <v>0</v>
      </c>
      <c r="AR28">
        <v>0</v>
      </c>
      <c r="AS28">
        <v>0</v>
      </c>
      <c r="AT28">
        <v>0</v>
      </c>
      <c r="AU28">
        <v>0</v>
      </c>
      <c r="AV28" t="s">
        <v>73</v>
      </c>
      <c r="AW28" t="s">
        <v>73</v>
      </c>
      <c r="AX28" t="s">
        <v>73</v>
      </c>
      <c r="AY28" t="s">
        <v>73</v>
      </c>
      <c r="AZ28" t="s">
        <v>73</v>
      </c>
      <c r="BA28" t="s">
        <v>73</v>
      </c>
      <c r="BB28" t="s">
        <v>73</v>
      </c>
      <c r="BC28" t="s">
        <v>73</v>
      </c>
      <c r="BD28">
        <v>2</v>
      </c>
      <c r="BE28" t="s">
        <v>73</v>
      </c>
      <c r="BF28" t="s">
        <v>73</v>
      </c>
      <c r="BG28">
        <v>3</v>
      </c>
      <c r="BH28" t="s">
        <v>73</v>
      </c>
      <c r="BI28" t="s">
        <v>73</v>
      </c>
      <c r="BJ28" t="s">
        <v>73</v>
      </c>
      <c r="BK28" t="s">
        <v>73</v>
      </c>
      <c r="BL28" t="s">
        <v>73</v>
      </c>
      <c r="BM28" t="s">
        <v>73</v>
      </c>
      <c r="BN28" t="s">
        <v>73</v>
      </c>
      <c r="BO28" t="s">
        <v>73</v>
      </c>
      <c r="BP28" t="s">
        <v>73</v>
      </c>
      <c r="BQ28" t="s">
        <v>73</v>
      </c>
      <c r="BR28" t="s">
        <v>73</v>
      </c>
      <c r="BS28">
        <v>3</v>
      </c>
      <c r="BT28" t="s">
        <v>73</v>
      </c>
      <c r="BU28" t="s">
        <v>105</v>
      </c>
    </row>
    <row r="29" spans="1:73" x14ac:dyDescent="0.2">
      <c r="A29" s="2">
        <v>41502</v>
      </c>
      <c r="B29" s="1">
        <v>50735</v>
      </c>
      <c r="C29">
        <v>1</v>
      </c>
      <c r="D29" t="s">
        <v>81</v>
      </c>
      <c r="E29" t="s">
        <v>78</v>
      </c>
      <c r="F29">
        <v>1</v>
      </c>
      <c r="G29">
        <v>19.7</v>
      </c>
      <c r="H29">
        <v>0.12</v>
      </c>
      <c r="I29" t="s">
        <v>116</v>
      </c>
      <c r="J29">
        <v>1</v>
      </c>
      <c r="K29">
        <v>0</v>
      </c>
      <c r="L29">
        <v>0</v>
      </c>
      <c r="M29">
        <v>0</v>
      </c>
      <c r="N29">
        <v>0</v>
      </c>
      <c r="O29">
        <v>0</v>
      </c>
      <c r="P29">
        <v>0</v>
      </c>
      <c r="Q29">
        <v>0</v>
      </c>
      <c r="R29">
        <v>0</v>
      </c>
      <c r="S29">
        <v>0</v>
      </c>
      <c r="T29">
        <v>0</v>
      </c>
      <c r="U29">
        <v>0</v>
      </c>
      <c r="V29">
        <v>1</v>
      </c>
      <c r="W29">
        <v>0</v>
      </c>
      <c r="X29">
        <v>0</v>
      </c>
      <c r="Y29">
        <v>0</v>
      </c>
      <c r="Z29">
        <v>0</v>
      </c>
      <c r="AA29">
        <v>0</v>
      </c>
      <c r="AB29">
        <v>0</v>
      </c>
      <c r="AC29">
        <v>0</v>
      </c>
      <c r="AD29">
        <v>0</v>
      </c>
      <c r="AE29">
        <v>0</v>
      </c>
      <c r="AF29">
        <v>0</v>
      </c>
      <c r="AG29">
        <v>0</v>
      </c>
      <c r="AH29">
        <v>0</v>
      </c>
      <c r="AI29">
        <v>0</v>
      </c>
      <c r="AJ29">
        <v>0</v>
      </c>
      <c r="AK29">
        <v>0</v>
      </c>
      <c r="AL29">
        <v>0</v>
      </c>
      <c r="AM29">
        <v>0</v>
      </c>
      <c r="AN29">
        <v>0</v>
      </c>
      <c r="AO29">
        <v>0</v>
      </c>
      <c r="AP29">
        <v>0</v>
      </c>
      <c r="AQ29">
        <v>0</v>
      </c>
      <c r="AR29">
        <v>0</v>
      </c>
      <c r="AS29">
        <v>0</v>
      </c>
      <c r="AT29">
        <v>0</v>
      </c>
      <c r="AU29">
        <v>0</v>
      </c>
      <c r="AV29" t="s">
        <v>73</v>
      </c>
      <c r="AW29" t="s">
        <v>73</v>
      </c>
      <c r="AX29" t="s">
        <v>73</v>
      </c>
      <c r="AY29" t="s">
        <v>73</v>
      </c>
      <c r="AZ29" t="s">
        <v>73</v>
      </c>
      <c r="BA29" t="s">
        <v>73</v>
      </c>
      <c r="BB29" t="s">
        <v>73</v>
      </c>
      <c r="BC29" t="s">
        <v>73</v>
      </c>
      <c r="BD29" t="s">
        <v>73</v>
      </c>
      <c r="BE29" t="s">
        <v>73</v>
      </c>
      <c r="BF29" t="s">
        <v>73</v>
      </c>
      <c r="BG29" t="s">
        <v>73</v>
      </c>
      <c r="BH29" t="s">
        <v>73</v>
      </c>
      <c r="BI29" t="s">
        <v>73</v>
      </c>
      <c r="BJ29" t="s">
        <v>73</v>
      </c>
      <c r="BK29" t="s">
        <v>73</v>
      </c>
      <c r="BL29" t="s">
        <v>73</v>
      </c>
      <c r="BM29" t="s">
        <v>73</v>
      </c>
      <c r="BN29" t="s">
        <v>73</v>
      </c>
      <c r="BO29" t="s">
        <v>73</v>
      </c>
      <c r="BP29" t="s">
        <v>73</v>
      </c>
      <c r="BQ29" t="s">
        <v>73</v>
      </c>
      <c r="BR29" t="s">
        <v>73</v>
      </c>
      <c r="BS29" t="s">
        <v>73</v>
      </c>
      <c r="BT29" t="s">
        <v>73</v>
      </c>
      <c r="BU29" t="s">
        <v>106</v>
      </c>
    </row>
    <row r="30" spans="1:73" x14ac:dyDescent="0.2">
      <c r="A30" s="2">
        <v>41781</v>
      </c>
      <c r="B30" s="1">
        <v>50735</v>
      </c>
      <c r="C30">
        <v>1</v>
      </c>
      <c r="D30" t="s">
        <v>81</v>
      </c>
      <c r="E30" t="s">
        <v>73</v>
      </c>
      <c r="F30">
        <v>0</v>
      </c>
      <c r="G30">
        <v>14.2</v>
      </c>
      <c r="H30">
        <v>0.03</v>
      </c>
      <c r="I30" t="s">
        <v>116</v>
      </c>
      <c r="J30">
        <v>0</v>
      </c>
      <c r="K30">
        <v>0</v>
      </c>
      <c r="L30">
        <v>1</v>
      </c>
      <c r="M30">
        <v>0</v>
      </c>
      <c r="N30">
        <v>0</v>
      </c>
      <c r="O30">
        <v>0</v>
      </c>
      <c r="P30">
        <v>0</v>
      </c>
      <c r="Q30">
        <v>0</v>
      </c>
      <c r="R30">
        <v>0</v>
      </c>
      <c r="S30">
        <v>0</v>
      </c>
      <c r="T30">
        <v>0</v>
      </c>
      <c r="U30">
        <v>0</v>
      </c>
      <c r="V30">
        <v>0</v>
      </c>
      <c r="W30">
        <v>3</v>
      </c>
      <c r="X30">
        <v>0</v>
      </c>
      <c r="Y30">
        <v>0</v>
      </c>
      <c r="Z30">
        <v>0</v>
      </c>
      <c r="AA30">
        <v>0</v>
      </c>
      <c r="AB30">
        <v>0</v>
      </c>
      <c r="AC30">
        <v>0</v>
      </c>
      <c r="AD30">
        <v>0</v>
      </c>
      <c r="AE30">
        <v>0</v>
      </c>
      <c r="AF30">
        <v>0</v>
      </c>
      <c r="AG30">
        <v>0</v>
      </c>
      <c r="AH30">
        <v>0</v>
      </c>
      <c r="AI30">
        <v>0</v>
      </c>
      <c r="AJ30">
        <v>0</v>
      </c>
      <c r="AK30">
        <v>0</v>
      </c>
      <c r="AL30">
        <v>0</v>
      </c>
      <c r="AM30">
        <v>0</v>
      </c>
      <c r="AN30">
        <v>0</v>
      </c>
      <c r="AO30">
        <v>0</v>
      </c>
      <c r="AP30">
        <v>0</v>
      </c>
      <c r="AQ30">
        <v>0</v>
      </c>
      <c r="AR30">
        <v>0</v>
      </c>
      <c r="AS30">
        <v>0</v>
      </c>
      <c r="AT30">
        <v>0</v>
      </c>
      <c r="AU30">
        <v>0</v>
      </c>
      <c r="AV30" t="s">
        <v>73</v>
      </c>
      <c r="AW30" t="s">
        <v>73</v>
      </c>
      <c r="AX30" t="s">
        <v>73</v>
      </c>
      <c r="AY30" t="s">
        <v>73</v>
      </c>
      <c r="AZ30" t="s">
        <v>73</v>
      </c>
      <c r="BA30" t="s">
        <v>73</v>
      </c>
      <c r="BB30" t="s">
        <v>73</v>
      </c>
      <c r="BC30" t="s">
        <v>73</v>
      </c>
      <c r="BD30" t="s">
        <v>73</v>
      </c>
      <c r="BE30" t="s">
        <v>73</v>
      </c>
      <c r="BF30" t="s">
        <v>73</v>
      </c>
      <c r="BG30" t="s">
        <v>73</v>
      </c>
      <c r="BH30" t="s">
        <v>73</v>
      </c>
      <c r="BI30" t="s">
        <v>73</v>
      </c>
      <c r="BJ30" t="s">
        <v>73</v>
      </c>
      <c r="BK30" t="s">
        <v>73</v>
      </c>
      <c r="BL30" t="s">
        <v>73</v>
      </c>
      <c r="BM30" t="s">
        <v>73</v>
      </c>
      <c r="BN30" t="s">
        <v>73</v>
      </c>
      <c r="BO30" t="s">
        <v>73</v>
      </c>
      <c r="BP30" t="s">
        <v>73</v>
      </c>
      <c r="BQ30" t="s">
        <v>73</v>
      </c>
      <c r="BR30" t="s">
        <v>73</v>
      </c>
      <c r="BS30" t="s">
        <v>73</v>
      </c>
      <c r="BT30" t="s">
        <v>73</v>
      </c>
      <c r="BU30" t="s">
        <v>107</v>
      </c>
    </row>
    <row r="31" spans="1:73" x14ac:dyDescent="0.2">
      <c r="A31" s="2">
        <v>41494</v>
      </c>
      <c r="B31" s="1">
        <v>66763</v>
      </c>
      <c r="C31">
        <v>1</v>
      </c>
      <c r="D31">
        <v>1</v>
      </c>
      <c r="E31" t="s">
        <v>73</v>
      </c>
      <c r="F31">
        <v>0</v>
      </c>
      <c r="G31">
        <v>13</v>
      </c>
      <c r="H31">
        <v>0.05</v>
      </c>
      <c r="I31" t="s">
        <v>116</v>
      </c>
      <c r="J31">
        <v>1</v>
      </c>
      <c r="K31">
        <v>0</v>
      </c>
      <c r="L31">
        <v>0</v>
      </c>
      <c r="M31">
        <v>0</v>
      </c>
      <c r="N31">
        <v>0</v>
      </c>
      <c r="O31">
        <v>0</v>
      </c>
      <c r="P31">
        <v>0</v>
      </c>
      <c r="Q31">
        <v>0</v>
      </c>
      <c r="R31">
        <v>0</v>
      </c>
      <c r="S31">
        <v>0</v>
      </c>
      <c r="T31">
        <v>0</v>
      </c>
      <c r="U31">
        <v>0</v>
      </c>
      <c r="V31">
        <v>1</v>
      </c>
      <c r="W31">
        <v>0</v>
      </c>
      <c r="X31">
        <v>0</v>
      </c>
      <c r="Y31">
        <v>0</v>
      </c>
      <c r="Z31">
        <v>0</v>
      </c>
      <c r="AA31">
        <v>0</v>
      </c>
      <c r="AB31">
        <v>0</v>
      </c>
      <c r="AC31">
        <v>0</v>
      </c>
      <c r="AD31">
        <v>0</v>
      </c>
      <c r="AE31">
        <v>0</v>
      </c>
      <c r="AF31">
        <v>0</v>
      </c>
      <c r="AG31">
        <v>0</v>
      </c>
      <c r="AH31">
        <v>0</v>
      </c>
      <c r="AI31">
        <v>0</v>
      </c>
      <c r="AJ31">
        <v>0</v>
      </c>
      <c r="AK31">
        <v>0</v>
      </c>
      <c r="AL31">
        <v>0</v>
      </c>
      <c r="AM31">
        <v>0</v>
      </c>
      <c r="AN31">
        <v>0</v>
      </c>
      <c r="AO31">
        <v>0</v>
      </c>
      <c r="AP31">
        <v>0</v>
      </c>
      <c r="AQ31">
        <v>0</v>
      </c>
      <c r="AR31">
        <v>0</v>
      </c>
      <c r="AS31">
        <v>0</v>
      </c>
      <c r="AT31">
        <v>0</v>
      </c>
      <c r="AU31">
        <v>0</v>
      </c>
      <c r="AV31" t="s">
        <v>73</v>
      </c>
      <c r="AW31" t="s">
        <v>73</v>
      </c>
      <c r="AX31" t="s">
        <v>73</v>
      </c>
      <c r="AY31" t="s">
        <v>73</v>
      </c>
      <c r="AZ31" t="s">
        <v>73</v>
      </c>
      <c r="BA31" t="s">
        <v>73</v>
      </c>
      <c r="BB31" t="s">
        <v>73</v>
      </c>
      <c r="BC31" t="s">
        <v>73</v>
      </c>
      <c r="BD31" t="s">
        <v>73</v>
      </c>
      <c r="BE31" t="s">
        <v>73</v>
      </c>
      <c r="BF31" t="s">
        <v>73</v>
      </c>
      <c r="BG31" t="s">
        <v>73</v>
      </c>
      <c r="BH31" t="s">
        <v>73</v>
      </c>
      <c r="BI31" t="s">
        <v>73</v>
      </c>
      <c r="BJ31" t="s">
        <v>73</v>
      </c>
      <c r="BK31" t="s">
        <v>73</v>
      </c>
      <c r="BL31" t="s">
        <v>73</v>
      </c>
      <c r="BM31" t="s">
        <v>73</v>
      </c>
      <c r="BN31" t="s">
        <v>73</v>
      </c>
      <c r="BO31" t="s">
        <v>73</v>
      </c>
      <c r="BP31" t="s">
        <v>73</v>
      </c>
      <c r="BQ31" t="s">
        <v>73</v>
      </c>
      <c r="BR31" t="s">
        <v>73</v>
      </c>
      <c r="BS31" t="s">
        <v>73</v>
      </c>
      <c r="BT31" t="s">
        <v>73</v>
      </c>
      <c r="BU31" t="s">
        <v>108</v>
      </c>
    </row>
    <row r="32" spans="1:73" x14ac:dyDescent="0.2">
      <c r="A32" s="2">
        <v>43307</v>
      </c>
      <c r="B32" s="1">
        <v>39126</v>
      </c>
      <c r="C32" t="s">
        <v>73</v>
      </c>
      <c r="D32" t="s">
        <v>73</v>
      </c>
      <c r="E32" t="s">
        <v>78</v>
      </c>
      <c r="F32">
        <v>0</v>
      </c>
      <c r="G32" t="s">
        <v>73</v>
      </c>
      <c r="H32" t="s">
        <v>73</v>
      </c>
      <c r="I32" t="s">
        <v>116</v>
      </c>
      <c r="J32">
        <v>0</v>
      </c>
      <c r="K32">
        <v>0</v>
      </c>
      <c r="L32">
        <v>1</v>
      </c>
      <c r="M32">
        <v>0</v>
      </c>
      <c r="N32">
        <v>0</v>
      </c>
      <c r="O32">
        <v>0</v>
      </c>
      <c r="P32">
        <v>0</v>
      </c>
      <c r="Q32">
        <v>0</v>
      </c>
      <c r="R32">
        <v>0</v>
      </c>
      <c r="S32">
        <v>0</v>
      </c>
      <c r="T32">
        <v>0</v>
      </c>
      <c r="U32">
        <v>0</v>
      </c>
      <c r="V32">
        <v>0</v>
      </c>
      <c r="W32">
        <v>2</v>
      </c>
      <c r="X32">
        <v>0</v>
      </c>
      <c r="Y32">
        <v>0</v>
      </c>
      <c r="Z32">
        <v>2</v>
      </c>
      <c r="AA32">
        <v>0</v>
      </c>
      <c r="AB32">
        <v>0</v>
      </c>
      <c r="AC32">
        <v>0</v>
      </c>
      <c r="AD32">
        <v>0</v>
      </c>
      <c r="AE32">
        <v>0</v>
      </c>
      <c r="AF32">
        <v>0</v>
      </c>
      <c r="AG32">
        <v>0</v>
      </c>
      <c r="AH32">
        <v>0</v>
      </c>
      <c r="AI32">
        <v>0</v>
      </c>
      <c r="AJ32">
        <v>0</v>
      </c>
      <c r="AK32">
        <v>0</v>
      </c>
      <c r="AL32">
        <v>0</v>
      </c>
      <c r="AM32">
        <v>0</v>
      </c>
      <c r="AN32">
        <v>0</v>
      </c>
      <c r="AO32">
        <v>0</v>
      </c>
      <c r="AP32">
        <v>0</v>
      </c>
      <c r="AQ32">
        <v>0</v>
      </c>
      <c r="AR32">
        <v>0</v>
      </c>
      <c r="AS32">
        <v>0</v>
      </c>
      <c r="AT32">
        <v>0</v>
      </c>
      <c r="AU32">
        <v>0</v>
      </c>
      <c r="AV32" t="s">
        <v>73</v>
      </c>
      <c r="AW32" t="s">
        <v>73</v>
      </c>
      <c r="AX32" t="s">
        <v>73</v>
      </c>
      <c r="AY32" t="s">
        <v>73</v>
      </c>
      <c r="AZ32" t="s">
        <v>73</v>
      </c>
      <c r="BA32" t="s">
        <v>73</v>
      </c>
      <c r="BB32" t="s">
        <v>73</v>
      </c>
      <c r="BC32" t="s">
        <v>73</v>
      </c>
      <c r="BD32" t="s">
        <v>73</v>
      </c>
      <c r="BE32" t="s">
        <v>73</v>
      </c>
      <c r="BF32" t="s">
        <v>73</v>
      </c>
      <c r="BG32" t="s">
        <v>73</v>
      </c>
      <c r="BH32" t="s">
        <v>73</v>
      </c>
      <c r="BI32" t="s">
        <v>73</v>
      </c>
      <c r="BJ32" t="s">
        <v>73</v>
      </c>
      <c r="BK32" t="s">
        <v>73</v>
      </c>
      <c r="BL32" t="s">
        <v>73</v>
      </c>
      <c r="BM32">
        <v>3</v>
      </c>
      <c r="BN32">
        <v>2</v>
      </c>
      <c r="BO32" t="s">
        <v>73</v>
      </c>
      <c r="BP32" t="s">
        <v>73</v>
      </c>
      <c r="BQ32" t="s">
        <v>73</v>
      </c>
      <c r="BR32" t="s">
        <v>73</v>
      </c>
      <c r="BS32" t="s">
        <v>73</v>
      </c>
      <c r="BT32" t="s">
        <v>73</v>
      </c>
      <c r="BU32" t="s">
        <v>109</v>
      </c>
    </row>
    <row r="33" spans="1:72" x14ac:dyDescent="0.2">
      <c r="A33" s="2"/>
      <c r="B33" s="1"/>
      <c r="J33">
        <f>SUM(Tabelle5[F. pardialis])</f>
        <v>13</v>
      </c>
      <c r="K33">
        <f>SUM(Tabelle5[F. lateralis])</f>
        <v>1</v>
      </c>
      <c r="L33">
        <f>SUM(Tabelle5[C. calyptratus])</f>
        <v>6</v>
      </c>
      <c r="M33">
        <f>SUM(Tabelle5[C. cristatus])</f>
        <v>1</v>
      </c>
      <c r="N33">
        <f>SUM(Tabelle5[T. melleri])</f>
        <v>3</v>
      </c>
      <c r="O33">
        <f>SUM(Tabelle5[T. hoehnelii])</f>
        <v>1</v>
      </c>
      <c r="P33">
        <f>SUM(Tabelle5[Calumna parsonii])</f>
        <v>1</v>
      </c>
      <c r="Q33">
        <f>SUM(Tabelle5[B. thamnobates])</f>
        <v>1</v>
      </c>
      <c r="R33">
        <f>SUM(Tabelle5[Dreihornchamäleon (Trioceros jacksonii)])</f>
        <v>1</v>
      </c>
      <c r="S33">
        <f>SUM(Tabelle5[Triocerus deremensis])</f>
        <v>1</v>
      </c>
      <c r="T33">
        <f>SUM(Tabelle5[ch. j. xantholophus])</f>
        <v>1</v>
      </c>
      <c r="U33">
        <f>SUM(Tabelle5[unknown Species])</f>
        <v>1</v>
      </c>
      <c r="V33">
        <f>SUM(Tabelle5[negative])</f>
        <v>12</v>
      </c>
      <c r="W33">
        <f>SUM(Tabelle5[Oxyurid nematode])</f>
        <v>10</v>
      </c>
      <c r="X33">
        <f>SUM(Tabelle5[Physalopteroides (Physaloptera ortleppi)])</f>
        <v>0</v>
      </c>
      <c r="Y33">
        <f>SUM(Tabelle5[Isospora jaracimmani])</f>
        <v>0</v>
      </c>
      <c r="Z33">
        <f>SUM(Tabelle5[Isospora sp.])</f>
        <v>8</v>
      </c>
      <c r="AA33">
        <f>SUM(Tabelle5[Choleoeimeria sp.])</f>
        <v>3</v>
      </c>
      <c r="AB33">
        <f>SUM(Tabelle5[unsp. Coccidia ])</f>
        <v>7</v>
      </c>
      <c r="AC33">
        <f>SUM(Tabelle5[Ascarids])</f>
        <v>0</v>
      </c>
      <c r="AD33">
        <f>SUM(Tabelle5[thin shelled Nematodeneggs])</f>
        <v>0</v>
      </c>
      <c r="AE33">
        <f>SUM(Tabelle5[Strongyloides])</f>
        <v>1</v>
      </c>
      <c r="AF33">
        <f>SUM(Tabelle5[Trematode eggs])</f>
        <v>0</v>
      </c>
      <c r="AG33">
        <f>SUM(Tabelle5[Cestode])</f>
        <v>0</v>
      </c>
      <c r="AH33">
        <f>SUM(Tabelle5[Cryptosporidium])</f>
        <v>0</v>
      </c>
      <c r="AI33">
        <f>SUM(Tabelle5[Trichomonas])</f>
        <v>6</v>
      </c>
      <c r="AJ33">
        <f>SUM(Tabelle5[Tritrichomonas sp.])</f>
        <v>3</v>
      </c>
      <c r="AK33">
        <f>SUM(Tabelle5[Proteromonas sp.])</f>
        <v>9</v>
      </c>
      <c r="AL33">
        <f>SUM(Tabelle5[Monocercomonas sp. ])</f>
        <v>0</v>
      </c>
      <c r="AM33">
        <f>SUM(Tabelle5[Leptomonas sp.])</f>
        <v>9</v>
      </c>
      <c r="AN33">
        <f>SUM(Tabelle5[Choleo-Eimeria])</f>
        <v>6</v>
      </c>
      <c r="AO33">
        <f>SUM(Tabelle5[Hexametra sp.])</f>
        <v>3</v>
      </c>
      <c r="AP33">
        <f>SUM(Tabelle5[Flagelattenzysten])</f>
        <v>0</v>
      </c>
      <c r="AQ33">
        <f>SUM(Tabelle5[Spinicauda sp. (Heterakiden)])</f>
        <v>3</v>
      </c>
      <c r="AR33">
        <f>SUM(Tabelle5[Heterakids])</f>
        <v>3</v>
      </c>
      <c r="AS33">
        <f>SUM(Tabelle5[Amoeba])</f>
        <v>0</v>
      </c>
      <c r="AT33">
        <f>SUM(Tabelle5[Filaria (Foleyella furcata)])</f>
        <v>3</v>
      </c>
      <c r="AU33">
        <f>SUM(Tabelle5[Pentastomiden])</f>
        <v>0</v>
      </c>
      <c r="AV33">
        <f>SUM(Tabelle5[Karbolfuchsin Cryto])</f>
        <v>0</v>
      </c>
      <c r="AW33">
        <f>SUM(Tabelle5[IFAT Crypto])</f>
        <v>0</v>
      </c>
      <c r="AX33">
        <f>SUM(Tabelle5[ELISA Crypto])</f>
        <v>0</v>
      </c>
      <c r="AY33">
        <f>SUM(Tabelle5[PCR Crypto])</f>
        <v>0</v>
      </c>
      <c r="AZ33">
        <f>SUM(Tabelle5[Klebsiella oxytoca])</f>
        <v>0</v>
      </c>
      <c r="BA33">
        <f>SUM(Tabelle5[Salmonella sp.])</f>
        <v>7</v>
      </c>
      <c r="BB33">
        <f>SUM(Tabelle5[Entercoccus faecalis])</f>
        <v>0</v>
      </c>
      <c r="BC33">
        <f>SUM(Tabelle5[Proteus vulgaris grp])</f>
        <v>0</v>
      </c>
      <c r="BD33">
        <f>SUM(Tabelle5[Klebsiella sp.])</f>
        <v>5</v>
      </c>
      <c r="BE33">
        <f>SUM(Tabelle5[Candida sp.])</f>
        <v>0</v>
      </c>
      <c r="BF33">
        <f>SUM(Tabelle5[Basidobolus])</f>
        <v>0</v>
      </c>
      <c r="BG33">
        <f>SUM(Tabelle5[Proteus vulgaris grp2])</f>
        <v>3</v>
      </c>
      <c r="BH33">
        <f>SUM(Tabelle5[Providencia rettgeri])</f>
        <v>0</v>
      </c>
      <c r="BI33">
        <f>SUM(Tabelle5[Serratia marcsens])</f>
        <v>0</v>
      </c>
      <c r="BJ33">
        <f>SUM(Tabelle5[Aspergillus sp.])</f>
        <v>0</v>
      </c>
      <c r="BK33">
        <f>SUM(Tabelle5[Mucor sp.])</f>
        <v>0</v>
      </c>
      <c r="BL33">
        <f>SUM(Tabelle5[Penicilium sp.])</f>
        <v>3</v>
      </c>
      <c r="BM33">
        <f>SUM(Tabelle5[Ps. Putida ])</f>
        <v>3</v>
      </c>
      <c r="BN33">
        <f>SUM(Tabelle5[Ps. Fluorescens])</f>
        <v>2</v>
      </c>
      <c r="BO33">
        <f>SUM(Tabelle5[Ps aeruginosa])</f>
        <v>0</v>
      </c>
      <c r="BP33">
        <f>SUM(Tabelle5[Ps oryzihabitans])</f>
        <v>0</v>
      </c>
      <c r="BQ33">
        <f>SUM(Tabelle5[Chrysobacterium indologenes])</f>
        <v>0</v>
      </c>
      <c r="BR33">
        <f>SUM(Tabelle5[Stenotrophomonas maltophila])</f>
        <v>14</v>
      </c>
      <c r="BS33">
        <f>SUM(Tabelle5[Citrobacter sp.])</f>
        <v>3</v>
      </c>
      <c r="BT33">
        <f>SUM(Tabelle5[E. cloacae])</f>
        <v>0</v>
      </c>
    </row>
    <row r="41" spans="1:72" ht="20" x14ac:dyDescent="0.2">
      <c r="A41" s="5" t="s">
        <v>117</v>
      </c>
    </row>
    <row r="42" spans="1:72" x14ac:dyDescent="0.2">
      <c r="A42" s="6" t="s">
        <v>118</v>
      </c>
    </row>
    <row r="43" spans="1:72" ht="18" x14ac:dyDescent="0.2">
      <c r="A43" s="7" t="s">
        <v>119</v>
      </c>
    </row>
    <row r="44" spans="1:72" ht="18" x14ac:dyDescent="0.2">
      <c r="A44" s="7" t="s">
        <v>120</v>
      </c>
    </row>
    <row r="45" spans="1:72" x14ac:dyDescent="0.2">
      <c r="A45" s="8" t="s">
        <v>121</v>
      </c>
    </row>
    <row r="46" spans="1:72" x14ac:dyDescent="0.2">
      <c r="A46" s="9" t="s">
        <v>122</v>
      </c>
    </row>
    <row r="47" spans="1:72" x14ac:dyDescent="0.2">
      <c r="A47" s="10" t="s">
        <v>123</v>
      </c>
    </row>
    <row r="48" spans="1:72" x14ac:dyDescent="0.2">
      <c r="A48" t="s">
        <v>124</v>
      </c>
    </row>
    <row r="285" spans="1:97" x14ac:dyDescent="0.2">
      <c r="A285" s="2">
        <v>41536</v>
      </c>
      <c r="B285" s="1">
        <v>50735</v>
      </c>
      <c r="C285" t="s">
        <v>73</v>
      </c>
      <c r="D285" t="s">
        <v>73</v>
      </c>
      <c r="E285" t="s">
        <v>73</v>
      </c>
      <c r="F285">
        <v>1</v>
      </c>
      <c r="G285" t="s">
        <v>73</v>
      </c>
      <c r="H285" t="s">
        <v>73</v>
      </c>
      <c r="I285" t="s">
        <v>74</v>
      </c>
      <c r="J285">
        <v>0</v>
      </c>
      <c r="K285">
        <v>0</v>
      </c>
      <c r="L285">
        <v>1</v>
      </c>
      <c r="M285">
        <v>0</v>
      </c>
      <c r="N285">
        <v>0</v>
      </c>
      <c r="O285">
        <v>0</v>
      </c>
      <c r="P285">
        <v>0</v>
      </c>
      <c r="Q285">
        <v>0</v>
      </c>
      <c r="R285">
        <v>0</v>
      </c>
      <c r="S285">
        <v>0</v>
      </c>
      <c r="T285">
        <v>0</v>
      </c>
      <c r="U285">
        <v>0</v>
      </c>
      <c r="V285">
        <v>0</v>
      </c>
      <c r="W285">
        <v>0</v>
      </c>
      <c r="X285">
        <v>0</v>
      </c>
      <c r="Z285">
        <v>1</v>
      </c>
      <c r="AA285">
        <v>3</v>
      </c>
      <c r="AC285">
        <v>0</v>
      </c>
      <c r="AE285">
        <v>0</v>
      </c>
      <c r="AF285">
        <v>0</v>
      </c>
      <c r="AH285">
        <v>0</v>
      </c>
      <c r="AI285">
        <v>0</v>
      </c>
      <c r="AK285">
        <v>0</v>
      </c>
      <c r="AM285">
        <v>0</v>
      </c>
      <c r="AO285">
        <v>0</v>
      </c>
      <c r="AQ285">
        <v>0</v>
      </c>
      <c r="AS285">
        <v>0</v>
      </c>
      <c r="AU285">
        <v>0</v>
      </c>
      <c r="AV285">
        <v>0</v>
      </c>
      <c r="AX285">
        <v>0</v>
      </c>
      <c r="AZ285">
        <v>0</v>
      </c>
      <c r="BA285">
        <v>1</v>
      </c>
      <c r="BB285">
        <v>3</v>
      </c>
      <c r="BD285">
        <v>0</v>
      </c>
      <c r="BF285">
        <v>0</v>
      </c>
      <c r="BH285">
        <v>0</v>
      </c>
      <c r="BJ285">
        <v>0</v>
      </c>
      <c r="BL285">
        <v>0</v>
      </c>
      <c r="BN285">
        <v>0</v>
      </c>
      <c r="BP285">
        <v>0</v>
      </c>
      <c r="BR285">
        <v>0</v>
      </c>
      <c r="BS285" t="s">
        <v>73</v>
      </c>
      <c r="BT285" t="s">
        <v>73</v>
      </c>
      <c r="BU285" t="s">
        <v>73</v>
      </c>
      <c r="BV285" t="s">
        <v>73</v>
      </c>
      <c r="BW285" t="s">
        <v>73</v>
      </c>
      <c r="BX285">
        <v>1</v>
      </c>
      <c r="BY285" t="s">
        <v>73</v>
      </c>
      <c r="BZ285" t="s">
        <v>73</v>
      </c>
      <c r="CA285" t="s">
        <v>73</v>
      </c>
      <c r="CB285" t="s">
        <v>73</v>
      </c>
      <c r="CC285" t="s">
        <v>73</v>
      </c>
      <c r="CD285" t="s">
        <v>73</v>
      </c>
      <c r="CE285" t="s">
        <v>73</v>
      </c>
      <c r="CF285" t="s">
        <v>73</v>
      </c>
      <c r="CG285" t="s">
        <v>73</v>
      </c>
      <c r="CH285" t="s">
        <v>73</v>
      </c>
      <c r="CI285" t="s">
        <v>73</v>
      </c>
      <c r="CJ285" t="s">
        <v>73</v>
      </c>
      <c r="CK285" t="s">
        <v>73</v>
      </c>
      <c r="CL285" t="s">
        <v>73</v>
      </c>
      <c r="CM285" t="s">
        <v>73</v>
      </c>
      <c r="CN285" t="s">
        <v>73</v>
      </c>
      <c r="CO285">
        <v>1</v>
      </c>
      <c r="CP285" t="s">
        <v>73</v>
      </c>
      <c r="CQ285" t="s">
        <v>73</v>
      </c>
      <c r="CR285" t="s">
        <v>110</v>
      </c>
      <c r="CS285" s="4" t="s">
        <v>111</v>
      </c>
    </row>
    <row r="286" spans="1:97" x14ac:dyDescent="0.2">
      <c r="A286" s="2">
        <v>41901</v>
      </c>
      <c r="B286" s="1">
        <v>40227</v>
      </c>
      <c r="C286" t="s">
        <v>73</v>
      </c>
      <c r="D286" t="s">
        <v>73</v>
      </c>
      <c r="E286">
        <v>1.5</v>
      </c>
      <c r="F286">
        <v>0</v>
      </c>
      <c r="G286" t="s">
        <v>73</v>
      </c>
      <c r="H286" t="s">
        <v>73</v>
      </c>
      <c r="I286" t="s">
        <v>112</v>
      </c>
      <c r="J286">
        <v>0</v>
      </c>
      <c r="K286">
        <v>0</v>
      </c>
      <c r="L286">
        <v>0</v>
      </c>
      <c r="M286">
        <v>0</v>
      </c>
      <c r="N286">
        <v>0</v>
      </c>
      <c r="O286">
        <v>0</v>
      </c>
      <c r="P286">
        <v>1</v>
      </c>
      <c r="Q286">
        <v>0</v>
      </c>
      <c r="R286">
        <v>0</v>
      </c>
      <c r="S286">
        <v>0</v>
      </c>
      <c r="T286">
        <v>0</v>
      </c>
      <c r="U286">
        <v>0</v>
      </c>
      <c r="V286">
        <v>0</v>
      </c>
      <c r="W286">
        <v>0</v>
      </c>
      <c r="X286">
        <v>0</v>
      </c>
      <c r="AA286">
        <v>0</v>
      </c>
      <c r="AC286">
        <v>0</v>
      </c>
      <c r="AE286">
        <v>0</v>
      </c>
      <c r="AF286">
        <v>0</v>
      </c>
      <c r="AH286">
        <v>0</v>
      </c>
      <c r="AI286">
        <v>0</v>
      </c>
      <c r="AK286">
        <v>0</v>
      </c>
      <c r="AL286">
        <v>1</v>
      </c>
      <c r="AM286">
        <v>3</v>
      </c>
      <c r="AO286">
        <v>0</v>
      </c>
      <c r="AQ286">
        <v>0</v>
      </c>
      <c r="AS286">
        <v>0</v>
      </c>
      <c r="AU286">
        <v>0</v>
      </c>
      <c r="AV286">
        <v>0</v>
      </c>
      <c r="AX286">
        <v>0</v>
      </c>
      <c r="AZ286">
        <v>0</v>
      </c>
      <c r="BB286">
        <v>0</v>
      </c>
      <c r="BD286">
        <v>0</v>
      </c>
      <c r="BF286">
        <v>0</v>
      </c>
      <c r="BH286">
        <v>0</v>
      </c>
      <c r="BJ286">
        <v>0</v>
      </c>
      <c r="BK286">
        <v>1</v>
      </c>
      <c r="BL286">
        <v>3</v>
      </c>
      <c r="BN286">
        <v>0</v>
      </c>
      <c r="BP286">
        <v>0</v>
      </c>
      <c r="BR286">
        <v>0</v>
      </c>
      <c r="BS286" t="s">
        <v>73</v>
      </c>
      <c r="BT286" t="s">
        <v>73</v>
      </c>
      <c r="BU286" t="s">
        <v>73</v>
      </c>
      <c r="BV286" t="s">
        <v>73</v>
      </c>
      <c r="BW286" t="s">
        <v>73</v>
      </c>
      <c r="BX286" t="s">
        <v>73</v>
      </c>
      <c r="BY286" t="s">
        <v>73</v>
      </c>
      <c r="BZ286" t="s">
        <v>73</v>
      </c>
      <c r="CA286" t="s">
        <v>73</v>
      </c>
      <c r="CB286" t="s">
        <v>73</v>
      </c>
      <c r="CC286" t="s">
        <v>73</v>
      </c>
      <c r="CD286" t="s">
        <v>73</v>
      </c>
      <c r="CE286" t="s">
        <v>73</v>
      </c>
      <c r="CF286" t="s">
        <v>73</v>
      </c>
      <c r="CG286" t="s">
        <v>73</v>
      </c>
      <c r="CH286" t="s">
        <v>73</v>
      </c>
      <c r="CI286" t="s">
        <v>73</v>
      </c>
      <c r="CJ286" t="s">
        <v>73</v>
      </c>
      <c r="CK286" t="s">
        <v>73</v>
      </c>
      <c r="CL286" t="s">
        <v>73</v>
      </c>
      <c r="CM286" t="s">
        <v>73</v>
      </c>
      <c r="CN286" t="s">
        <v>73</v>
      </c>
      <c r="CO286" t="s">
        <v>73</v>
      </c>
      <c r="CP286" t="s">
        <v>73</v>
      </c>
      <c r="CQ286" t="s">
        <v>73</v>
      </c>
      <c r="CR286" t="s">
        <v>113</v>
      </c>
    </row>
    <row r="287" spans="1:97" ht="17" customHeight="1" x14ac:dyDescent="0.2">
      <c r="A287" s="2">
        <v>42543</v>
      </c>
      <c r="B287" s="1">
        <v>96052</v>
      </c>
      <c r="C287" t="s">
        <v>73</v>
      </c>
      <c r="D287" t="s">
        <v>73</v>
      </c>
      <c r="E287">
        <v>0.5</v>
      </c>
      <c r="F287">
        <v>1</v>
      </c>
      <c r="G287">
        <v>9.4</v>
      </c>
      <c r="H287">
        <v>1.24E-2</v>
      </c>
      <c r="I287" t="s">
        <v>112</v>
      </c>
      <c r="J287">
        <v>0</v>
      </c>
      <c r="K287">
        <v>0</v>
      </c>
      <c r="L287">
        <v>1</v>
      </c>
      <c r="M287">
        <v>0</v>
      </c>
      <c r="N287">
        <v>0</v>
      </c>
      <c r="O287">
        <v>0</v>
      </c>
      <c r="P287">
        <v>0</v>
      </c>
      <c r="Q287">
        <v>0</v>
      </c>
      <c r="R287">
        <v>0</v>
      </c>
      <c r="S287">
        <v>0</v>
      </c>
      <c r="T287">
        <v>0</v>
      </c>
      <c r="U287">
        <v>0</v>
      </c>
      <c r="V287">
        <v>0</v>
      </c>
      <c r="W287">
        <v>0</v>
      </c>
      <c r="X287">
        <v>0</v>
      </c>
      <c r="AA287">
        <v>0</v>
      </c>
      <c r="AB287">
        <v>1</v>
      </c>
      <c r="AC287">
        <v>3</v>
      </c>
      <c r="AE287">
        <v>0</v>
      </c>
      <c r="AF287">
        <v>0</v>
      </c>
      <c r="AH287">
        <v>0</v>
      </c>
      <c r="AI287">
        <v>0</v>
      </c>
      <c r="AK287">
        <v>0</v>
      </c>
      <c r="AM287">
        <v>0</v>
      </c>
      <c r="AO287">
        <v>0</v>
      </c>
      <c r="AQ287">
        <v>0</v>
      </c>
      <c r="AS287">
        <v>0</v>
      </c>
      <c r="AU287">
        <v>0</v>
      </c>
      <c r="AV287">
        <v>2</v>
      </c>
      <c r="AX287">
        <v>0</v>
      </c>
      <c r="AZ287">
        <v>0</v>
      </c>
      <c r="BA287">
        <v>1</v>
      </c>
      <c r="BB287">
        <v>3</v>
      </c>
      <c r="BD287">
        <v>0</v>
      </c>
      <c r="BF287">
        <v>0</v>
      </c>
      <c r="BH287">
        <v>0</v>
      </c>
      <c r="BJ287">
        <v>0</v>
      </c>
      <c r="BL287">
        <v>0</v>
      </c>
      <c r="BN287">
        <v>0</v>
      </c>
      <c r="BP287">
        <v>0</v>
      </c>
      <c r="BR287">
        <v>0</v>
      </c>
      <c r="BS287" t="s">
        <v>73</v>
      </c>
      <c r="BT287" t="s">
        <v>73</v>
      </c>
      <c r="BU287" t="s">
        <v>73</v>
      </c>
      <c r="BV287" t="s">
        <v>73</v>
      </c>
      <c r="BW287">
        <v>0</v>
      </c>
      <c r="BX287" t="s">
        <v>73</v>
      </c>
      <c r="BY287">
        <v>0</v>
      </c>
      <c r="BZ287">
        <v>0</v>
      </c>
      <c r="CA287">
        <v>0</v>
      </c>
      <c r="CB287">
        <v>0</v>
      </c>
      <c r="CC287">
        <v>0</v>
      </c>
      <c r="CD287">
        <v>0</v>
      </c>
      <c r="CE287">
        <v>0</v>
      </c>
      <c r="CF287">
        <v>0</v>
      </c>
      <c r="CH287">
        <v>0</v>
      </c>
      <c r="CI287">
        <v>0</v>
      </c>
      <c r="CJ287" t="s">
        <v>73</v>
      </c>
      <c r="CK287" t="s">
        <v>73</v>
      </c>
      <c r="CL287">
        <v>0</v>
      </c>
      <c r="CM287">
        <v>0</v>
      </c>
      <c r="CN287" t="s">
        <v>73</v>
      </c>
      <c r="CO287">
        <v>3</v>
      </c>
      <c r="CP287">
        <v>0</v>
      </c>
      <c r="CQ287">
        <v>0</v>
      </c>
      <c r="CR287" t="s">
        <v>114</v>
      </c>
    </row>
    <row r="290" spans="1:73" x14ac:dyDescent="0.2">
      <c r="A290" s="2">
        <v>41596</v>
      </c>
      <c r="B290" s="1">
        <v>14822</v>
      </c>
      <c r="C290">
        <v>1</v>
      </c>
      <c r="D290" t="s">
        <v>73</v>
      </c>
      <c r="E290" t="s">
        <v>73</v>
      </c>
      <c r="F290">
        <v>1</v>
      </c>
      <c r="G290" t="s">
        <v>73</v>
      </c>
      <c r="H290" t="s">
        <v>73</v>
      </c>
      <c r="I290" t="s">
        <v>74</v>
      </c>
      <c r="J290">
        <v>0</v>
      </c>
      <c r="K290">
        <v>0</v>
      </c>
      <c r="L290">
        <v>0</v>
      </c>
      <c r="M290">
        <v>0</v>
      </c>
      <c r="N290">
        <v>0</v>
      </c>
      <c r="O290">
        <v>0</v>
      </c>
      <c r="P290">
        <v>0</v>
      </c>
      <c r="Q290">
        <v>0</v>
      </c>
      <c r="R290">
        <v>0</v>
      </c>
      <c r="S290">
        <v>0</v>
      </c>
      <c r="T290">
        <v>0</v>
      </c>
      <c r="U290">
        <v>0</v>
      </c>
      <c r="V290">
        <v>0</v>
      </c>
      <c r="W290">
        <v>0</v>
      </c>
      <c r="X290">
        <v>0</v>
      </c>
      <c r="Y290">
        <v>0</v>
      </c>
      <c r="Z290">
        <v>0</v>
      </c>
      <c r="AA290">
        <v>0</v>
      </c>
      <c r="AB290">
        <v>0</v>
      </c>
      <c r="AC290">
        <v>0</v>
      </c>
      <c r="AD290">
        <v>0</v>
      </c>
      <c r="AE290">
        <v>0</v>
      </c>
      <c r="AF290">
        <v>0</v>
      </c>
      <c r="AG290">
        <v>0</v>
      </c>
      <c r="AH290">
        <v>0</v>
      </c>
      <c r="AI290">
        <v>0</v>
      </c>
      <c r="AJ290">
        <v>0</v>
      </c>
      <c r="AK290">
        <v>0</v>
      </c>
      <c r="AL290">
        <v>0</v>
      </c>
      <c r="AM290">
        <v>0</v>
      </c>
      <c r="AN290">
        <v>0</v>
      </c>
      <c r="AO290">
        <v>0</v>
      </c>
      <c r="AP290">
        <v>0</v>
      </c>
      <c r="AQ290">
        <v>0</v>
      </c>
      <c r="AR290">
        <v>0</v>
      </c>
      <c r="AS290">
        <v>0</v>
      </c>
      <c r="AT290">
        <v>0</v>
      </c>
      <c r="AU290">
        <v>0</v>
      </c>
      <c r="AV290" t="s">
        <v>73</v>
      </c>
      <c r="AW290" t="s">
        <v>73</v>
      </c>
      <c r="AX290" t="s">
        <v>73</v>
      </c>
      <c r="AY290" t="s">
        <v>73</v>
      </c>
      <c r="AZ290" t="s">
        <v>73</v>
      </c>
      <c r="BA290" t="s">
        <v>73</v>
      </c>
      <c r="BB290" t="s">
        <v>73</v>
      </c>
      <c r="BC290" t="s">
        <v>73</v>
      </c>
      <c r="BD290" t="s">
        <v>73</v>
      </c>
      <c r="BE290" t="s">
        <v>73</v>
      </c>
      <c r="BF290" t="s">
        <v>73</v>
      </c>
      <c r="BG290" t="s">
        <v>73</v>
      </c>
      <c r="BH290" t="s">
        <v>73</v>
      </c>
      <c r="BI290" t="s">
        <v>73</v>
      </c>
      <c r="BK290" t="s">
        <v>73</v>
      </c>
      <c r="BL290" t="s">
        <v>73</v>
      </c>
      <c r="BM290" t="s">
        <v>73</v>
      </c>
      <c r="BN290" t="s">
        <v>73</v>
      </c>
      <c r="BO290" t="s">
        <v>73</v>
      </c>
      <c r="BP290" t="s">
        <v>73</v>
      </c>
      <c r="BQ290" t="s">
        <v>73</v>
      </c>
      <c r="BR290" t="s">
        <v>73</v>
      </c>
      <c r="BS290" t="s">
        <v>73</v>
      </c>
      <c r="BT290" t="s">
        <v>73</v>
      </c>
      <c r="BU290" t="s">
        <v>115</v>
      </c>
    </row>
  </sheetData>
  <hyperlinks>
    <hyperlink ref="A47" r:id="rId1" display="mailto:paula.sapion.miranda@vetmed.uni-giessen.de" xr:uid="{CA5DB39C-C49D-364A-9913-99B4CFFEB9E1}"/>
  </hyperlinks>
  <pageMargins left="0.7" right="0.7" top="0.78740157499999996" bottom="0.78740157499999996" header="0.3" footer="0.3"/>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Necropsies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Sapion</dc:creator>
  <cp:lastModifiedBy>Paula Sapion</cp:lastModifiedBy>
  <dcterms:created xsi:type="dcterms:W3CDTF">2026-02-16T13:54:50Z</dcterms:created>
  <dcterms:modified xsi:type="dcterms:W3CDTF">2026-02-17T15:27:52Z</dcterms:modified>
</cp:coreProperties>
</file>