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defaultThemeVersion="202300"/>
  <mc:AlternateContent xmlns:mc="http://schemas.openxmlformats.org/markup-compatibility/2006">
    <mc:Choice Requires="x15">
      <x15ac:absPath xmlns:x15ac="http://schemas.microsoft.com/office/spreadsheetml/2010/11/ac" url="/Users/paulbonilla/Library/Mobile Documents/com~apple~CloudDocs/UTRGV School of Medicine/Research/Cryo Research Papers copy/Dual Modality/Final Submission/"/>
    </mc:Choice>
  </mc:AlternateContent>
  <xr:revisionPtr revIDLastSave="0" documentId="8_{B72909D5-B554-C04B-9E9C-4E11CA69CA78}" xr6:coauthVersionLast="47" xr6:coauthVersionMax="47" xr10:uidLastSave="{00000000-0000-0000-0000-000000000000}"/>
  <bookViews>
    <workbookView xWindow="1900" yWindow="1820" windowWidth="27240" windowHeight="16440" activeTab="3" xr2:uid="{A111B171-CBDC-B148-9AD6-C09C35929663}"/>
  </bookViews>
  <sheets>
    <sheet name="CleanPre" sheetId="1" r:id="rId1"/>
    <sheet name="CleanPost" sheetId="2" r:id="rId2"/>
    <sheet name="Analyses" sheetId="3" r:id="rId3"/>
    <sheet name="Summary" sheetId="4" r:id="rId4"/>
  </sheets>
  <externalReferences>
    <externalReference r:id="rId5"/>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3" i="3" l="1"/>
  <c r="X63" i="3"/>
  <c r="W63" i="3"/>
  <c r="Y62" i="3"/>
  <c r="X62" i="3"/>
  <c r="W62" i="3"/>
  <c r="Z62" i="3" s="1"/>
  <c r="P46" i="3"/>
  <c r="Q46" i="3" s="1"/>
  <c r="P45" i="3"/>
  <c r="Q45" i="3" s="1"/>
  <c r="P44" i="3"/>
  <c r="Q44" i="3" s="1"/>
  <c r="P43" i="3"/>
  <c r="Q43" i="3" s="1"/>
  <c r="O42" i="3"/>
  <c r="N42" i="3"/>
  <c r="M42" i="3"/>
  <c r="L42" i="3"/>
  <c r="K42" i="3"/>
  <c r="J42" i="3"/>
  <c r="P42" i="3" s="1"/>
  <c r="Q42" i="3" s="1"/>
  <c r="I42" i="3"/>
  <c r="H42" i="3"/>
  <c r="D42" i="3"/>
  <c r="B42" i="3"/>
  <c r="O41" i="3"/>
  <c r="N41" i="3"/>
  <c r="M41" i="3"/>
  <c r="L41" i="3"/>
  <c r="K41" i="3"/>
  <c r="J41" i="3"/>
  <c r="I41" i="3"/>
  <c r="P41" i="3" s="1"/>
  <c r="Q41" i="3" s="1"/>
  <c r="R11" i="3" s="1"/>
  <c r="H41" i="3"/>
  <c r="D41" i="3"/>
  <c r="B41" i="3"/>
  <c r="O40" i="3"/>
  <c r="N40" i="3"/>
  <c r="M40" i="3"/>
  <c r="L40" i="3"/>
  <c r="K40" i="3"/>
  <c r="J40" i="3"/>
  <c r="I40" i="3"/>
  <c r="P40" i="3" s="1"/>
  <c r="Q40" i="3" s="1"/>
  <c r="R10" i="3" s="1"/>
  <c r="H40" i="3"/>
  <c r="D40" i="3"/>
  <c r="B40" i="3"/>
  <c r="O39" i="3"/>
  <c r="N39" i="3"/>
  <c r="M39" i="3"/>
  <c r="L39" i="3"/>
  <c r="K39" i="3"/>
  <c r="J39" i="3"/>
  <c r="I39" i="3"/>
  <c r="P39" i="3" s="1"/>
  <c r="Q39" i="3" s="1"/>
  <c r="H39" i="3"/>
  <c r="D39" i="3"/>
  <c r="B39" i="3"/>
  <c r="O38" i="3"/>
  <c r="N38" i="3"/>
  <c r="M38" i="3"/>
  <c r="L38" i="3"/>
  <c r="K38" i="3"/>
  <c r="J38" i="3"/>
  <c r="I38" i="3"/>
  <c r="P38" i="3" s="1"/>
  <c r="Q38" i="3" s="1"/>
  <c r="H38" i="3"/>
  <c r="D38" i="3"/>
  <c r="B38" i="3"/>
  <c r="O37" i="3"/>
  <c r="N37" i="3"/>
  <c r="M37" i="3"/>
  <c r="L37" i="3"/>
  <c r="K37" i="3"/>
  <c r="J37" i="3"/>
  <c r="P37" i="3" s="1"/>
  <c r="Q37" i="3" s="1"/>
  <c r="R21" i="3" s="1"/>
  <c r="I37" i="3"/>
  <c r="H37" i="3"/>
  <c r="D37" i="3"/>
  <c r="B37" i="3"/>
  <c r="O36" i="3"/>
  <c r="N36" i="3"/>
  <c r="M36" i="3"/>
  <c r="L36" i="3"/>
  <c r="K36" i="3"/>
  <c r="J36" i="3"/>
  <c r="I36" i="3"/>
  <c r="P36" i="3" s="1"/>
  <c r="Q36" i="3" s="1"/>
  <c r="R17" i="3" s="1"/>
  <c r="H36" i="3"/>
  <c r="D36" i="3"/>
  <c r="B36" i="3"/>
  <c r="O35" i="3"/>
  <c r="N35" i="3"/>
  <c r="M35" i="3"/>
  <c r="L35" i="3"/>
  <c r="K35" i="3"/>
  <c r="J35" i="3"/>
  <c r="I35" i="3"/>
  <c r="P35" i="3" s="1"/>
  <c r="Q35" i="3" s="1"/>
  <c r="H35" i="3"/>
  <c r="D35" i="3"/>
  <c r="B35" i="3"/>
  <c r="P34" i="3"/>
  <c r="Q34" i="3" s="1"/>
  <c r="R15" i="3" s="1"/>
  <c r="O34" i="3"/>
  <c r="N34" i="3"/>
  <c r="M34" i="3"/>
  <c r="L34" i="3"/>
  <c r="K34" i="3"/>
  <c r="J34" i="3"/>
  <c r="I34" i="3"/>
  <c r="H34" i="3"/>
  <c r="D34" i="3"/>
  <c r="B34" i="3"/>
  <c r="O33" i="3"/>
  <c r="N33" i="3"/>
  <c r="M33" i="3"/>
  <c r="L33" i="3"/>
  <c r="K33" i="3"/>
  <c r="J33" i="3"/>
  <c r="I33" i="3"/>
  <c r="P33" i="3" s="1"/>
  <c r="Q33" i="3" s="1"/>
  <c r="H33" i="3"/>
  <c r="D33" i="3"/>
  <c r="B33" i="3"/>
  <c r="P32" i="3"/>
  <c r="Q32" i="3" s="1"/>
  <c r="O32" i="3"/>
  <c r="N32" i="3"/>
  <c r="M32" i="3"/>
  <c r="L32" i="3"/>
  <c r="K32" i="3"/>
  <c r="J32" i="3"/>
  <c r="I32" i="3"/>
  <c r="H32" i="3"/>
  <c r="X40" i="3" s="1"/>
  <c r="D32" i="3"/>
  <c r="B32" i="3"/>
  <c r="O31" i="3"/>
  <c r="N31" i="3"/>
  <c r="M31" i="3"/>
  <c r="L31" i="3"/>
  <c r="K31" i="3"/>
  <c r="J31" i="3"/>
  <c r="I31" i="3"/>
  <c r="P31" i="3" s="1"/>
  <c r="Q31" i="3" s="1"/>
  <c r="H31" i="3"/>
  <c r="X41" i="3" s="1"/>
  <c r="AJ27" i="3" s="1"/>
  <c r="D31" i="3"/>
  <c r="B31" i="3"/>
  <c r="O27" i="3"/>
  <c r="N27" i="3"/>
  <c r="M27" i="3"/>
  <c r="L27" i="3"/>
  <c r="K27" i="3"/>
  <c r="P27" i="3" s="1"/>
  <c r="Q27" i="3" s="1"/>
  <c r="J27" i="3"/>
  <c r="I27" i="3"/>
  <c r="H27" i="3"/>
  <c r="U27" i="3" s="1"/>
  <c r="D27" i="3"/>
  <c r="B27" i="3"/>
  <c r="T27" i="3" s="1"/>
  <c r="O26" i="3"/>
  <c r="N26" i="3"/>
  <c r="M26" i="3"/>
  <c r="L26" i="3"/>
  <c r="K26" i="3"/>
  <c r="J26" i="3"/>
  <c r="I26" i="3"/>
  <c r="P26" i="3" s="1"/>
  <c r="Q26" i="3" s="1"/>
  <c r="H26" i="3"/>
  <c r="D26" i="3"/>
  <c r="B26" i="3"/>
  <c r="T26" i="3" s="1"/>
  <c r="T25" i="3"/>
  <c r="R25" i="3"/>
  <c r="O25" i="3"/>
  <c r="N25" i="3"/>
  <c r="M25" i="3"/>
  <c r="L25" i="3"/>
  <c r="K25" i="3"/>
  <c r="J25" i="3"/>
  <c r="P25" i="3" s="1"/>
  <c r="Q25" i="3" s="1"/>
  <c r="S25" i="3" s="1"/>
  <c r="I25" i="3"/>
  <c r="H25" i="3"/>
  <c r="U25" i="3" s="1"/>
  <c r="D25" i="3"/>
  <c r="B25" i="3"/>
  <c r="O24" i="3"/>
  <c r="N24" i="3"/>
  <c r="M24" i="3"/>
  <c r="L24" i="3"/>
  <c r="K24" i="3"/>
  <c r="P24" i="3" s="1"/>
  <c r="Q24" i="3" s="1"/>
  <c r="J24" i="3"/>
  <c r="I24" i="3"/>
  <c r="H24" i="3"/>
  <c r="U24" i="3" s="1"/>
  <c r="D24" i="3"/>
  <c r="B24" i="3"/>
  <c r="T24" i="3" s="1"/>
  <c r="T23" i="3"/>
  <c r="O23" i="3"/>
  <c r="N23" i="3"/>
  <c r="M23" i="3"/>
  <c r="L23" i="3"/>
  <c r="K23" i="3"/>
  <c r="J23" i="3"/>
  <c r="I23" i="3"/>
  <c r="P23" i="3" s="1"/>
  <c r="Q23" i="3" s="1"/>
  <c r="S23" i="3" s="1"/>
  <c r="H23" i="3"/>
  <c r="U23" i="3" s="1"/>
  <c r="D23" i="3"/>
  <c r="B23" i="3"/>
  <c r="R23" i="3" s="1"/>
  <c r="T22" i="3"/>
  <c r="O22" i="3"/>
  <c r="N22" i="3"/>
  <c r="M22" i="3"/>
  <c r="L22" i="3"/>
  <c r="K22" i="3"/>
  <c r="J22" i="3"/>
  <c r="I22" i="3"/>
  <c r="P22" i="3" s="1"/>
  <c r="Q22" i="3" s="1"/>
  <c r="H22" i="3"/>
  <c r="U22" i="3" s="1"/>
  <c r="D22" i="3"/>
  <c r="B22" i="3"/>
  <c r="R22" i="3" s="1"/>
  <c r="T21" i="3"/>
  <c r="U21" i="3" s="1"/>
  <c r="O21" i="3"/>
  <c r="N21" i="3"/>
  <c r="M21" i="3"/>
  <c r="L21" i="3"/>
  <c r="K21" i="3"/>
  <c r="J21" i="3"/>
  <c r="P21" i="3" s="1"/>
  <c r="Q21" i="3" s="1"/>
  <c r="S21" i="3" s="1"/>
  <c r="I21" i="3"/>
  <c r="H21" i="3"/>
  <c r="D21" i="3"/>
  <c r="B21" i="3"/>
  <c r="O20" i="3"/>
  <c r="N20" i="3"/>
  <c r="M20" i="3"/>
  <c r="L20" i="3"/>
  <c r="K20" i="3"/>
  <c r="P20" i="3" s="1"/>
  <c r="Q20" i="3" s="1"/>
  <c r="J20" i="3"/>
  <c r="I20" i="3"/>
  <c r="H20" i="3"/>
  <c r="D20" i="3"/>
  <c r="B20" i="3"/>
  <c r="T20" i="3" s="1"/>
  <c r="U20" i="3" s="1"/>
  <c r="O19" i="3"/>
  <c r="N19" i="3"/>
  <c r="M19" i="3"/>
  <c r="L19" i="3"/>
  <c r="K19" i="3"/>
  <c r="P19" i="3" s="1"/>
  <c r="Q19" i="3" s="1"/>
  <c r="J19" i="3"/>
  <c r="I19" i="3"/>
  <c r="H19" i="3"/>
  <c r="D19" i="3"/>
  <c r="B19" i="3"/>
  <c r="T19" i="3" s="1"/>
  <c r="U19" i="3" s="1"/>
  <c r="O18" i="3"/>
  <c r="N18" i="3"/>
  <c r="M18" i="3"/>
  <c r="L18" i="3"/>
  <c r="K18" i="3"/>
  <c r="J18" i="3"/>
  <c r="I18" i="3"/>
  <c r="P18" i="3" s="1"/>
  <c r="Q18" i="3" s="1"/>
  <c r="S18" i="3" s="1"/>
  <c r="H18" i="3"/>
  <c r="D18" i="3"/>
  <c r="B18" i="3"/>
  <c r="R18" i="3" s="1"/>
  <c r="O17" i="3"/>
  <c r="N17" i="3"/>
  <c r="M17" i="3"/>
  <c r="P17" i="3" s="1"/>
  <c r="Q17" i="3" s="1"/>
  <c r="S17" i="3" s="1"/>
  <c r="L17" i="3"/>
  <c r="K17" i="3"/>
  <c r="J17" i="3"/>
  <c r="I17" i="3"/>
  <c r="H17" i="3"/>
  <c r="U17" i="3" s="1"/>
  <c r="D17" i="3"/>
  <c r="B17" i="3"/>
  <c r="T17" i="3" s="1"/>
  <c r="P16" i="3"/>
  <c r="Q16" i="3" s="1"/>
  <c r="O16" i="3"/>
  <c r="N16" i="3"/>
  <c r="M16" i="3"/>
  <c r="L16" i="3"/>
  <c r="K16" i="3"/>
  <c r="J16" i="3"/>
  <c r="I16" i="3"/>
  <c r="H16" i="3"/>
  <c r="D16" i="3"/>
  <c r="B16" i="3"/>
  <c r="T16" i="3" s="1"/>
  <c r="O15" i="3"/>
  <c r="N15" i="3"/>
  <c r="M15" i="3"/>
  <c r="L15" i="3"/>
  <c r="K15" i="3"/>
  <c r="J15" i="3"/>
  <c r="P15" i="3" s="1"/>
  <c r="Q15" i="3" s="1"/>
  <c r="S15" i="3" s="1"/>
  <c r="I15" i="3"/>
  <c r="H15" i="3"/>
  <c r="U15" i="3" s="1"/>
  <c r="D15" i="3"/>
  <c r="B15" i="3"/>
  <c r="T15" i="3" s="1"/>
  <c r="T14" i="3"/>
  <c r="U14" i="3" s="1"/>
  <c r="R14" i="3"/>
  <c r="O14" i="3"/>
  <c r="N14" i="3"/>
  <c r="M14" i="3"/>
  <c r="L14" i="3"/>
  <c r="K14" i="3"/>
  <c r="J14" i="3"/>
  <c r="P14" i="3" s="1"/>
  <c r="Q14" i="3" s="1"/>
  <c r="S14" i="3" s="1"/>
  <c r="I14" i="3"/>
  <c r="H14" i="3"/>
  <c r="D14" i="3"/>
  <c r="B14" i="3"/>
  <c r="O13" i="3"/>
  <c r="N13" i="3"/>
  <c r="M13" i="3"/>
  <c r="L13" i="3"/>
  <c r="K13" i="3"/>
  <c r="P13" i="3" s="1"/>
  <c r="Q13" i="3" s="1"/>
  <c r="J13" i="3"/>
  <c r="I13" i="3"/>
  <c r="H13" i="3"/>
  <c r="D13" i="3"/>
  <c r="B13" i="3"/>
  <c r="T13" i="3" s="1"/>
  <c r="U13" i="3" s="1"/>
  <c r="O12" i="3"/>
  <c r="N12" i="3"/>
  <c r="M12" i="3"/>
  <c r="L12" i="3"/>
  <c r="K12" i="3"/>
  <c r="J12" i="3"/>
  <c r="I12" i="3"/>
  <c r="P12" i="3" s="1"/>
  <c r="Q12" i="3" s="1"/>
  <c r="H12" i="3"/>
  <c r="D12" i="3"/>
  <c r="B12" i="3"/>
  <c r="R12" i="3" s="1"/>
  <c r="O11" i="3"/>
  <c r="N11" i="3"/>
  <c r="M11" i="3"/>
  <c r="P11" i="3" s="1"/>
  <c r="Q11" i="3" s="1"/>
  <c r="S11" i="3" s="1"/>
  <c r="L11" i="3"/>
  <c r="K11" i="3"/>
  <c r="J11" i="3"/>
  <c r="I11" i="3"/>
  <c r="H11" i="3"/>
  <c r="D11" i="3"/>
  <c r="B11" i="3"/>
  <c r="T11" i="3" s="1"/>
  <c r="T10" i="3"/>
  <c r="O10" i="3"/>
  <c r="N10" i="3"/>
  <c r="M10" i="3"/>
  <c r="L10" i="3"/>
  <c r="K10" i="3"/>
  <c r="J10" i="3"/>
  <c r="I10" i="3"/>
  <c r="P10" i="3" s="1"/>
  <c r="Q10" i="3" s="1"/>
  <c r="S10" i="3" s="1"/>
  <c r="H10" i="3"/>
  <c r="U10" i="3" s="1"/>
  <c r="D10" i="3"/>
  <c r="B10" i="3"/>
  <c r="T9" i="3"/>
  <c r="O9" i="3"/>
  <c r="N9" i="3"/>
  <c r="M9" i="3"/>
  <c r="L9" i="3"/>
  <c r="K9" i="3"/>
  <c r="J9" i="3"/>
  <c r="I9" i="3"/>
  <c r="P9" i="3" s="1"/>
  <c r="Q9" i="3" s="1"/>
  <c r="H9" i="3"/>
  <c r="U9" i="3" s="1"/>
  <c r="D9" i="3"/>
  <c r="B9" i="3"/>
  <c r="R9" i="3" s="1"/>
  <c r="O8" i="3"/>
  <c r="N8" i="3"/>
  <c r="M8" i="3"/>
  <c r="L8" i="3"/>
  <c r="K8" i="3"/>
  <c r="P8" i="3" s="1"/>
  <c r="Q8" i="3" s="1"/>
  <c r="J8" i="3"/>
  <c r="I8" i="3"/>
  <c r="H8" i="3"/>
  <c r="D8" i="3"/>
  <c r="B8" i="3"/>
  <c r="T8" i="3" s="1"/>
  <c r="U8" i="3" s="1"/>
  <c r="O7" i="3"/>
  <c r="N7" i="3"/>
  <c r="M7" i="3"/>
  <c r="L7" i="3"/>
  <c r="K7" i="3"/>
  <c r="P7" i="3" s="1"/>
  <c r="Q7" i="3" s="1"/>
  <c r="J7" i="3"/>
  <c r="I7" i="3"/>
  <c r="H7" i="3"/>
  <c r="D7" i="3"/>
  <c r="B7" i="3"/>
  <c r="T7" i="3" s="1"/>
  <c r="U7" i="3" s="1"/>
  <c r="O6" i="3"/>
  <c r="N6" i="3"/>
  <c r="M6" i="3"/>
  <c r="L6" i="3"/>
  <c r="K6" i="3"/>
  <c r="P6" i="3" s="1"/>
  <c r="Q6" i="3" s="1"/>
  <c r="J6" i="3"/>
  <c r="I6" i="3"/>
  <c r="H6" i="3"/>
  <c r="D6" i="3"/>
  <c r="B6" i="3"/>
  <c r="T6" i="3" s="1"/>
  <c r="U6" i="3" s="1"/>
  <c r="O5" i="3"/>
  <c r="N5" i="3"/>
  <c r="M5" i="3"/>
  <c r="L5" i="3"/>
  <c r="K5" i="3"/>
  <c r="J5" i="3"/>
  <c r="I5" i="3"/>
  <c r="P5" i="3" s="1"/>
  <c r="Q5" i="3" s="1"/>
  <c r="H5" i="3"/>
  <c r="D5" i="3"/>
  <c r="B5" i="3"/>
  <c r="R5" i="3" s="1"/>
  <c r="R4" i="3"/>
  <c r="O4" i="3"/>
  <c r="N4" i="3"/>
  <c r="M4" i="3"/>
  <c r="L4" i="3"/>
  <c r="K4" i="3"/>
  <c r="J4" i="3"/>
  <c r="P4" i="3" s="1"/>
  <c r="Q4" i="3" s="1"/>
  <c r="S4" i="3" s="1"/>
  <c r="I4" i="3"/>
  <c r="H4" i="3"/>
  <c r="X36" i="3" s="1"/>
  <c r="D4" i="3"/>
  <c r="B4" i="3"/>
  <c r="T4" i="3" s="1"/>
  <c r="O3" i="3"/>
  <c r="N3" i="3"/>
  <c r="M3" i="3"/>
  <c r="L3" i="3"/>
  <c r="K3" i="3"/>
  <c r="J3" i="3"/>
  <c r="I3" i="3"/>
  <c r="P3" i="3" s="1"/>
  <c r="Q3" i="3" s="1"/>
  <c r="H3" i="3"/>
  <c r="X35" i="3" s="1"/>
  <c r="D3" i="3"/>
  <c r="B3" i="3"/>
  <c r="R3" i="3" s="1"/>
  <c r="U16" i="3" l="1"/>
  <c r="X44" i="3"/>
  <c r="X45" i="3"/>
  <c r="X48" i="3"/>
  <c r="X4" i="3"/>
  <c r="AI3" i="3" s="1"/>
  <c r="X5" i="3"/>
  <c r="AJ3" i="3" s="1"/>
  <c r="X3" i="3"/>
  <c r="S3" i="3"/>
  <c r="S19" i="3"/>
  <c r="U26" i="3"/>
  <c r="S13" i="3"/>
  <c r="S26" i="3"/>
  <c r="U11" i="3"/>
  <c r="S5" i="3"/>
  <c r="S9" i="3"/>
  <c r="S12" i="3"/>
  <c r="S22" i="3"/>
  <c r="X9" i="3"/>
  <c r="X8" i="3"/>
  <c r="X10" i="3"/>
  <c r="AJ4" i="3" s="1"/>
  <c r="R6" i="3"/>
  <c r="S6" i="3" s="1"/>
  <c r="R7" i="3"/>
  <c r="S7" i="3" s="1"/>
  <c r="R8" i="3"/>
  <c r="S8" i="3" s="1"/>
  <c r="R13" i="3"/>
  <c r="R19" i="3"/>
  <c r="R20" i="3"/>
  <c r="S20" i="3" s="1"/>
  <c r="R27" i="3"/>
  <c r="S27" i="3" s="1"/>
  <c r="T5" i="3"/>
  <c r="U5" i="3" s="1"/>
  <c r="T18" i="3"/>
  <c r="U18" i="3" s="1"/>
  <c r="T3" i="3"/>
  <c r="T12" i="3"/>
  <c r="U12" i="3" s="1"/>
  <c r="R24" i="3"/>
  <c r="S24" i="3" s="1"/>
  <c r="X37" i="3"/>
  <c r="AJ26" i="3" s="1"/>
  <c r="R16" i="3"/>
  <c r="S16" i="3" s="1"/>
  <c r="R26" i="3"/>
  <c r="X39" i="3"/>
  <c r="U4" i="3"/>
  <c r="AH27" i="3" l="1"/>
  <c r="AH4" i="3"/>
  <c r="X54" i="3"/>
  <c r="AI28" i="3" s="1"/>
  <c r="U3" i="3"/>
  <c r="X46" i="3"/>
  <c r="X47" i="3" s="1"/>
  <c r="X24" i="3"/>
  <c r="X27" i="3"/>
  <c r="AH12" i="3" s="1"/>
  <c r="X26" i="3"/>
  <c r="AH11" i="3" s="1"/>
  <c r="X25" i="3"/>
  <c r="X23" i="3"/>
  <c r="X15" i="3"/>
  <c r="AH3" i="3"/>
  <c r="X16" i="3"/>
  <c r="X17" i="3" s="1"/>
  <c r="X18" i="3"/>
  <c r="X14" i="3"/>
  <c r="AI4" i="3"/>
  <c r="X55" i="3" l="1"/>
  <c r="AJ28" i="3" s="1"/>
  <c r="X53" i="3"/>
  <c r="AI27" i="3" s="1"/>
  <c r="X52" i="3"/>
  <c r="AI26" i="3" s="1"/>
  <c r="X51" i="3"/>
  <c r="AH9" i="3"/>
  <c r="AH20" i="3"/>
  <c r="AH21" i="3"/>
  <c r="AH10" i="3"/>
  <c r="AH8" i="3"/>
  <c r="X29" i="3"/>
  <c r="AH14" i="3" s="1"/>
  <c r="AH28" i="3"/>
  <c r="X28" i="3"/>
  <c r="AH13" i="3" s="1"/>
  <c r="X57" i="3" l="1"/>
  <c r="X56" i="3"/>
  <c r="X58" i="3"/>
  <c r="X30" i="3"/>
  <c r="AH15" i="3" s="1"/>
</calcChain>
</file>

<file path=xl/sharedStrings.xml><?xml version="1.0" encoding="utf-8"?>
<sst xmlns="http://schemas.openxmlformats.org/spreadsheetml/2006/main" count="666" uniqueCount="189">
  <si>
    <t>Unique ID</t>
  </si>
  <si>
    <t>Q1</t>
  </si>
  <si>
    <t>Q2</t>
  </si>
  <si>
    <t>Q3</t>
  </si>
  <si>
    <t>Pain Score_1</t>
  </si>
  <si>
    <t>Stiffness_1</t>
  </si>
  <si>
    <t>Pain_1</t>
  </si>
  <si>
    <t>Pain_2</t>
  </si>
  <si>
    <t>Pain_3</t>
  </si>
  <si>
    <t>Pain_4</t>
  </si>
  <si>
    <t>Function_1</t>
  </si>
  <si>
    <t>Function_2</t>
  </si>
  <si>
    <t>LEGEND KOOS</t>
  </si>
  <si>
    <t>Email</t>
  </si>
  <si>
    <t>Date</t>
  </si>
  <si>
    <t>Gender</t>
  </si>
  <si>
    <t>How would you rate the pain in your knee right now? - Please select:</t>
  </si>
  <si>
    <t>In the last week, how severe is your knee stiffness after first wakening in the morning? - Please select:</t>
  </si>
  <si>
    <t>What amount of knee pain have you experienced in the last week during the following activities? - Twisting / Pivoting on your knee</t>
  </si>
  <si>
    <t>What amount of knee pain have you experienced in the last week during the following activities? - Straightening knee fully</t>
  </si>
  <si>
    <t>What amount of knee pain have you experienced in the last week during the following activities? - Going up or down stairs</t>
  </si>
  <si>
    <t>What amount of knee pain have you experienced in the last week during the following activities? - Standing upright</t>
  </si>
  <si>
    <t>The following questions concern your physical function. By this we mean your ability to move around
and to look after yourself. For each of the following activities please indicate the degree of difficulty
you have experienced in the last week due to your knee. - Rising from sitting</t>
  </si>
  <si>
    <t>The following questions concern your physical function. By this we mean your ability to move around
and to look after yourself. For each of the following activities please indicate the degree of difficulty
you have experienced in the last week due to your knee. - Bending to floor / Pick up an object</t>
  </si>
  <si>
    <t>Response</t>
  </si>
  <si>
    <t>Score</t>
  </si>
  <si>
    <t>{"ImportId":"QID14_TEXT"}</t>
  </si>
  <si>
    <t>{"ImportId":"QID16_TEXT"}</t>
  </si>
  <si>
    <t>{"ImportId":"QID15"}</t>
  </si>
  <si>
    <t>{"ImportId":"QID6_24"}</t>
  </si>
  <si>
    <t>{"ImportId":"QID1_1"}</t>
  </si>
  <si>
    <t>{"ImportId":"QID3_1"}</t>
  </si>
  <si>
    <t>{"ImportId":"QID3_2"}</t>
  </si>
  <si>
    <t>{"ImportId":"QID3_3"}</t>
  </si>
  <si>
    <t>{"ImportId":"QID3_4"}</t>
  </si>
  <si>
    <t>{"ImportId":"QID4_1"}</t>
  </si>
  <si>
    <t>{"ImportId":"QID4_2"}</t>
  </si>
  <si>
    <t>None</t>
  </si>
  <si>
    <t>00001</t>
  </si>
  <si>
    <t>Female</t>
  </si>
  <si>
    <t>0 - No Pain</t>
  </si>
  <si>
    <t>Moderate</t>
  </si>
  <si>
    <t>Severe</t>
  </si>
  <si>
    <t>Mild</t>
  </si>
  <si>
    <t>00002</t>
  </si>
  <si>
    <t>00003</t>
  </si>
  <si>
    <t>00004</t>
  </si>
  <si>
    <t>Male</t>
  </si>
  <si>
    <t>Extreme</t>
  </si>
  <si>
    <t>00005</t>
  </si>
  <si>
    <t>10 - Worst Pain Possible</t>
  </si>
  <si>
    <t>00006</t>
  </si>
  <si>
    <t>00007</t>
  </si>
  <si>
    <t>00008</t>
  </si>
  <si>
    <t>00009</t>
  </si>
  <si>
    <t>00010</t>
  </si>
  <si>
    <t>00011</t>
  </si>
  <si>
    <t>00012</t>
  </si>
  <si>
    <t>00013</t>
  </si>
  <si>
    <t>00014</t>
  </si>
  <si>
    <t>00015</t>
  </si>
  <si>
    <t>00016</t>
  </si>
  <si>
    <t>00017</t>
  </si>
  <si>
    <t>00018</t>
  </si>
  <si>
    <t>00019</t>
  </si>
  <si>
    <t>00020</t>
  </si>
  <si>
    <t>00021</t>
  </si>
  <si>
    <t>00022</t>
  </si>
  <si>
    <t>00023</t>
  </si>
  <si>
    <t>00024</t>
  </si>
  <si>
    <t>00025</t>
  </si>
  <si>
    <t>{"ImportId":"QID9"}</t>
  </si>
  <si>
    <t>Pre KOOS JR Calculations</t>
  </si>
  <si>
    <t>Table 1. KOOS JR scores pre- and post-intervention</t>
  </si>
  <si>
    <t>Pre_RowIndex</t>
  </si>
  <si>
    <t>Pre_ID</t>
  </si>
  <si>
    <t>Pre_Email</t>
  </si>
  <si>
    <t>Pre_Gender</t>
  </si>
  <si>
    <t>Weight</t>
  </si>
  <si>
    <t>Height</t>
  </si>
  <si>
    <t>Age</t>
  </si>
  <si>
    <t>PainScore_0_10_Pre</t>
  </si>
  <si>
    <t>KOOSJR_Raw_Pre</t>
  </si>
  <si>
    <t>KOOSJR_0_100_Pre</t>
  </si>
  <si>
    <t>KOOSJR_0_100_Post_for_ID</t>
  </si>
  <si>
    <t>Delta_PostMinusPre</t>
  </si>
  <si>
    <t>Pain Delta</t>
  </si>
  <si>
    <t>Pre KOOS JR (0-100) Summary</t>
  </si>
  <si>
    <t>Timepoint</t>
  </si>
  <si>
    <t>n</t>
  </si>
  <si>
    <t>Mean KOOS JR (0–100)</t>
  </si>
  <si>
    <t>SD</t>
  </si>
  <si>
    <t>Pre-intervention</t>
  </si>
  <si>
    <t>Mean</t>
  </si>
  <si>
    <t>Post-intervention</t>
  </si>
  <si>
    <t>Table 2. KOOS JR scores for patients with both pre- and post-intervention data</t>
  </si>
  <si>
    <t>Post KOOS JR (0-100) Summary</t>
  </si>
  <si>
    <t>Metric</t>
  </si>
  <si>
    <t>Value</t>
  </si>
  <si>
    <t>n (pairs)</t>
  </si>
  <si>
    <t>Mean Pre KOOS JR (paired subset)</t>
  </si>
  <si>
    <t>Mean Post KOOS JR (paired subset)</t>
  </si>
  <si>
    <t>Mean change (Post - Pre)</t>
  </si>
  <si>
    <t>SD of change</t>
  </si>
  <si>
    <t>Unpaired KOOS JR (0-100) Pre vs Post</t>
  </si>
  <si>
    <t>Paired t-statistic</t>
  </si>
  <si>
    <t>Difference in means (Post - Pre)</t>
  </si>
  <si>
    <t>Degrees of freedom</t>
  </si>
  <si>
    <t>t-statistic (Welch, unpaired)</t>
  </si>
  <si>
    <t>p-value (two-tailed, paired)</t>
  </si>
  <si>
    <t>df (Welch)</t>
  </si>
  <si>
    <t>p-value (two-tailed, Welch)</t>
  </si>
  <si>
    <t>p-value (T.TEST, unequal var)</t>
  </si>
  <si>
    <t>Paired subset means</t>
  </si>
  <si>
    <t>Pre (paired)</t>
  </si>
  <si>
    <t>Post (paired)</t>
  </si>
  <si>
    <t>Paired KOOS JR (0-100) using Unique ID</t>
  </si>
  <si>
    <t>Mean Pre (paired)</t>
  </si>
  <si>
    <t>Table 1. Numerical pain scores (0–10) pre- and postintervention</t>
  </si>
  <si>
    <t>Mean Post (paired)</t>
  </si>
  <si>
    <t>Group</t>
  </si>
  <si>
    <t>Mean pain (0–10)</t>
  </si>
  <si>
    <t>Mean Difference (Post-Pre)</t>
  </si>
  <si>
    <t>Preintervention (all patients)</t>
  </si>
  <si>
    <t>SD Difference</t>
  </si>
  <si>
    <t>Postintervention (all patients)</t>
  </si>
  <si>
    <t>t-statistic (paired)</t>
  </si>
  <si>
    <t>Paired cohort (patients with both pre and post pain scores)</t>
  </si>
  <si>
    <t>Post KOOS JR Calculations</t>
  </si>
  <si>
    <t>df</t>
  </si>
  <si>
    <t>Post_RowIndex</t>
  </si>
  <si>
    <t>Post_ID</t>
  </si>
  <si>
    <t>Post_Gender</t>
  </si>
  <si>
    <t>Inches</t>
  </si>
  <si>
    <t>PainScore_0_10_Post</t>
  </si>
  <si>
    <t>KOOSJR_Raw_Post</t>
  </si>
  <si>
    <t>KOOSJR_0_100_Post</t>
  </si>
  <si>
    <t>Numerical Pain Score (0–10) Summary</t>
  </si>
  <si>
    <t>Pre pain n</t>
  </si>
  <si>
    <t>Pre pain mean</t>
  </si>
  <si>
    <t>Pre pain SD</t>
  </si>
  <si>
    <t>Post pain n</t>
  </si>
  <si>
    <t>Post pain mean</t>
  </si>
  <si>
    <t>Post pain SD</t>
  </si>
  <si>
    <t>Unpaired numerical pain (Pre vs Post)</t>
  </si>
  <si>
    <t>Paired numerical pain (0–10) using Unique ID</t>
  </si>
  <si>
    <t>Mean Pre pain (paired)</t>
  </si>
  <si>
    <t>Mean Post pain (paired)</t>
  </si>
  <si>
    <t>Mean Difference (Post - Pre)</t>
  </si>
  <si>
    <t>Weight (lbs)</t>
  </si>
  <si>
    <t>Height (in)</t>
  </si>
  <si>
    <t>Age (yrs)</t>
  </si>
  <si>
    <t>BMI</t>
  </si>
  <si>
    <t>Avg</t>
  </si>
  <si>
    <t>Std</t>
  </si>
  <si>
    <t>Table 1: Patient Characteristics</t>
  </si>
  <si>
    <t>Demographic</t>
  </si>
  <si>
    <t>Age, y (SD)</t>
  </si>
  <si>
    <t>66.8 (9.7)</t>
  </si>
  <si>
    <t>BMI (SD)</t>
  </si>
  <si>
    <t>27.7 (5.6)</t>
  </si>
  <si>
    <t>Gender, n (%)</t>
  </si>
  <si>
    <t xml:space="preserve">   Male</t>
  </si>
  <si>
    <t>7 (25%)</t>
  </si>
  <si>
    <t xml:space="preserve">   Female</t>
  </si>
  <si>
    <t>18 (75%)</t>
  </si>
  <si>
    <t>Table 2: Statistical Analyses</t>
  </si>
  <si>
    <t>Variable</t>
  </si>
  <si>
    <t>Mean Baseline (n=25)</t>
  </si>
  <si>
    <t>Mean 12 Week (n=16)</t>
  </si>
  <si>
    <t>Cryoneurolysis + RFA</t>
  </si>
  <si>
    <t>Pain NRS</t>
  </si>
  <si>
    <t>(SD)</t>
  </si>
  <si>
    <t>KOOS JR</t>
  </si>
  <si>
    <t>Table 3: Pain NRS t-tests</t>
  </si>
  <si>
    <t>Mean Difference</t>
  </si>
  <si>
    <t>t-statistic</t>
  </si>
  <si>
    <t>p-value</t>
  </si>
  <si>
    <t>Paired test</t>
  </si>
  <si>
    <t>Unpaired test</t>
  </si>
  <si>
    <t>Table 4: KOOS JR t-tests</t>
  </si>
  <si>
    <t>Notes:</t>
  </si>
  <si>
    <t>RFA = Radiofrequency ablation</t>
  </si>
  <si>
    <t>NRS = Pain numerical rating score (0-10)</t>
  </si>
  <si>
    <t>KOOS JR = Knee Injury and Osteoarthritis Outcomes Score Joint Replacement</t>
  </si>
  <si>
    <t>df = Degrees of freedom</t>
  </si>
  <si>
    <t>All statistical tests performed at α = 0.05</t>
  </si>
  <si>
    <t>Paired tests compare within-patient changes (n=16 pairs)</t>
  </si>
  <si>
    <t>Unpaired tests (Welch's t-test) compare all available data (n=25 pre, n=16 post)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</si>
</sst>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theme="1"/>
      <name val="Aptos Narrow"/>
      <family val="2"/>
      <scheme val="minor"/>
    </font>
    <font>
      <sz val="12"/>
      <color rgb="FF000000"/>
      <name val="Aptos Narrow"/>
      <family val="2"/>
    </font>
    <font>
      <sz val="11"/>
      <color rgb="FF000000"/>
      <name val="Calibri"/>
      <family val="2"/>
    </font>
    <font>
      <sz val="11"/>
      <color rgb="FFFF0000"/>
      <name val="Aptos Narrow"/>
      <family val="2"/>
      <scheme val="minor"/>
    </font>
    <font>
      <sz val="11"/>
      <color rgb="FF000000"/>
      <name val="Aptos Narrow"/>
      <family val="2"/>
      <scheme val="minor"/>
    </font>
  </fonts>
  <fills count="3">
    <fill>
      <patternFill patternType="none"/>
    </fill>
    <fill>
      <patternFill patternType="gray125"/>
    </fill>
    <fill>
      <patternFill patternType="solid">
        <fgColor theme="9"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1" fillId="0" borderId="0" xfId="0" applyFont="1"/>
    <xf numFmtId="0" fontId="2" fillId="0" borderId="0" xfId="0" applyFont="1"/>
    <xf numFmtId="164" fontId="0" fillId="0" borderId="0" xfId="0" applyNumberFormat="1"/>
    <xf numFmtId="0" fontId="3" fillId="0" borderId="0" xfId="0" applyFont="1"/>
    <xf numFmtId="2" fontId="0" fillId="0" borderId="0" xfId="0" applyNumberFormat="1"/>
    <xf numFmtId="0" fontId="4" fillId="0" borderId="0" xfId="0" applyFont="1"/>
    <xf numFmtId="0" fontId="0" fillId="2" borderId="0" xfId="0" applyFill="1"/>
    <xf numFmtId="2" fontId="0" fillId="2" borderId="0" xfId="0" applyNumberFormat="1" applyFill="1"/>
    <xf numFmtId="2" fontId="2" fillId="0" borderId="0" xfId="0" applyNumberFormat="1" applyFont="1"/>
    <xf numFmtId="0" fontId="2" fillId="2" borderId="0" xfId="0" applyFont="1" applyFill="1"/>
    <xf numFmtId="2" fontId="2" fillId="2"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KOOS JR scores pre- and post-intervention</a:t>
            </a:r>
          </a:p>
        </c:rich>
      </c:tx>
      <c:overlay val="0"/>
    </c:title>
    <c:autoTitleDeleted val="0"/>
    <c:plotArea>
      <c:layout/>
      <c:barChart>
        <c:barDir val="col"/>
        <c:grouping val="clustered"/>
        <c:varyColors val="0"/>
        <c:ser>
          <c:idx val="0"/>
          <c:order val="0"/>
          <c:spPr>
            <a:ln>
              <a:prstDash val="solid"/>
            </a:ln>
          </c:spPr>
          <c:invertIfNegative val="0"/>
          <c:errBars>
            <c:errBarType val="both"/>
            <c:errValType val="stdErr"/>
            <c:noEndCap val="0"/>
          </c:errBars>
          <c:cat>
            <c:strRef>
              <c:f>[1]Analyses!$AG$3:$AG$4</c:f>
              <c:strCache>
                <c:ptCount val="2"/>
                <c:pt idx="0">
                  <c:v>Pre-intervention</c:v>
                </c:pt>
                <c:pt idx="1">
                  <c:v>Post-intervention</c:v>
                </c:pt>
              </c:strCache>
            </c:strRef>
          </c:cat>
          <c:val>
            <c:numRef>
              <c:f>[1]Analyses!$AI$3:$AI$4</c:f>
              <c:numCache>
                <c:formatCode>0.0</c:formatCode>
                <c:ptCount val="2"/>
                <c:pt idx="0">
                  <c:v>49.285714285714285</c:v>
                </c:pt>
                <c:pt idx="1">
                  <c:v>72.321428571428584</c:v>
                </c:pt>
              </c:numCache>
            </c:numRef>
          </c:val>
          <c:extLst>
            <c:ext xmlns:c16="http://schemas.microsoft.com/office/drawing/2014/chart" uri="{C3380CC4-5D6E-409C-BE32-E72D297353CC}">
              <c16:uniqueId val="{00000000-C832-E241-BA8D-FA6ECA01E4F9}"/>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title>
          <c:tx>
            <c:rich>
              <a:bodyPr/>
              <a:lstStyle/>
              <a:p>
                <a:pPr>
                  <a:defRPr/>
                </a:pPr>
                <a:r>
                  <a:rPr lang="en-US"/>
                  <a:t>Timepoint</a:t>
                </a:r>
              </a:p>
            </c:rich>
          </c:tx>
          <c:overlay val="0"/>
        </c:title>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title>
          <c:tx>
            <c:rich>
              <a:bodyPr/>
              <a:lstStyle/>
              <a:p>
                <a:pPr>
                  <a:defRPr/>
                </a:pPr>
                <a:r>
                  <a:rPr lang="en-US"/>
                  <a:t>Mean KOOS JR (0–100)</a:t>
                </a:r>
              </a:p>
            </c:rich>
          </c:tx>
          <c:overlay val="0"/>
        </c:title>
        <c:numFmt formatCode="0.0"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KOOS JR in paired subset</a:t>
            </a:r>
          </a:p>
        </c:rich>
      </c:tx>
      <c:overlay val="0"/>
    </c:title>
    <c:autoTitleDeleted val="0"/>
    <c:plotArea>
      <c:layout/>
      <c:barChart>
        <c:barDir val="col"/>
        <c:grouping val="clustered"/>
        <c:varyColors val="0"/>
        <c:ser>
          <c:idx val="0"/>
          <c:order val="0"/>
          <c:spPr>
            <a:ln>
              <a:prstDash val="solid"/>
            </a:ln>
          </c:spPr>
          <c:invertIfNegative val="0"/>
          <c:errBars>
            <c:errBarType val="both"/>
            <c:errValType val="stdErr"/>
            <c:noEndCap val="0"/>
          </c:errBars>
          <c:cat>
            <c:strRef>
              <c:f>[1]Analyses!$AG$20:$AG$21</c:f>
              <c:strCache>
                <c:ptCount val="2"/>
                <c:pt idx="0">
                  <c:v>Pre (paired)</c:v>
                </c:pt>
                <c:pt idx="1">
                  <c:v>Post (paired)</c:v>
                </c:pt>
              </c:strCache>
            </c:strRef>
          </c:cat>
          <c:val>
            <c:numRef>
              <c:f>[1]Analyses!$AH$20:$AH$21</c:f>
              <c:numCache>
                <c:formatCode>0.00</c:formatCode>
                <c:ptCount val="2"/>
                <c:pt idx="0">
                  <c:v>49.285714285714285</c:v>
                </c:pt>
                <c:pt idx="1">
                  <c:v>72.321428571428569</c:v>
                </c:pt>
              </c:numCache>
            </c:numRef>
          </c:val>
          <c:extLst>
            <c:ext xmlns:c16="http://schemas.microsoft.com/office/drawing/2014/chart" uri="{C3380CC4-5D6E-409C-BE32-E72D297353CC}">
              <c16:uniqueId val="{00000000-4F47-6A47-9841-D78AD1E3CC8D}"/>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title>
          <c:tx>
            <c:rich>
              <a:bodyPr/>
              <a:lstStyle/>
              <a:p>
                <a:pPr>
                  <a:defRPr/>
                </a:pPr>
                <a:r>
                  <a:rPr lang="en-US"/>
                  <a:t>Timepoint (paired subset)</a:t>
                </a:r>
              </a:p>
            </c:rich>
          </c:tx>
          <c:overlay val="0"/>
        </c:title>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title>
          <c:tx>
            <c:rich>
              <a:bodyPr/>
              <a:lstStyle/>
              <a:p>
                <a:pPr>
                  <a:defRPr/>
                </a:pPr>
                <a:r>
                  <a:rPr lang="en-US"/>
                  <a:t>Mean KOOS JR (0–100)</a:t>
                </a:r>
              </a:p>
            </c:rich>
          </c:tx>
          <c:overlay val="0"/>
        </c:title>
        <c:numFmt formatCode="0.00"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37</xdr:col>
      <xdr:colOff>0</xdr:colOff>
      <xdr:row>1</xdr:row>
      <xdr:rowOff>0</xdr:rowOff>
    </xdr:from>
    <xdr:ext cx="5400000" cy="2700000"/>
    <xdr:graphicFrame macro="">
      <xdr:nvGraphicFramePr>
        <xdr:cNvPr id="2" name="Chart 1">
          <a:extLst>
            <a:ext uri="{FF2B5EF4-FFF2-40B4-BE49-F238E27FC236}">
              <a16:creationId xmlns:a16="http://schemas.microsoft.com/office/drawing/2014/main" id="{6D9D0A26-1DC4-8F48-B74B-1D6D39976B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37</xdr:col>
      <xdr:colOff>0</xdr:colOff>
      <xdr:row>17</xdr:row>
      <xdr:rowOff>0</xdr:rowOff>
    </xdr:from>
    <xdr:ext cx="5400000" cy="2700000"/>
    <xdr:graphicFrame macro="">
      <xdr:nvGraphicFramePr>
        <xdr:cNvPr id="3" name="Chart 2">
          <a:extLst>
            <a:ext uri="{FF2B5EF4-FFF2-40B4-BE49-F238E27FC236}">
              <a16:creationId xmlns:a16="http://schemas.microsoft.com/office/drawing/2014/main" id="{4247CA04-82AE-4549-BDCA-CEC26D02EEF2}"/>
            </a:ext>
            <a:ext uri="{147F2762-F138-4A5C-976F-8EAC2B608ADB}">
              <a16:predDERef xmlns:a16="http://schemas.microsoft.com/office/drawing/2014/main" pre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Downloads/DE_IDENTIFIED%20CryoData%20Analyses%20BMC.xlsx" TargetMode="External"/><Relationship Id="rId2" Type="http://schemas.openxmlformats.org/officeDocument/2006/relationships/externalLinkPath" Target="/Users/paulbonilla/Downloads/DE_IDENTIFIED%20CryoData%20Analyses%20BMC.xlsx" TargetMode="External"/><Relationship Id="rId1" Type="http://schemas.openxmlformats.org/officeDocument/2006/relationships/externalLinkPath" Target="/Users/paulbonilla/Downloads/DE_IDENTIFIED%20CryoData%20Analyses%20BM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leanPre"/>
      <sheetName val="CleanPost"/>
      <sheetName val="Analyses"/>
      <sheetName val="Summary"/>
    </sheetNames>
    <sheetDataSet>
      <sheetData sheetId="0">
        <row r="4">
          <cell r="A4" t="str">
            <v>00001</v>
          </cell>
          <cell r="D4" t="str">
            <v>Female</v>
          </cell>
          <cell r="E4" t="str">
            <v>0 - No Pain</v>
          </cell>
          <cell r="F4" t="str">
            <v>Moderate</v>
          </cell>
          <cell r="G4" t="str">
            <v>Severe</v>
          </cell>
          <cell r="H4" t="str">
            <v>Moderate</v>
          </cell>
          <cell r="I4" t="str">
            <v>Mild</v>
          </cell>
          <cell r="J4" t="str">
            <v>Mild</v>
          </cell>
          <cell r="K4" t="str">
            <v>Severe</v>
          </cell>
          <cell r="L4" t="str">
            <v>Severe</v>
          </cell>
        </row>
        <row r="5">
          <cell r="A5" t="str">
            <v>00002</v>
          </cell>
          <cell r="D5" t="str">
            <v>Female</v>
          </cell>
          <cell r="E5">
            <v>6</v>
          </cell>
          <cell r="F5" t="str">
            <v>Moderate</v>
          </cell>
          <cell r="G5" t="str">
            <v>Moderate</v>
          </cell>
          <cell r="H5" t="str">
            <v>Mild</v>
          </cell>
          <cell r="I5" t="str">
            <v>Severe</v>
          </cell>
          <cell r="J5" t="str">
            <v>Moderate</v>
          </cell>
          <cell r="K5" t="str">
            <v>None</v>
          </cell>
          <cell r="L5" t="str">
            <v>None</v>
          </cell>
        </row>
        <row r="6">
          <cell r="A6" t="str">
            <v>00003</v>
          </cell>
          <cell r="D6" t="str">
            <v>Female</v>
          </cell>
          <cell r="E6">
            <v>7</v>
          </cell>
          <cell r="F6" t="str">
            <v>Moderate</v>
          </cell>
          <cell r="G6" t="str">
            <v>Severe</v>
          </cell>
          <cell r="H6" t="str">
            <v>Moderate</v>
          </cell>
          <cell r="I6" t="str">
            <v>Moderate</v>
          </cell>
          <cell r="J6" t="str">
            <v>Mild</v>
          </cell>
          <cell r="K6" t="str">
            <v>Moderate</v>
          </cell>
          <cell r="L6" t="str">
            <v>Mild</v>
          </cell>
        </row>
        <row r="7">
          <cell r="A7" t="str">
            <v>00004</v>
          </cell>
          <cell r="D7" t="str">
            <v>Male</v>
          </cell>
          <cell r="E7">
            <v>5</v>
          </cell>
          <cell r="F7" t="str">
            <v>Moderate</v>
          </cell>
          <cell r="G7" t="str">
            <v>Severe</v>
          </cell>
          <cell r="H7" t="str">
            <v>Moderate</v>
          </cell>
          <cell r="I7" t="str">
            <v>Severe</v>
          </cell>
          <cell r="J7" t="str">
            <v>Mild</v>
          </cell>
          <cell r="K7" t="str">
            <v>Moderate</v>
          </cell>
          <cell r="L7" t="str">
            <v>Moderate</v>
          </cell>
        </row>
        <row r="8">
          <cell r="A8" t="str">
            <v>00005</v>
          </cell>
          <cell r="D8" t="str">
            <v>Female</v>
          </cell>
          <cell r="E8" t="str">
            <v>10 - Worst Pain Possible</v>
          </cell>
          <cell r="F8" t="str">
            <v>Extreme</v>
          </cell>
          <cell r="G8" t="str">
            <v>Extreme</v>
          </cell>
          <cell r="H8" t="str">
            <v>Moderate</v>
          </cell>
          <cell r="I8" t="str">
            <v>Severe</v>
          </cell>
          <cell r="J8" t="str">
            <v>Moderate</v>
          </cell>
          <cell r="K8" t="str">
            <v>Severe</v>
          </cell>
          <cell r="L8" t="str">
            <v>Severe</v>
          </cell>
        </row>
        <row r="9">
          <cell r="A9" t="str">
            <v>00006</v>
          </cell>
          <cell r="D9" t="str">
            <v>Female</v>
          </cell>
          <cell r="E9">
            <v>4</v>
          </cell>
          <cell r="F9" t="str">
            <v>Moderate</v>
          </cell>
          <cell r="G9" t="str">
            <v>Moderate</v>
          </cell>
          <cell r="H9" t="str">
            <v>Severe</v>
          </cell>
          <cell r="I9" t="str">
            <v>Moderate</v>
          </cell>
          <cell r="J9" t="str">
            <v>Moderate</v>
          </cell>
          <cell r="K9" t="str">
            <v>Mild</v>
          </cell>
          <cell r="L9" t="str">
            <v>Mild</v>
          </cell>
        </row>
        <row r="10">
          <cell r="A10" t="str">
            <v>00007</v>
          </cell>
          <cell r="D10" t="str">
            <v>Female</v>
          </cell>
          <cell r="E10">
            <v>4</v>
          </cell>
          <cell r="F10" t="str">
            <v>Moderate</v>
          </cell>
          <cell r="G10" t="str">
            <v>Moderate</v>
          </cell>
          <cell r="H10" t="str">
            <v>Mild</v>
          </cell>
          <cell r="I10" t="str">
            <v>Moderate</v>
          </cell>
          <cell r="J10" t="str">
            <v>Moderate</v>
          </cell>
          <cell r="K10" t="str">
            <v>Mild</v>
          </cell>
          <cell r="L10" t="str">
            <v>Mild</v>
          </cell>
        </row>
        <row r="11">
          <cell r="A11" t="str">
            <v>00008</v>
          </cell>
          <cell r="D11" t="str">
            <v>Male</v>
          </cell>
          <cell r="E11">
            <v>2</v>
          </cell>
          <cell r="F11" t="str">
            <v>Severe</v>
          </cell>
          <cell r="G11" t="str">
            <v>Moderate</v>
          </cell>
          <cell r="H11" t="str">
            <v>Moderate</v>
          </cell>
          <cell r="I11" t="str">
            <v>Moderate</v>
          </cell>
          <cell r="J11" t="str">
            <v>Moderate</v>
          </cell>
          <cell r="K11" t="str">
            <v>Moderate</v>
          </cell>
          <cell r="L11" t="str">
            <v>Moderate</v>
          </cell>
        </row>
        <row r="12">
          <cell r="A12" t="str">
            <v>00009</v>
          </cell>
          <cell r="D12" t="str">
            <v>Female</v>
          </cell>
          <cell r="E12">
            <v>4</v>
          </cell>
          <cell r="F12" t="str">
            <v>Severe</v>
          </cell>
          <cell r="G12" t="str">
            <v>Moderate</v>
          </cell>
          <cell r="H12" t="str">
            <v>Moderate</v>
          </cell>
          <cell r="I12" t="str">
            <v>Severe</v>
          </cell>
          <cell r="J12" t="str">
            <v>Mild</v>
          </cell>
          <cell r="K12" t="str">
            <v>Moderate</v>
          </cell>
          <cell r="L12" t="str">
            <v>Moderate</v>
          </cell>
        </row>
        <row r="13">
          <cell r="A13" t="str">
            <v>00010</v>
          </cell>
          <cell r="D13" t="str">
            <v>Male</v>
          </cell>
          <cell r="E13">
            <v>5</v>
          </cell>
          <cell r="F13" t="str">
            <v>Severe</v>
          </cell>
          <cell r="G13" t="str">
            <v>Severe</v>
          </cell>
          <cell r="H13" t="str">
            <v>Severe</v>
          </cell>
          <cell r="I13" t="str">
            <v>Moderate</v>
          </cell>
          <cell r="J13" t="str">
            <v>Severe</v>
          </cell>
          <cell r="K13" t="str">
            <v>Severe</v>
          </cell>
          <cell r="L13" t="str">
            <v>Severe</v>
          </cell>
        </row>
        <row r="14">
          <cell r="A14" t="str">
            <v>00011</v>
          </cell>
          <cell r="D14" t="str">
            <v>Male</v>
          </cell>
          <cell r="E14">
            <v>1</v>
          </cell>
          <cell r="F14" t="str">
            <v>Mild</v>
          </cell>
          <cell r="G14" t="str">
            <v>Mild</v>
          </cell>
          <cell r="H14" t="str">
            <v>None</v>
          </cell>
          <cell r="I14" t="str">
            <v>Moderate</v>
          </cell>
          <cell r="J14" t="str">
            <v>None</v>
          </cell>
          <cell r="K14" t="str">
            <v>Moderate</v>
          </cell>
          <cell r="L14" t="str">
            <v>Mild</v>
          </cell>
        </row>
        <row r="15">
          <cell r="A15" t="str">
            <v>00012</v>
          </cell>
          <cell r="D15" t="str">
            <v>Female</v>
          </cell>
          <cell r="E15">
            <v>5</v>
          </cell>
          <cell r="F15" t="str">
            <v>Moderate</v>
          </cell>
          <cell r="G15" t="str">
            <v>Moderate</v>
          </cell>
          <cell r="H15" t="str">
            <v>Mild</v>
          </cell>
          <cell r="I15" t="str">
            <v>Severe</v>
          </cell>
          <cell r="J15" t="str">
            <v>Mild</v>
          </cell>
          <cell r="K15" t="str">
            <v>Moderate</v>
          </cell>
          <cell r="L15" t="str">
            <v>Moderate</v>
          </cell>
        </row>
        <row r="16">
          <cell r="A16" t="str">
            <v>00013</v>
          </cell>
          <cell r="D16" t="str">
            <v>Female</v>
          </cell>
          <cell r="E16">
            <v>3</v>
          </cell>
          <cell r="F16" t="str">
            <v>Moderate</v>
          </cell>
          <cell r="G16" t="str">
            <v>Mild</v>
          </cell>
          <cell r="H16" t="str">
            <v>Mild</v>
          </cell>
          <cell r="I16" t="str">
            <v>Moderate</v>
          </cell>
          <cell r="J16" t="str">
            <v>Mild</v>
          </cell>
          <cell r="K16" t="str">
            <v>Mild</v>
          </cell>
          <cell r="L16" t="str">
            <v>Mild</v>
          </cell>
        </row>
        <row r="17">
          <cell r="A17" t="str">
            <v>00014</v>
          </cell>
          <cell r="D17" t="str">
            <v>Female</v>
          </cell>
          <cell r="E17">
            <v>7</v>
          </cell>
          <cell r="F17" t="str">
            <v>Severe</v>
          </cell>
          <cell r="G17" t="str">
            <v>Severe</v>
          </cell>
          <cell r="H17" t="str">
            <v>Moderate</v>
          </cell>
          <cell r="I17" t="str">
            <v>Severe</v>
          </cell>
          <cell r="J17" t="str">
            <v>Moderate</v>
          </cell>
          <cell r="K17" t="str">
            <v>Moderate</v>
          </cell>
          <cell r="L17" t="str">
            <v>Moderate</v>
          </cell>
        </row>
        <row r="18">
          <cell r="A18" t="str">
            <v>00015</v>
          </cell>
          <cell r="D18" t="str">
            <v>Male</v>
          </cell>
          <cell r="E18">
            <v>5</v>
          </cell>
          <cell r="F18" t="str">
            <v>Severe</v>
          </cell>
          <cell r="G18" t="str">
            <v>Moderate</v>
          </cell>
          <cell r="H18" t="str">
            <v>Moderate</v>
          </cell>
          <cell r="I18" t="str">
            <v>Severe</v>
          </cell>
          <cell r="J18" t="str">
            <v>Mild</v>
          </cell>
          <cell r="K18" t="str">
            <v>Moderate</v>
          </cell>
          <cell r="L18" t="str">
            <v>Moderate</v>
          </cell>
        </row>
        <row r="19">
          <cell r="A19" t="str">
            <v>00016</v>
          </cell>
          <cell r="D19" t="str">
            <v>Female</v>
          </cell>
          <cell r="E19">
            <v>3</v>
          </cell>
          <cell r="F19" t="str">
            <v>Severe</v>
          </cell>
          <cell r="G19" t="str">
            <v>Severe</v>
          </cell>
          <cell r="H19" t="str">
            <v>Moderate</v>
          </cell>
          <cell r="I19" t="str">
            <v>Moderate</v>
          </cell>
          <cell r="J19" t="str">
            <v>Severe</v>
          </cell>
          <cell r="K19" t="str">
            <v>Severe</v>
          </cell>
          <cell r="L19" t="str">
            <v>Severe</v>
          </cell>
        </row>
        <row r="20">
          <cell r="A20" t="str">
            <v>00017</v>
          </cell>
          <cell r="D20" t="str">
            <v>Female</v>
          </cell>
          <cell r="E20">
            <v>5</v>
          </cell>
          <cell r="F20" t="str">
            <v>Severe</v>
          </cell>
          <cell r="G20" t="str">
            <v>Severe</v>
          </cell>
          <cell r="H20" t="str">
            <v>Moderate</v>
          </cell>
          <cell r="I20" t="str">
            <v>Severe</v>
          </cell>
          <cell r="J20" t="str">
            <v>Moderate</v>
          </cell>
          <cell r="K20" t="str">
            <v>Severe</v>
          </cell>
          <cell r="L20" t="str">
            <v>Moderate</v>
          </cell>
        </row>
        <row r="21">
          <cell r="A21" t="str">
            <v>00018</v>
          </cell>
          <cell r="D21" t="str">
            <v>Male</v>
          </cell>
          <cell r="E21">
            <v>6</v>
          </cell>
          <cell r="F21" t="str">
            <v>Extreme</v>
          </cell>
          <cell r="G21" t="str">
            <v>Moderate</v>
          </cell>
          <cell r="H21" t="str">
            <v>Moderate</v>
          </cell>
          <cell r="I21" t="str">
            <v>Moderate</v>
          </cell>
          <cell r="J21" t="str">
            <v>Moderate</v>
          </cell>
          <cell r="K21" t="str">
            <v>Severe</v>
          </cell>
          <cell r="L21" t="str">
            <v>Moderate</v>
          </cell>
        </row>
        <row r="22">
          <cell r="A22" t="str">
            <v>00019</v>
          </cell>
          <cell r="D22" t="str">
            <v>Female</v>
          </cell>
          <cell r="E22">
            <v>2</v>
          </cell>
          <cell r="F22" t="str">
            <v>None</v>
          </cell>
          <cell r="G22" t="str">
            <v>Mild</v>
          </cell>
          <cell r="H22" t="str">
            <v>Mild</v>
          </cell>
          <cell r="I22" t="str">
            <v>Moderate</v>
          </cell>
          <cell r="J22" t="str">
            <v>Mild</v>
          </cell>
          <cell r="K22" t="str">
            <v>Mild</v>
          </cell>
          <cell r="L22" t="str">
            <v>Moderate</v>
          </cell>
        </row>
        <row r="23">
          <cell r="A23" t="str">
            <v>00020</v>
          </cell>
          <cell r="D23" t="str">
            <v>Male</v>
          </cell>
          <cell r="E23">
            <v>4</v>
          </cell>
          <cell r="F23" t="str">
            <v>Moderate</v>
          </cell>
          <cell r="G23" t="str">
            <v>Moderate</v>
          </cell>
          <cell r="H23" t="str">
            <v>Moderate</v>
          </cell>
          <cell r="I23" t="str">
            <v>Severe</v>
          </cell>
          <cell r="J23" t="str">
            <v>Moderate</v>
          </cell>
          <cell r="K23" t="str">
            <v>Moderate</v>
          </cell>
          <cell r="L23" t="str">
            <v>Mild</v>
          </cell>
        </row>
        <row r="24">
          <cell r="A24" t="str">
            <v>00021</v>
          </cell>
          <cell r="D24" t="str">
            <v>Female</v>
          </cell>
          <cell r="E24">
            <v>4</v>
          </cell>
          <cell r="F24" t="str">
            <v>Mild</v>
          </cell>
          <cell r="G24" t="str">
            <v>None</v>
          </cell>
          <cell r="H24" t="str">
            <v>Moderate</v>
          </cell>
          <cell r="I24" t="str">
            <v>Mild</v>
          </cell>
          <cell r="J24" t="str">
            <v>None</v>
          </cell>
          <cell r="K24" t="str">
            <v>None</v>
          </cell>
          <cell r="L24" t="str">
            <v>None</v>
          </cell>
        </row>
        <row r="25">
          <cell r="A25" t="str">
            <v>00022</v>
          </cell>
          <cell r="D25" t="str">
            <v>Female</v>
          </cell>
          <cell r="E25" t="str">
            <v>10 - Worst Pain Possible</v>
          </cell>
          <cell r="F25" t="str">
            <v>Extreme</v>
          </cell>
          <cell r="G25" t="str">
            <v>Extreme</v>
          </cell>
          <cell r="H25" t="str">
            <v>Extreme</v>
          </cell>
          <cell r="I25" t="str">
            <v>Extreme</v>
          </cell>
          <cell r="J25" t="str">
            <v>Extreme</v>
          </cell>
          <cell r="K25" t="str">
            <v>Extreme</v>
          </cell>
          <cell r="L25" t="str">
            <v>Extreme</v>
          </cell>
        </row>
        <row r="26">
          <cell r="A26" t="str">
            <v>00023</v>
          </cell>
          <cell r="D26" t="str">
            <v>Female</v>
          </cell>
          <cell r="E26">
            <v>3</v>
          </cell>
          <cell r="F26" t="str">
            <v>Moderate</v>
          </cell>
          <cell r="G26" t="str">
            <v>Mild</v>
          </cell>
          <cell r="H26" t="str">
            <v>Mild</v>
          </cell>
          <cell r="I26" t="str">
            <v>Mild</v>
          </cell>
          <cell r="J26" t="str">
            <v>Mild</v>
          </cell>
          <cell r="K26" t="str">
            <v>Moderate</v>
          </cell>
          <cell r="L26" t="str">
            <v>Moderate</v>
          </cell>
        </row>
        <row r="27">
          <cell r="A27" t="str">
            <v>00024</v>
          </cell>
          <cell r="D27" t="str">
            <v>Female</v>
          </cell>
          <cell r="E27">
            <v>3</v>
          </cell>
          <cell r="F27" t="str">
            <v>Moderate</v>
          </cell>
          <cell r="G27" t="str">
            <v>Moderate</v>
          </cell>
          <cell r="H27" t="str">
            <v>Mild</v>
          </cell>
          <cell r="I27" t="str">
            <v>Moderate</v>
          </cell>
          <cell r="J27" t="str">
            <v>Moderate</v>
          </cell>
          <cell r="K27" t="str">
            <v>Moderate</v>
          </cell>
          <cell r="L27" t="str">
            <v>Severe</v>
          </cell>
        </row>
        <row r="28">
          <cell r="A28" t="str">
            <v>00025</v>
          </cell>
          <cell r="D28" t="str">
            <v>Female</v>
          </cell>
          <cell r="E28">
            <v>7</v>
          </cell>
          <cell r="F28" t="str">
            <v>Moderate</v>
          </cell>
          <cell r="G28" t="str">
            <v>Severe</v>
          </cell>
          <cell r="H28" t="str">
            <v>Mild</v>
          </cell>
          <cell r="I28" t="str">
            <v>Moderate</v>
          </cell>
          <cell r="J28" t="str">
            <v>Mild</v>
          </cell>
          <cell r="K28" t="str">
            <v>Moderate</v>
          </cell>
          <cell r="L28" t="str">
            <v>Severe</v>
          </cell>
        </row>
      </sheetData>
      <sheetData sheetId="1">
        <row r="4">
          <cell r="A4" t="str">
            <v>00004</v>
          </cell>
          <cell r="C4" t="str">
            <v>Male</v>
          </cell>
          <cell r="D4">
            <v>1</v>
          </cell>
          <cell r="E4" t="str">
            <v>Mild</v>
          </cell>
          <cell r="F4" t="str">
            <v>Mild</v>
          </cell>
          <cell r="G4" t="str">
            <v>Mild</v>
          </cell>
          <cell r="H4" t="str">
            <v>Moderate</v>
          </cell>
          <cell r="I4" t="str">
            <v>None</v>
          </cell>
          <cell r="J4" t="str">
            <v>Mild</v>
          </cell>
          <cell r="K4" t="str">
            <v>None</v>
          </cell>
        </row>
        <row r="5">
          <cell r="A5" t="str">
            <v>00007</v>
          </cell>
          <cell r="C5" t="str">
            <v>Female</v>
          </cell>
          <cell r="D5">
            <v>2</v>
          </cell>
          <cell r="E5" t="str">
            <v>Mild</v>
          </cell>
          <cell r="F5" t="str">
            <v>Mild</v>
          </cell>
          <cell r="G5" t="str">
            <v>Mild</v>
          </cell>
          <cell r="H5" t="str">
            <v>Mild</v>
          </cell>
          <cell r="I5" t="str">
            <v>None</v>
          </cell>
          <cell r="J5" t="str">
            <v>None</v>
          </cell>
          <cell r="K5" t="str">
            <v>None</v>
          </cell>
        </row>
        <row r="6">
          <cell r="A6" t="str">
            <v>00020</v>
          </cell>
          <cell r="C6" t="str">
            <v>Male</v>
          </cell>
          <cell r="D6">
            <v>1</v>
          </cell>
          <cell r="E6" t="str">
            <v>Mild</v>
          </cell>
          <cell r="F6" t="str">
            <v>Mild</v>
          </cell>
          <cell r="G6" t="str">
            <v>Mild</v>
          </cell>
          <cell r="H6" t="str">
            <v>Mild</v>
          </cell>
          <cell r="I6" t="str">
            <v>Mild</v>
          </cell>
          <cell r="J6" t="str">
            <v>Mild</v>
          </cell>
          <cell r="K6" t="str">
            <v>Mild</v>
          </cell>
        </row>
        <row r="7">
          <cell r="A7" t="str">
            <v>00013</v>
          </cell>
          <cell r="C7" t="str">
            <v>Female</v>
          </cell>
          <cell r="D7">
            <v>2</v>
          </cell>
          <cell r="E7" t="str">
            <v>Moderate</v>
          </cell>
          <cell r="F7" t="str">
            <v>Mild</v>
          </cell>
          <cell r="G7" t="str">
            <v>None</v>
          </cell>
          <cell r="H7" t="str">
            <v>Mild</v>
          </cell>
          <cell r="I7" t="str">
            <v>Mild</v>
          </cell>
          <cell r="J7" t="str">
            <v>Mild</v>
          </cell>
          <cell r="K7" t="str">
            <v>Mild</v>
          </cell>
        </row>
        <row r="8">
          <cell r="A8" t="str">
            <v>00005</v>
          </cell>
          <cell r="C8" t="str">
            <v>Female</v>
          </cell>
          <cell r="D8">
            <v>1</v>
          </cell>
          <cell r="E8" t="str">
            <v>Moderate</v>
          </cell>
          <cell r="F8" t="str">
            <v>Moderate</v>
          </cell>
          <cell r="G8" t="str">
            <v>Moderate</v>
          </cell>
          <cell r="H8" t="str">
            <v>Moderate</v>
          </cell>
          <cell r="I8" t="str">
            <v>Moderate</v>
          </cell>
          <cell r="J8" t="str">
            <v>Moderate</v>
          </cell>
          <cell r="K8" t="str">
            <v>Severe</v>
          </cell>
        </row>
        <row r="9">
          <cell r="A9" t="str">
            <v>00015</v>
          </cell>
          <cell r="C9" t="str">
            <v>Male</v>
          </cell>
          <cell r="D9">
            <v>3</v>
          </cell>
          <cell r="E9" t="str">
            <v>Mild</v>
          </cell>
          <cell r="F9" t="str">
            <v>None</v>
          </cell>
          <cell r="G9" t="str">
            <v>Mild</v>
          </cell>
          <cell r="H9" t="str">
            <v>Mild</v>
          </cell>
          <cell r="I9" t="str">
            <v>Mild</v>
          </cell>
          <cell r="J9" t="str">
            <v>Mild</v>
          </cell>
          <cell r="K9" t="str">
            <v>Mild</v>
          </cell>
        </row>
        <row r="10">
          <cell r="A10" t="str">
            <v>00019</v>
          </cell>
          <cell r="C10" t="str">
            <v>Female</v>
          </cell>
          <cell r="D10">
            <v>2</v>
          </cell>
          <cell r="E10" t="str">
            <v>Mild</v>
          </cell>
          <cell r="F10" t="str">
            <v>Mild</v>
          </cell>
          <cell r="G10" t="str">
            <v>Mild</v>
          </cell>
          <cell r="H10" t="str">
            <v>Mild</v>
          </cell>
          <cell r="I10" t="str">
            <v>Mild</v>
          </cell>
          <cell r="J10" t="str">
            <v>Mild</v>
          </cell>
          <cell r="K10" t="str">
            <v>Moderate</v>
          </cell>
        </row>
        <row r="11">
          <cell r="A11" t="str">
            <v>00006</v>
          </cell>
          <cell r="C11" t="str">
            <v>Female</v>
          </cell>
          <cell r="D11">
            <v>1</v>
          </cell>
          <cell r="E11" t="str">
            <v>None</v>
          </cell>
          <cell r="F11" t="str">
            <v>Mild</v>
          </cell>
          <cell r="G11" t="str">
            <v>None</v>
          </cell>
          <cell r="H11" t="str">
            <v>Mild</v>
          </cell>
          <cell r="I11" t="str">
            <v>None</v>
          </cell>
          <cell r="J11" t="str">
            <v>Mild</v>
          </cell>
          <cell r="K11" t="str">
            <v>None</v>
          </cell>
        </row>
        <row r="12">
          <cell r="A12" t="str">
            <v>00018</v>
          </cell>
          <cell r="C12" t="str">
            <v>Male</v>
          </cell>
          <cell r="D12">
            <v>2</v>
          </cell>
          <cell r="E12" t="str">
            <v>Moderate</v>
          </cell>
          <cell r="F12" t="str">
            <v>Moderate</v>
          </cell>
          <cell r="G12" t="str">
            <v>Mild</v>
          </cell>
          <cell r="H12" t="str">
            <v>Moderate</v>
          </cell>
          <cell r="I12" t="str">
            <v>Moderate</v>
          </cell>
          <cell r="J12" t="str">
            <v>Moderate</v>
          </cell>
          <cell r="K12" t="str">
            <v>Moderate</v>
          </cell>
        </row>
        <row r="13">
          <cell r="A13" t="str">
            <v>00008</v>
          </cell>
          <cell r="C13" t="str">
            <v>Male</v>
          </cell>
          <cell r="D13">
            <v>6</v>
          </cell>
          <cell r="E13" t="str">
            <v>Moderate</v>
          </cell>
          <cell r="F13" t="str">
            <v>Severe</v>
          </cell>
          <cell r="G13" t="str">
            <v>Moderate</v>
          </cell>
          <cell r="H13" t="str">
            <v>Mild</v>
          </cell>
          <cell r="I13" t="str">
            <v>Moderate</v>
          </cell>
          <cell r="J13" t="str">
            <v>Moderate</v>
          </cell>
          <cell r="K13" t="str">
            <v>Mild</v>
          </cell>
        </row>
        <row r="14">
          <cell r="A14" t="str">
            <v>00009</v>
          </cell>
          <cell r="C14" t="str">
            <v>Female</v>
          </cell>
          <cell r="D14">
            <v>1</v>
          </cell>
          <cell r="E14" t="str">
            <v>Mild</v>
          </cell>
          <cell r="F14" t="str">
            <v>Mild</v>
          </cell>
          <cell r="G14" t="str">
            <v>Mild</v>
          </cell>
          <cell r="H14" t="str">
            <v>Moderate</v>
          </cell>
          <cell r="I14" t="str">
            <v>None</v>
          </cell>
          <cell r="J14" t="str">
            <v>Moderate</v>
          </cell>
          <cell r="K14" t="str">
            <v>Mild</v>
          </cell>
        </row>
        <row r="15">
          <cell r="A15" t="str">
            <v>00016</v>
          </cell>
          <cell r="C15" t="str">
            <v>Female</v>
          </cell>
          <cell r="D15">
            <v>1</v>
          </cell>
          <cell r="E15" t="str">
            <v>Mild</v>
          </cell>
          <cell r="F15" t="str">
            <v>Mild</v>
          </cell>
          <cell r="G15" t="str">
            <v>Mild</v>
          </cell>
          <cell r="H15" t="str">
            <v>Mild</v>
          </cell>
          <cell r="I15" t="str">
            <v>Mild</v>
          </cell>
          <cell r="J15" t="str">
            <v>Mild</v>
          </cell>
          <cell r="K15" t="str">
            <v>Mild</v>
          </cell>
        </row>
      </sheetData>
      <sheetData sheetId="2">
        <row r="3">
          <cell r="AG3" t="str">
            <v>Pre-intervention</v>
          </cell>
          <cell r="AI3">
            <v>49.285714285714285</v>
          </cell>
        </row>
        <row r="4">
          <cell r="AG4" t="str">
            <v>Post-intervention</v>
          </cell>
          <cell r="AI4">
            <v>72.321428571428584</v>
          </cell>
        </row>
        <row r="20">
          <cell r="AG20" t="str">
            <v>Pre (paired)</v>
          </cell>
          <cell r="AH20">
            <v>49.285714285714285</v>
          </cell>
        </row>
        <row r="21">
          <cell r="AG21" t="str">
            <v>Post (paired)</v>
          </cell>
          <cell r="AH21">
            <v>72.321428571428569</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9A89F-AC2A-7944-8F9D-E656F78990F8}">
  <dimension ref="A1:P28"/>
  <sheetViews>
    <sheetView workbookViewId="0">
      <selection sqref="A1:XFD1048576"/>
    </sheetView>
  </sheetViews>
  <sheetFormatPr baseColWidth="10" defaultRowHeight="16" x14ac:dyDescent="0.2"/>
  <sheetData>
    <row r="1" spans="1:16" x14ac:dyDescent="0.2">
      <c r="A1" t="s">
        <v>0</v>
      </c>
      <c r="B1" t="s">
        <v>1</v>
      </c>
      <c r="C1" t="s">
        <v>2</v>
      </c>
      <c r="D1" t="s">
        <v>3</v>
      </c>
      <c r="E1" t="s">
        <v>4</v>
      </c>
      <c r="F1" t="s">
        <v>5</v>
      </c>
      <c r="G1" t="s">
        <v>6</v>
      </c>
      <c r="H1" t="s">
        <v>7</v>
      </c>
      <c r="I1" t="s">
        <v>8</v>
      </c>
      <c r="J1" t="s">
        <v>9</v>
      </c>
      <c r="K1" t="s">
        <v>10</v>
      </c>
      <c r="L1" t="s">
        <v>11</v>
      </c>
      <c r="O1" t="s">
        <v>12</v>
      </c>
    </row>
    <row r="2" spans="1:16" x14ac:dyDescent="0.2">
      <c r="B2" t="s">
        <v>13</v>
      </c>
      <c r="C2" t="s">
        <v>14</v>
      </c>
      <c r="D2" t="s">
        <v>15</v>
      </c>
      <c r="E2" t="s">
        <v>16</v>
      </c>
      <c r="F2" t="s">
        <v>17</v>
      </c>
      <c r="G2" t="s">
        <v>18</v>
      </c>
      <c r="H2" t="s">
        <v>19</v>
      </c>
      <c r="I2" t="s">
        <v>20</v>
      </c>
      <c r="J2" t="s">
        <v>21</v>
      </c>
      <c r="K2" t="s">
        <v>22</v>
      </c>
      <c r="L2" t="s">
        <v>23</v>
      </c>
      <c r="O2" t="s">
        <v>24</v>
      </c>
      <c r="P2" t="s">
        <v>25</v>
      </c>
    </row>
    <row r="3" spans="1:16" x14ac:dyDescent="0.2">
      <c r="B3" t="s">
        <v>26</v>
      </c>
      <c r="C3" t="s">
        <v>27</v>
      </c>
      <c r="D3" t="s">
        <v>28</v>
      </c>
      <c r="E3" t="s">
        <v>29</v>
      </c>
      <c r="F3" t="s">
        <v>30</v>
      </c>
      <c r="G3" t="s">
        <v>31</v>
      </c>
      <c r="H3" t="s">
        <v>32</v>
      </c>
      <c r="I3" t="s">
        <v>33</v>
      </c>
      <c r="J3" t="s">
        <v>34</v>
      </c>
      <c r="K3" t="s">
        <v>35</v>
      </c>
      <c r="L3" t="s">
        <v>36</v>
      </c>
      <c r="O3" t="s">
        <v>37</v>
      </c>
      <c r="P3">
        <v>0</v>
      </c>
    </row>
    <row r="4" spans="1:16" x14ac:dyDescent="0.2">
      <c r="A4" t="s">
        <v>38</v>
      </c>
      <c r="D4" t="s">
        <v>39</v>
      </c>
      <c r="E4" t="s">
        <v>40</v>
      </c>
      <c r="F4" t="s">
        <v>41</v>
      </c>
      <c r="G4" t="s">
        <v>42</v>
      </c>
      <c r="H4" t="s">
        <v>41</v>
      </c>
      <c r="I4" t="s">
        <v>43</v>
      </c>
      <c r="J4" t="s">
        <v>43</v>
      </c>
      <c r="K4" t="s">
        <v>42</v>
      </c>
      <c r="L4" t="s">
        <v>42</v>
      </c>
      <c r="O4" t="s">
        <v>43</v>
      </c>
      <c r="P4">
        <v>1</v>
      </c>
    </row>
    <row r="5" spans="1:16" x14ac:dyDescent="0.2">
      <c r="A5" t="s">
        <v>44</v>
      </c>
      <c r="D5" t="s">
        <v>39</v>
      </c>
      <c r="E5">
        <v>6</v>
      </c>
      <c r="F5" t="s">
        <v>41</v>
      </c>
      <c r="G5" t="s">
        <v>41</v>
      </c>
      <c r="H5" t="s">
        <v>43</v>
      </c>
      <c r="I5" t="s">
        <v>42</v>
      </c>
      <c r="J5" t="s">
        <v>41</v>
      </c>
      <c r="K5" t="s">
        <v>37</v>
      </c>
      <c r="L5" t="s">
        <v>37</v>
      </c>
      <c r="O5" t="s">
        <v>41</v>
      </c>
      <c r="P5">
        <v>2</v>
      </c>
    </row>
    <row r="6" spans="1:16" x14ac:dyDescent="0.2">
      <c r="A6" t="s">
        <v>45</v>
      </c>
      <c r="D6" t="s">
        <v>39</v>
      </c>
      <c r="E6">
        <v>7</v>
      </c>
      <c r="F6" t="s">
        <v>41</v>
      </c>
      <c r="G6" t="s">
        <v>42</v>
      </c>
      <c r="H6" t="s">
        <v>41</v>
      </c>
      <c r="I6" t="s">
        <v>41</v>
      </c>
      <c r="J6" t="s">
        <v>43</v>
      </c>
      <c r="K6" t="s">
        <v>41</v>
      </c>
      <c r="L6" t="s">
        <v>43</v>
      </c>
      <c r="O6" t="s">
        <v>42</v>
      </c>
      <c r="P6">
        <v>3</v>
      </c>
    </row>
    <row r="7" spans="1:16" x14ac:dyDescent="0.2">
      <c r="A7" t="s">
        <v>46</v>
      </c>
      <c r="D7" t="s">
        <v>47</v>
      </c>
      <c r="E7">
        <v>5</v>
      </c>
      <c r="F7" t="s">
        <v>41</v>
      </c>
      <c r="G7" t="s">
        <v>42</v>
      </c>
      <c r="H7" t="s">
        <v>41</v>
      </c>
      <c r="I7" t="s">
        <v>42</v>
      </c>
      <c r="J7" t="s">
        <v>43</v>
      </c>
      <c r="K7" t="s">
        <v>41</v>
      </c>
      <c r="L7" t="s">
        <v>41</v>
      </c>
      <c r="O7" t="s">
        <v>48</v>
      </c>
      <c r="P7">
        <v>4</v>
      </c>
    </row>
    <row r="8" spans="1:16" x14ac:dyDescent="0.2">
      <c r="A8" t="s">
        <v>49</v>
      </c>
      <c r="D8" t="s">
        <v>39</v>
      </c>
      <c r="E8" t="s">
        <v>50</v>
      </c>
      <c r="F8" t="s">
        <v>48</v>
      </c>
      <c r="G8" t="s">
        <v>48</v>
      </c>
      <c r="H8" t="s">
        <v>41</v>
      </c>
      <c r="I8" t="s">
        <v>42</v>
      </c>
      <c r="J8" t="s">
        <v>41</v>
      </c>
      <c r="K8" t="s">
        <v>42</v>
      </c>
      <c r="L8" t="s">
        <v>42</v>
      </c>
    </row>
    <row r="9" spans="1:16" x14ac:dyDescent="0.2">
      <c r="A9" t="s">
        <v>51</v>
      </c>
      <c r="D9" t="s">
        <v>39</v>
      </c>
      <c r="E9">
        <v>4</v>
      </c>
      <c r="F9" t="s">
        <v>41</v>
      </c>
      <c r="G9" t="s">
        <v>41</v>
      </c>
      <c r="H9" t="s">
        <v>42</v>
      </c>
      <c r="I9" t="s">
        <v>41</v>
      </c>
      <c r="J9" t="s">
        <v>41</v>
      </c>
      <c r="K9" t="s">
        <v>43</v>
      </c>
      <c r="L9" t="s">
        <v>43</v>
      </c>
    </row>
    <row r="10" spans="1:16" x14ac:dyDescent="0.2">
      <c r="A10" t="s">
        <v>52</v>
      </c>
      <c r="D10" t="s">
        <v>39</v>
      </c>
      <c r="E10">
        <v>4</v>
      </c>
      <c r="F10" t="s">
        <v>41</v>
      </c>
      <c r="G10" t="s">
        <v>41</v>
      </c>
      <c r="H10" t="s">
        <v>43</v>
      </c>
      <c r="I10" t="s">
        <v>41</v>
      </c>
      <c r="J10" t="s">
        <v>41</v>
      </c>
      <c r="K10" t="s">
        <v>43</v>
      </c>
      <c r="L10" t="s">
        <v>43</v>
      </c>
    </row>
    <row r="11" spans="1:16" x14ac:dyDescent="0.2">
      <c r="A11" t="s">
        <v>53</v>
      </c>
      <c r="D11" t="s">
        <v>47</v>
      </c>
      <c r="E11">
        <v>2</v>
      </c>
      <c r="F11" t="s">
        <v>42</v>
      </c>
      <c r="G11" t="s">
        <v>41</v>
      </c>
      <c r="H11" t="s">
        <v>41</v>
      </c>
      <c r="I11" t="s">
        <v>41</v>
      </c>
      <c r="J11" t="s">
        <v>41</v>
      </c>
      <c r="K11" t="s">
        <v>41</v>
      </c>
      <c r="L11" t="s">
        <v>41</v>
      </c>
    </row>
    <row r="12" spans="1:16" x14ac:dyDescent="0.2">
      <c r="A12" t="s">
        <v>54</v>
      </c>
      <c r="D12" t="s">
        <v>39</v>
      </c>
      <c r="E12">
        <v>4</v>
      </c>
      <c r="F12" t="s">
        <v>42</v>
      </c>
      <c r="G12" t="s">
        <v>41</v>
      </c>
      <c r="H12" t="s">
        <v>41</v>
      </c>
      <c r="I12" t="s">
        <v>42</v>
      </c>
      <c r="J12" t="s">
        <v>43</v>
      </c>
      <c r="K12" t="s">
        <v>41</v>
      </c>
      <c r="L12" t="s">
        <v>41</v>
      </c>
    </row>
    <row r="13" spans="1:16" x14ac:dyDescent="0.2">
      <c r="A13" t="s">
        <v>55</v>
      </c>
      <c r="D13" t="s">
        <v>47</v>
      </c>
      <c r="E13">
        <v>5</v>
      </c>
      <c r="F13" t="s">
        <v>42</v>
      </c>
      <c r="G13" t="s">
        <v>42</v>
      </c>
      <c r="H13" t="s">
        <v>42</v>
      </c>
      <c r="I13" t="s">
        <v>41</v>
      </c>
      <c r="J13" t="s">
        <v>42</v>
      </c>
      <c r="K13" t="s">
        <v>42</v>
      </c>
      <c r="L13" t="s">
        <v>42</v>
      </c>
    </row>
    <row r="14" spans="1:16" x14ac:dyDescent="0.2">
      <c r="A14" t="s">
        <v>56</v>
      </c>
      <c r="D14" t="s">
        <v>47</v>
      </c>
      <c r="E14">
        <v>1</v>
      </c>
      <c r="F14" t="s">
        <v>43</v>
      </c>
      <c r="G14" t="s">
        <v>43</v>
      </c>
      <c r="H14" t="s">
        <v>37</v>
      </c>
      <c r="I14" t="s">
        <v>41</v>
      </c>
      <c r="J14" t="s">
        <v>37</v>
      </c>
      <c r="K14" t="s">
        <v>41</v>
      </c>
      <c r="L14" t="s">
        <v>43</v>
      </c>
    </row>
    <row r="15" spans="1:16" x14ac:dyDescent="0.2">
      <c r="A15" t="s">
        <v>57</v>
      </c>
      <c r="D15" t="s">
        <v>39</v>
      </c>
      <c r="E15">
        <v>5</v>
      </c>
      <c r="F15" t="s">
        <v>41</v>
      </c>
      <c r="G15" t="s">
        <v>41</v>
      </c>
      <c r="H15" t="s">
        <v>43</v>
      </c>
      <c r="I15" t="s">
        <v>42</v>
      </c>
      <c r="J15" t="s">
        <v>43</v>
      </c>
      <c r="K15" t="s">
        <v>41</v>
      </c>
      <c r="L15" t="s">
        <v>41</v>
      </c>
    </row>
    <row r="16" spans="1:16" x14ac:dyDescent="0.2">
      <c r="A16" t="s">
        <v>58</v>
      </c>
      <c r="D16" t="s">
        <v>39</v>
      </c>
      <c r="E16">
        <v>3</v>
      </c>
      <c r="F16" t="s">
        <v>41</v>
      </c>
      <c r="G16" t="s">
        <v>43</v>
      </c>
      <c r="H16" t="s">
        <v>43</v>
      </c>
      <c r="I16" t="s">
        <v>41</v>
      </c>
      <c r="J16" t="s">
        <v>43</v>
      </c>
      <c r="K16" t="s">
        <v>43</v>
      </c>
      <c r="L16" t="s">
        <v>43</v>
      </c>
    </row>
    <row r="17" spans="1:12" x14ac:dyDescent="0.2">
      <c r="A17" t="s">
        <v>59</v>
      </c>
      <c r="D17" t="s">
        <v>39</v>
      </c>
      <c r="E17">
        <v>7</v>
      </c>
      <c r="F17" t="s">
        <v>42</v>
      </c>
      <c r="G17" t="s">
        <v>42</v>
      </c>
      <c r="H17" t="s">
        <v>41</v>
      </c>
      <c r="I17" t="s">
        <v>42</v>
      </c>
      <c r="J17" t="s">
        <v>41</v>
      </c>
      <c r="K17" t="s">
        <v>41</v>
      </c>
      <c r="L17" t="s">
        <v>41</v>
      </c>
    </row>
    <row r="18" spans="1:12" x14ac:dyDescent="0.2">
      <c r="A18" t="s">
        <v>60</v>
      </c>
      <c r="D18" t="s">
        <v>47</v>
      </c>
      <c r="E18">
        <v>5</v>
      </c>
      <c r="F18" t="s">
        <v>42</v>
      </c>
      <c r="G18" t="s">
        <v>41</v>
      </c>
      <c r="H18" t="s">
        <v>41</v>
      </c>
      <c r="I18" t="s">
        <v>42</v>
      </c>
      <c r="J18" t="s">
        <v>43</v>
      </c>
      <c r="K18" t="s">
        <v>41</v>
      </c>
      <c r="L18" t="s">
        <v>41</v>
      </c>
    </row>
    <row r="19" spans="1:12" x14ac:dyDescent="0.2">
      <c r="A19" t="s">
        <v>61</v>
      </c>
      <c r="D19" t="s">
        <v>39</v>
      </c>
      <c r="E19">
        <v>3</v>
      </c>
      <c r="F19" t="s">
        <v>42</v>
      </c>
      <c r="G19" t="s">
        <v>42</v>
      </c>
      <c r="H19" t="s">
        <v>41</v>
      </c>
      <c r="I19" t="s">
        <v>41</v>
      </c>
      <c r="J19" t="s">
        <v>42</v>
      </c>
      <c r="K19" t="s">
        <v>42</v>
      </c>
      <c r="L19" t="s">
        <v>42</v>
      </c>
    </row>
    <row r="20" spans="1:12" x14ac:dyDescent="0.2">
      <c r="A20" t="s">
        <v>62</v>
      </c>
      <c r="D20" t="s">
        <v>39</v>
      </c>
      <c r="E20">
        <v>5</v>
      </c>
      <c r="F20" t="s">
        <v>42</v>
      </c>
      <c r="G20" t="s">
        <v>42</v>
      </c>
      <c r="H20" t="s">
        <v>41</v>
      </c>
      <c r="I20" t="s">
        <v>42</v>
      </c>
      <c r="J20" t="s">
        <v>41</v>
      </c>
      <c r="K20" t="s">
        <v>42</v>
      </c>
      <c r="L20" t="s">
        <v>41</v>
      </c>
    </row>
    <row r="21" spans="1:12" x14ac:dyDescent="0.2">
      <c r="A21" t="s">
        <v>63</v>
      </c>
      <c r="D21" t="s">
        <v>47</v>
      </c>
      <c r="E21">
        <v>6</v>
      </c>
      <c r="F21" t="s">
        <v>48</v>
      </c>
      <c r="G21" t="s">
        <v>41</v>
      </c>
      <c r="H21" t="s">
        <v>41</v>
      </c>
      <c r="I21" t="s">
        <v>41</v>
      </c>
      <c r="J21" t="s">
        <v>41</v>
      </c>
      <c r="K21" t="s">
        <v>42</v>
      </c>
      <c r="L21" t="s">
        <v>41</v>
      </c>
    </row>
    <row r="22" spans="1:12" x14ac:dyDescent="0.2">
      <c r="A22" t="s">
        <v>64</v>
      </c>
      <c r="D22" t="s">
        <v>39</v>
      </c>
      <c r="E22">
        <v>2</v>
      </c>
      <c r="F22" t="s">
        <v>37</v>
      </c>
      <c r="G22" t="s">
        <v>43</v>
      </c>
      <c r="H22" t="s">
        <v>43</v>
      </c>
      <c r="I22" t="s">
        <v>41</v>
      </c>
      <c r="J22" t="s">
        <v>43</v>
      </c>
      <c r="K22" t="s">
        <v>43</v>
      </c>
      <c r="L22" t="s">
        <v>41</v>
      </c>
    </row>
    <row r="23" spans="1:12" x14ac:dyDescent="0.2">
      <c r="A23" t="s">
        <v>65</v>
      </c>
      <c r="D23" t="s">
        <v>47</v>
      </c>
      <c r="E23">
        <v>4</v>
      </c>
      <c r="F23" t="s">
        <v>41</v>
      </c>
      <c r="G23" t="s">
        <v>41</v>
      </c>
      <c r="H23" t="s">
        <v>41</v>
      </c>
      <c r="I23" t="s">
        <v>42</v>
      </c>
      <c r="J23" t="s">
        <v>41</v>
      </c>
      <c r="K23" t="s">
        <v>41</v>
      </c>
      <c r="L23" t="s">
        <v>43</v>
      </c>
    </row>
    <row r="24" spans="1:12" x14ac:dyDescent="0.2">
      <c r="A24" t="s">
        <v>66</v>
      </c>
      <c r="D24" t="s">
        <v>39</v>
      </c>
      <c r="E24">
        <v>4</v>
      </c>
      <c r="F24" t="s">
        <v>43</v>
      </c>
      <c r="G24" t="s">
        <v>37</v>
      </c>
      <c r="H24" t="s">
        <v>41</v>
      </c>
      <c r="I24" t="s">
        <v>43</v>
      </c>
      <c r="J24" t="s">
        <v>37</v>
      </c>
      <c r="K24" t="s">
        <v>37</v>
      </c>
      <c r="L24" t="s">
        <v>37</v>
      </c>
    </row>
    <row r="25" spans="1:12" x14ac:dyDescent="0.2">
      <c r="A25" t="s">
        <v>67</v>
      </c>
      <c r="D25" t="s">
        <v>39</v>
      </c>
      <c r="E25" t="s">
        <v>50</v>
      </c>
      <c r="F25" t="s">
        <v>48</v>
      </c>
      <c r="G25" t="s">
        <v>48</v>
      </c>
      <c r="H25" t="s">
        <v>48</v>
      </c>
      <c r="I25" t="s">
        <v>48</v>
      </c>
      <c r="J25" t="s">
        <v>48</v>
      </c>
      <c r="K25" t="s">
        <v>48</v>
      </c>
      <c r="L25" t="s">
        <v>48</v>
      </c>
    </row>
    <row r="26" spans="1:12" x14ac:dyDescent="0.2">
      <c r="A26" t="s">
        <v>68</v>
      </c>
      <c r="D26" t="s">
        <v>39</v>
      </c>
      <c r="E26">
        <v>3</v>
      </c>
      <c r="F26" t="s">
        <v>41</v>
      </c>
      <c r="G26" t="s">
        <v>43</v>
      </c>
      <c r="H26" t="s">
        <v>43</v>
      </c>
      <c r="I26" t="s">
        <v>43</v>
      </c>
      <c r="J26" t="s">
        <v>43</v>
      </c>
      <c r="K26" t="s">
        <v>41</v>
      </c>
      <c r="L26" t="s">
        <v>41</v>
      </c>
    </row>
    <row r="27" spans="1:12" x14ac:dyDescent="0.2">
      <c r="A27" t="s">
        <v>69</v>
      </c>
      <c r="D27" t="s">
        <v>39</v>
      </c>
      <c r="E27">
        <v>3</v>
      </c>
      <c r="F27" t="s">
        <v>41</v>
      </c>
      <c r="G27" t="s">
        <v>41</v>
      </c>
      <c r="H27" t="s">
        <v>43</v>
      </c>
      <c r="I27" t="s">
        <v>41</v>
      </c>
      <c r="J27" t="s">
        <v>41</v>
      </c>
      <c r="K27" t="s">
        <v>41</v>
      </c>
      <c r="L27" t="s">
        <v>42</v>
      </c>
    </row>
    <row r="28" spans="1:12" x14ac:dyDescent="0.2">
      <c r="A28" t="s">
        <v>70</v>
      </c>
      <c r="D28" t="s">
        <v>39</v>
      </c>
      <c r="E28">
        <v>7</v>
      </c>
      <c r="F28" t="s">
        <v>41</v>
      </c>
      <c r="G28" t="s">
        <v>42</v>
      </c>
      <c r="H28" t="s">
        <v>43</v>
      </c>
      <c r="I28" t="s">
        <v>41</v>
      </c>
      <c r="J28" t="s">
        <v>43</v>
      </c>
      <c r="K28" t="s">
        <v>41</v>
      </c>
      <c r="L28" t="s">
        <v>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9375F-617A-EB42-A4B2-8CAFBB5F1275}">
  <dimension ref="A1:P19"/>
  <sheetViews>
    <sheetView workbookViewId="0">
      <selection sqref="A1:XFD1048576"/>
    </sheetView>
  </sheetViews>
  <sheetFormatPr baseColWidth="10" defaultRowHeight="16" x14ac:dyDescent="0.2"/>
  <sheetData>
    <row r="1" spans="1:16" x14ac:dyDescent="0.2">
      <c r="A1" t="s">
        <v>0</v>
      </c>
      <c r="B1" t="s">
        <v>1</v>
      </c>
      <c r="C1" t="s">
        <v>3</v>
      </c>
      <c r="D1" t="s">
        <v>4</v>
      </c>
      <c r="E1" t="s">
        <v>5</v>
      </c>
      <c r="F1" t="s">
        <v>6</v>
      </c>
      <c r="G1" t="s">
        <v>7</v>
      </c>
      <c r="H1" t="s">
        <v>8</v>
      </c>
      <c r="I1" t="s">
        <v>9</v>
      </c>
      <c r="J1" t="s">
        <v>10</v>
      </c>
      <c r="K1" t="s">
        <v>11</v>
      </c>
      <c r="O1" t="s">
        <v>12</v>
      </c>
    </row>
    <row r="2" spans="1:16" x14ac:dyDescent="0.2">
      <c r="B2" t="s">
        <v>13</v>
      </c>
      <c r="C2" t="s">
        <v>15</v>
      </c>
      <c r="D2" t="s">
        <v>16</v>
      </c>
      <c r="E2" t="s">
        <v>17</v>
      </c>
      <c r="F2" t="s">
        <v>18</v>
      </c>
      <c r="G2" t="s">
        <v>19</v>
      </c>
      <c r="H2" t="s">
        <v>20</v>
      </c>
      <c r="I2" t="s">
        <v>21</v>
      </c>
      <c r="J2" t="s">
        <v>22</v>
      </c>
      <c r="K2" t="s">
        <v>23</v>
      </c>
      <c r="O2" t="s">
        <v>24</v>
      </c>
      <c r="P2" t="s">
        <v>25</v>
      </c>
    </row>
    <row r="3" spans="1:16" x14ac:dyDescent="0.2">
      <c r="C3" t="s">
        <v>71</v>
      </c>
      <c r="D3" t="s">
        <v>29</v>
      </c>
      <c r="E3" t="s">
        <v>30</v>
      </c>
      <c r="F3" t="s">
        <v>31</v>
      </c>
      <c r="G3" t="s">
        <v>32</v>
      </c>
      <c r="H3" t="s">
        <v>33</v>
      </c>
      <c r="I3" t="s">
        <v>34</v>
      </c>
      <c r="J3" t="s">
        <v>35</v>
      </c>
      <c r="K3" t="s">
        <v>36</v>
      </c>
      <c r="O3" t="s">
        <v>37</v>
      </c>
      <c r="P3">
        <v>0</v>
      </c>
    </row>
    <row r="4" spans="1:16" x14ac:dyDescent="0.2">
      <c r="A4" t="s">
        <v>46</v>
      </c>
      <c r="C4" t="s">
        <v>47</v>
      </c>
      <c r="D4">
        <v>1</v>
      </c>
      <c r="E4" t="s">
        <v>43</v>
      </c>
      <c r="F4" t="s">
        <v>43</v>
      </c>
      <c r="G4" t="s">
        <v>43</v>
      </c>
      <c r="H4" t="s">
        <v>41</v>
      </c>
      <c r="I4" t="s">
        <v>37</v>
      </c>
      <c r="J4" t="s">
        <v>43</v>
      </c>
      <c r="K4" t="s">
        <v>37</v>
      </c>
      <c r="O4" t="s">
        <v>43</v>
      </c>
      <c r="P4">
        <v>1</v>
      </c>
    </row>
    <row r="5" spans="1:16" x14ac:dyDescent="0.2">
      <c r="A5" t="s">
        <v>52</v>
      </c>
      <c r="C5" t="s">
        <v>39</v>
      </c>
      <c r="D5">
        <v>2</v>
      </c>
      <c r="E5" t="s">
        <v>43</v>
      </c>
      <c r="F5" t="s">
        <v>43</v>
      </c>
      <c r="G5" t="s">
        <v>43</v>
      </c>
      <c r="H5" t="s">
        <v>43</v>
      </c>
      <c r="I5" t="s">
        <v>37</v>
      </c>
      <c r="J5" t="s">
        <v>37</v>
      </c>
      <c r="K5" t="s">
        <v>37</v>
      </c>
      <c r="O5" t="s">
        <v>41</v>
      </c>
      <c r="P5">
        <v>2</v>
      </c>
    </row>
    <row r="6" spans="1:16" x14ac:dyDescent="0.2">
      <c r="A6" t="s">
        <v>65</v>
      </c>
      <c r="C6" t="s">
        <v>47</v>
      </c>
      <c r="D6">
        <v>1</v>
      </c>
      <c r="E6" t="s">
        <v>43</v>
      </c>
      <c r="F6" t="s">
        <v>43</v>
      </c>
      <c r="G6" t="s">
        <v>43</v>
      </c>
      <c r="H6" t="s">
        <v>43</v>
      </c>
      <c r="I6" t="s">
        <v>43</v>
      </c>
      <c r="J6" t="s">
        <v>43</v>
      </c>
      <c r="K6" t="s">
        <v>43</v>
      </c>
      <c r="O6" t="s">
        <v>42</v>
      </c>
      <c r="P6">
        <v>3</v>
      </c>
    </row>
    <row r="7" spans="1:16" x14ac:dyDescent="0.2">
      <c r="A7" t="s">
        <v>58</v>
      </c>
      <c r="C7" t="s">
        <v>39</v>
      </c>
      <c r="D7">
        <v>2</v>
      </c>
      <c r="E7" t="s">
        <v>41</v>
      </c>
      <c r="F7" t="s">
        <v>43</v>
      </c>
      <c r="G7" t="s">
        <v>37</v>
      </c>
      <c r="H7" t="s">
        <v>43</v>
      </c>
      <c r="I7" t="s">
        <v>43</v>
      </c>
      <c r="J7" t="s">
        <v>43</v>
      </c>
      <c r="K7" t="s">
        <v>43</v>
      </c>
      <c r="O7" t="s">
        <v>48</v>
      </c>
      <c r="P7">
        <v>4</v>
      </c>
    </row>
    <row r="8" spans="1:16" x14ac:dyDescent="0.2">
      <c r="A8" t="s">
        <v>49</v>
      </c>
      <c r="C8" t="s">
        <v>39</v>
      </c>
      <c r="D8">
        <v>1</v>
      </c>
      <c r="E8" t="s">
        <v>41</v>
      </c>
      <c r="F8" t="s">
        <v>41</v>
      </c>
      <c r="G8" t="s">
        <v>41</v>
      </c>
      <c r="H8" t="s">
        <v>41</v>
      </c>
      <c r="I8" t="s">
        <v>41</v>
      </c>
      <c r="J8" t="s">
        <v>41</v>
      </c>
      <c r="K8" t="s">
        <v>42</v>
      </c>
    </row>
    <row r="9" spans="1:16" x14ac:dyDescent="0.2">
      <c r="A9" t="s">
        <v>60</v>
      </c>
      <c r="C9" t="s">
        <v>47</v>
      </c>
      <c r="D9">
        <v>3</v>
      </c>
      <c r="E9" t="s">
        <v>43</v>
      </c>
      <c r="F9" t="s">
        <v>37</v>
      </c>
      <c r="G9" t="s">
        <v>43</v>
      </c>
      <c r="H9" t="s">
        <v>43</v>
      </c>
      <c r="I9" t="s">
        <v>43</v>
      </c>
      <c r="J9" t="s">
        <v>43</v>
      </c>
      <c r="K9" t="s">
        <v>43</v>
      </c>
    </row>
    <row r="10" spans="1:16" x14ac:dyDescent="0.2">
      <c r="A10" t="s">
        <v>64</v>
      </c>
      <c r="C10" t="s">
        <v>39</v>
      </c>
      <c r="D10">
        <v>2</v>
      </c>
      <c r="E10" t="s">
        <v>43</v>
      </c>
      <c r="F10" t="s">
        <v>43</v>
      </c>
      <c r="G10" t="s">
        <v>43</v>
      </c>
      <c r="H10" t="s">
        <v>43</v>
      </c>
      <c r="I10" t="s">
        <v>43</v>
      </c>
      <c r="J10" t="s">
        <v>43</v>
      </c>
      <c r="K10" t="s">
        <v>41</v>
      </c>
    </row>
    <row r="11" spans="1:16" x14ac:dyDescent="0.2">
      <c r="A11" t="s">
        <v>51</v>
      </c>
      <c r="C11" t="s">
        <v>39</v>
      </c>
      <c r="D11">
        <v>1</v>
      </c>
      <c r="E11" t="s">
        <v>37</v>
      </c>
      <c r="F11" t="s">
        <v>43</v>
      </c>
      <c r="G11" t="s">
        <v>37</v>
      </c>
      <c r="H11" t="s">
        <v>43</v>
      </c>
      <c r="I11" t="s">
        <v>37</v>
      </c>
      <c r="J11" t="s">
        <v>43</v>
      </c>
      <c r="K11" t="s">
        <v>37</v>
      </c>
    </row>
    <row r="12" spans="1:16" x14ac:dyDescent="0.2">
      <c r="A12" t="s">
        <v>63</v>
      </c>
      <c r="C12" t="s">
        <v>47</v>
      </c>
      <c r="D12">
        <v>2</v>
      </c>
      <c r="E12" t="s">
        <v>41</v>
      </c>
      <c r="F12" t="s">
        <v>41</v>
      </c>
      <c r="G12" t="s">
        <v>43</v>
      </c>
      <c r="H12" t="s">
        <v>41</v>
      </c>
      <c r="I12" t="s">
        <v>41</v>
      </c>
      <c r="J12" t="s">
        <v>41</v>
      </c>
      <c r="K12" t="s">
        <v>41</v>
      </c>
    </row>
    <row r="13" spans="1:16" x14ac:dyDescent="0.2">
      <c r="A13" t="s">
        <v>53</v>
      </c>
      <c r="C13" t="s">
        <v>47</v>
      </c>
      <c r="D13">
        <v>6</v>
      </c>
      <c r="E13" t="s">
        <v>41</v>
      </c>
      <c r="F13" t="s">
        <v>42</v>
      </c>
      <c r="G13" t="s">
        <v>41</v>
      </c>
      <c r="H13" t="s">
        <v>43</v>
      </c>
      <c r="I13" t="s">
        <v>41</v>
      </c>
      <c r="J13" t="s">
        <v>41</v>
      </c>
      <c r="K13" t="s">
        <v>43</v>
      </c>
    </row>
    <row r="14" spans="1:16" x14ac:dyDescent="0.2">
      <c r="A14" t="s">
        <v>54</v>
      </c>
      <c r="C14" t="s">
        <v>39</v>
      </c>
      <c r="D14">
        <v>1</v>
      </c>
      <c r="E14" t="s">
        <v>43</v>
      </c>
      <c r="F14" t="s">
        <v>43</v>
      </c>
      <c r="G14" t="s">
        <v>43</v>
      </c>
      <c r="H14" t="s">
        <v>41</v>
      </c>
      <c r="I14" t="s">
        <v>37</v>
      </c>
      <c r="J14" t="s">
        <v>41</v>
      </c>
      <c r="K14" t="s">
        <v>43</v>
      </c>
    </row>
    <row r="15" spans="1:16" x14ac:dyDescent="0.2">
      <c r="A15" t="s">
        <v>61</v>
      </c>
      <c r="C15" t="s">
        <v>39</v>
      </c>
      <c r="D15">
        <v>1</v>
      </c>
      <c r="E15" t="s">
        <v>43</v>
      </c>
      <c r="F15" t="s">
        <v>43</v>
      </c>
      <c r="G15" t="s">
        <v>43</v>
      </c>
      <c r="H15" t="s">
        <v>43</v>
      </c>
      <c r="I15" t="s">
        <v>43</v>
      </c>
      <c r="J15" t="s">
        <v>43</v>
      </c>
      <c r="K15" t="s">
        <v>43</v>
      </c>
    </row>
    <row r="16" spans="1:16" x14ac:dyDescent="0.2">
      <c r="A16" t="s">
        <v>69</v>
      </c>
      <c r="C16" t="s">
        <v>39</v>
      </c>
      <c r="D16">
        <v>2</v>
      </c>
      <c r="E16" t="s">
        <v>43</v>
      </c>
      <c r="F16" t="s">
        <v>37</v>
      </c>
      <c r="G16" t="s">
        <v>37</v>
      </c>
      <c r="H16" t="s">
        <v>43</v>
      </c>
      <c r="I16" t="s">
        <v>37</v>
      </c>
      <c r="J16" t="s">
        <v>37</v>
      </c>
      <c r="K16" t="s">
        <v>37</v>
      </c>
    </row>
    <row r="17" spans="1:11" x14ac:dyDescent="0.2">
      <c r="A17" t="s">
        <v>56</v>
      </c>
      <c r="C17" t="s">
        <v>47</v>
      </c>
      <c r="D17">
        <v>0</v>
      </c>
      <c r="E17" t="s">
        <v>43</v>
      </c>
      <c r="F17" t="s">
        <v>43</v>
      </c>
      <c r="G17" t="s">
        <v>37</v>
      </c>
      <c r="H17" t="s">
        <v>37</v>
      </c>
      <c r="I17" t="s">
        <v>37</v>
      </c>
      <c r="J17" t="s">
        <v>43</v>
      </c>
      <c r="K17" t="s">
        <v>37</v>
      </c>
    </row>
    <row r="18" spans="1:11" x14ac:dyDescent="0.2">
      <c r="A18" t="s">
        <v>55</v>
      </c>
      <c r="C18" t="s">
        <v>47</v>
      </c>
      <c r="D18">
        <v>5</v>
      </c>
      <c r="E18" t="s">
        <v>41</v>
      </c>
      <c r="F18" t="s">
        <v>41</v>
      </c>
      <c r="G18" t="s">
        <v>41</v>
      </c>
      <c r="H18" t="s">
        <v>42</v>
      </c>
      <c r="I18" t="s">
        <v>41</v>
      </c>
      <c r="J18" t="s">
        <v>42</v>
      </c>
      <c r="K18" t="s">
        <v>48</v>
      </c>
    </row>
    <row r="19" spans="1:11" x14ac:dyDescent="0.2">
      <c r="A19" t="s">
        <v>67</v>
      </c>
      <c r="C19" t="s">
        <v>39</v>
      </c>
      <c r="D19">
        <v>1</v>
      </c>
      <c r="E19" t="s">
        <v>43</v>
      </c>
      <c r="F19" t="s">
        <v>43</v>
      </c>
      <c r="G19" t="s">
        <v>43</v>
      </c>
      <c r="H19" t="s">
        <v>43</v>
      </c>
      <c r="I19" t="s">
        <v>37</v>
      </c>
      <c r="J19" t="s">
        <v>37</v>
      </c>
      <c r="K19" t="s">
        <v>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FD737-F874-5B4E-A34E-61BBD0CB2933}">
  <dimension ref="A1:AJ63"/>
  <sheetViews>
    <sheetView topLeftCell="K1" workbookViewId="0">
      <selection activeCell="X17" sqref="X17"/>
    </sheetView>
  </sheetViews>
  <sheetFormatPr baseColWidth="10" defaultColWidth="8.83203125" defaultRowHeight="16" x14ac:dyDescent="0.2"/>
  <cols>
    <col min="3" max="3" width="22.5" customWidth="1"/>
    <col min="23" max="23" width="11.33203125" customWidth="1"/>
    <col min="24" max="24" width="16" customWidth="1"/>
    <col min="25" max="25" width="11.83203125" customWidth="1"/>
    <col min="35" max="35" width="9.33203125" bestFit="1" customWidth="1"/>
  </cols>
  <sheetData>
    <row r="1" spans="1:36" x14ac:dyDescent="0.2">
      <c r="A1" t="s">
        <v>72</v>
      </c>
      <c r="AB1" t="s">
        <v>12</v>
      </c>
      <c r="AG1" t="s">
        <v>73</v>
      </c>
    </row>
    <row r="2" spans="1:36" x14ac:dyDescent="0.2">
      <c r="A2" t="s">
        <v>74</v>
      </c>
      <c r="B2" t="s">
        <v>75</v>
      </c>
      <c r="C2" t="s">
        <v>76</v>
      </c>
      <c r="D2" t="s">
        <v>77</v>
      </c>
      <c r="E2" t="s">
        <v>78</v>
      </c>
      <c r="F2" t="s">
        <v>79</v>
      </c>
      <c r="G2" t="s">
        <v>80</v>
      </c>
      <c r="H2" t="s">
        <v>81</v>
      </c>
      <c r="I2" t="s">
        <v>5</v>
      </c>
      <c r="J2" t="s">
        <v>6</v>
      </c>
      <c r="K2" t="s">
        <v>7</v>
      </c>
      <c r="L2" t="s">
        <v>8</v>
      </c>
      <c r="M2" t="s">
        <v>9</v>
      </c>
      <c r="N2" t="s">
        <v>10</v>
      </c>
      <c r="O2" t="s">
        <v>11</v>
      </c>
      <c r="P2" t="s">
        <v>82</v>
      </c>
      <c r="Q2" t="s">
        <v>83</v>
      </c>
      <c r="R2" t="s">
        <v>84</v>
      </c>
      <c r="S2" t="s">
        <v>85</v>
      </c>
      <c r="T2" t="s">
        <v>86</v>
      </c>
      <c r="W2" t="s">
        <v>87</v>
      </c>
      <c r="AB2" t="s">
        <v>24</v>
      </c>
      <c r="AC2" t="s">
        <v>25</v>
      </c>
      <c r="AG2" t="s">
        <v>88</v>
      </c>
      <c r="AH2" t="s">
        <v>89</v>
      </c>
      <c r="AI2" t="s">
        <v>90</v>
      </c>
      <c r="AJ2" t="s">
        <v>91</v>
      </c>
    </row>
    <row r="3" spans="1:36" x14ac:dyDescent="0.2">
      <c r="A3">
        <v>1</v>
      </c>
      <c r="B3" t="str">
        <f>[1]CleanPre!A4</f>
        <v>00001</v>
      </c>
      <c r="D3" t="str">
        <f>[1]CleanPre!D4</f>
        <v>Female</v>
      </c>
      <c r="E3" s="2">
        <v>141</v>
      </c>
      <c r="F3" s="2">
        <v>65</v>
      </c>
      <c r="G3" s="2">
        <v>82</v>
      </c>
      <c r="H3">
        <f>IF([1]CleanPre!E4="0 - No Pain",0,IF([1]CleanPre!E4="10 - Worst Pain Possible",10,VALUE([1]CleanPre!E4)))</f>
        <v>0</v>
      </c>
      <c r="I3" t="str">
        <f>[1]CleanPre!F4</f>
        <v>Moderate</v>
      </c>
      <c r="J3" t="str">
        <f>[1]CleanPre!G4</f>
        <v>Severe</v>
      </c>
      <c r="K3" t="str">
        <f>[1]CleanPre!H4</f>
        <v>Moderate</v>
      </c>
      <c r="L3" t="str">
        <f>[1]CleanPre!I4</f>
        <v>Mild</v>
      </c>
      <c r="M3" t="str">
        <f>[1]CleanPre!J4</f>
        <v>Mild</v>
      </c>
      <c r="N3" t="str">
        <f>[1]CleanPre!K4</f>
        <v>Severe</v>
      </c>
      <c r="O3" t="str">
        <f>[1]CleanPre!L4</f>
        <v>Severe</v>
      </c>
      <c r="P3">
        <f>IF(COUNTA(I3:O3)&lt;7,NA(),VLOOKUP(I3,$AB$3:$AC$7,2,FALSE)+VLOOKUP(J3,$AB$3:$AC$7,2,FALSE)+VLOOKUP(K3,$AB$3:$AC$7,2,FALSE)+VLOOKUP(L3,$AB$3:$AC$7,2,FALSE)+VLOOKUP(M3,$AB$3:$AC$7,2,FALSE)+VLOOKUP(N3,$AB$3:$AC$7,2,FALSE)+VLOOKUP(O3,$AB$3:$AC$7,2,FALSE))</f>
        <v>15</v>
      </c>
      <c r="Q3" s="3">
        <f>IF(ISNA(P3),"",100 - (P3*100/28))</f>
        <v>46.428571428571431</v>
      </c>
      <c r="R3" t="str">
        <f t="shared" ref="R3:R27" si="0">IF(B3="","",IFERROR(INDEX($Q$31:$Q$46,MATCH(B3,$B$31:$B$46,0)),""))</f>
        <v/>
      </c>
      <c r="S3" t="str">
        <f>IF(OR(Q3="",R3=""),"",R3-Q3)</f>
        <v/>
      </c>
      <c r="T3" t="str">
        <f t="shared" ref="T3:T26" si="1">IF(B3="","",IFERROR(INDEX($H$31:$H$46,MATCH(B3,$B$31:$B$46,0)),""))</f>
        <v/>
      </c>
      <c r="U3" t="str">
        <f>IF(OR(H3="",T3=""),"",T3-H3)</f>
        <v/>
      </c>
      <c r="W3" t="s">
        <v>89</v>
      </c>
      <c r="X3">
        <f>COUNT(Q3:Q27)</f>
        <v>25</v>
      </c>
      <c r="AB3" t="s">
        <v>37</v>
      </c>
      <c r="AC3">
        <v>0</v>
      </c>
      <c r="AG3" t="s">
        <v>92</v>
      </c>
      <c r="AH3">
        <f>X3</f>
        <v>25</v>
      </c>
      <c r="AI3" s="3">
        <f>X4</f>
        <v>49.285714285714285</v>
      </c>
      <c r="AJ3">
        <f>X5</f>
        <v>17.82735610937134</v>
      </c>
    </row>
    <row r="4" spans="1:36" x14ac:dyDescent="0.2">
      <c r="A4">
        <v>2</v>
      </c>
      <c r="B4" t="str">
        <f>[1]CleanPre!A5</f>
        <v>00002</v>
      </c>
      <c r="D4" t="str">
        <f>[1]CleanPre!D5</f>
        <v>Female</v>
      </c>
      <c r="E4" s="2">
        <v>158</v>
      </c>
      <c r="F4" s="2">
        <v>64</v>
      </c>
      <c r="G4" s="2">
        <v>61</v>
      </c>
      <c r="H4">
        <f>IF([1]CleanPre!E5="0 - No Pain",0,IF([1]CleanPre!E5="10 - Worst Pain Possible",10,VALUE([1]CleanPre!E5)))</f>
        <v>6</v>
      </c>
      <c r="I4" t="str">
        <f>[1]CleanPre!F5</f>
        <v>Moderate</v>
      </c>
      <c r="J4" t="str">
        <f>[1]CleanPre!G5</f>
        <v>Moderate</v>
      </c>
      <c r="K4" t="str">
        <f>[1]CleanPre!H5</f>
        <v>Mild</v>
      </c>
      <c r="L4" t="str">
        <f>[1]CleanPre!I5</f>
        <v>Severe</v>
      </c>
      <c r="M4" t="str">
        <f>[1]CleanPre!J5</f>
        <v>Moderate</v>
      </c>
      <c r="N4" t="str">
        <f>[1]CleanPre!K5</f>
        <v>None</v>
      </c>
      <c r="O4" t="str">
        <f>[1]CleanPre!L5</f>
        <v>None</v>
      </c>
      <c r="P4">
        <f t="shared" ref="P4:P27" si="2">IF(COUNTA(I4:O4)&lt;7,NA(),VLOOKUP(I4,$AB$3:$AC$7,2,FALSE)+VLOOKUP(J4,$AB$3:$AC$7,2,FALSE)+VLOOKUP(K4,$AB$3:$AC$7,2,FALSE)+VLOOKUP(L4,$AB$3:$AC$7,2,FALSE)+VLOOKUP(M4,$AB$3:$AC$7,2,FALSE)+VLOOKUP(N4,$AB$3:$AC$7,2,FALSE)+VLOOKUP(O4,$AB$3:$AC$7,2,FALSE))</f>
        <v>10</v>
      </c>
      <c r="Q4" s="3">
        <f t="shared" ref="Q4:Q27" si="3">IF(ISNA(P4),"",100 - (P4*100/28))</f>
        <v>64.285714285714278</v>
      </c>
      <c r="R4" t="str">
        <f t="shared" si="0"/>
        <v/>
      </c>
      <c r="S4" t="str">
        <f t="shared" ref="S4:S27" si="4">IF(OR(Q4="",R4=""),"",R4-Q4)</f>
        <v/>
      </c>
      <c r="T4" t="str">
        <f t="shared" si="1"/>
        <v/>
      </c>
      <c r="U4" t="str">
        <f t="shared" ref="U4:U27" si="5">IF(OR(H4="",T4=""),"",T4-H4)</f>
        <v/>
      </c>
      <c r="W4" t="s">
        <v>93</v>
      </c>
      <c r="X4" s="3">
        <f>AVERAGE(Q3:Q27)</f>
        <v>49.285714285714285</v>
      </c>
      <c r="Y4" s="3"/>
      <c r="AB4" t="s">
        <v>43</v>
      </c>
      <c r="AC4">
        <v>1</v>
      </c>
      <c r="AG4" t="s">
        <v>94</v>
      </c>
      <c r="AH4">
        <f>X8</f>
        <v>16</v>
      </c>
      <c r="AI4" s="3">
        <f>X9</f>
        <v>72.321428571428584</v>
      </c>
      <c r="AJ4">
        <f>X10</f>
        <v>16.675167899898184</v>
      </c>
    </row>
    <row r="5" spans="1:36" x14ac:dyDescent="0.2">
      <c r="A5">
        <v>3</v>
      </c>
      <c r="B5" t="str">
        <f>[1]CleanPre!A6</f>
        <v>00003</v>
      </c>
      <c r="C5" s="4"/>
      <c r="D5" t="str">
        <f>[1]CleanPre!D6</f>
        <v>Female</v>
      </c>
      <c r="E5" s="2">
        <v>136</v>
      </c>
      <c r="F5" s="2">
        <v>66</v>
      </c>
      <c r="G5" s="2">
        <v>62</v>
      </c>
      <c r="H5">
        <f>IF([1]CleanPre!E6="0 - No Pain",0,IF([1]CleanPre!E6="10 - Worst Pain Possible",10,VALUE([1]CleanPre!E6)))</f>
        <v>7</v>
      </c>
      <c r="I5" t="str">
        <f>[1]CleanPre!F6</f>
        <v>Moderate</v>
      </c>
      <c r="J5" t="str">
        <f>[1]CleanPre!G6</f>
        <v>Severe</v>
      </c>
      <c r="K5" t="str">
        <f>[1]CleanPre!H6</f>
        <v>Moderate</v>
      </c>
      <c r="L5" t="str">
        <f>[1]CleanPre!I6</f>
        <v>Moderate</v>
      </c>
      <c r="M5" t="str">
        <f>[1]CleanPre!J6</f>
        <v>Mild</v>
      </c>
      <c r="N5" t="str">
        <f>[1]CleanPre!K6</f>
        <v>Moderate</v>
      </c>
      <c r="O5" t="str">
        <f>[1]CleanPre!L6</f>
        <v>Mild</v>
      </c>
      <c r="P5">
        <f t="shared" si="2"/>
        <v>13</v>
      </c>
      <c r="Q5" s="3">
        <f t="shared" si="3"/>
        <v>53.571428571428569</v>
      </c>
      <c r="R5" t="str">
        <f t="shared" si="0"/>
        <v/>
      </c>
      <c r="S5" t="str">
        <f t="shared" si="4"/>
        <v/>
      </c>
      <c r="T5" t="str">
        <f t="shared" si="1"/>
        <v/>
      </c>
      <c r="U5" t="str">
        <f t="shared" si="5"/>
        <v/>
      </c>
      <c r="W5" t="s">
        <v>91</v>
      </c>
      <c r="X5" s="3">
        <f>_xlfn.SINGLE(_xlfn.STDEV.S(Q3:Q27))</f>
        <v>17.82735610937134</v>
      </c>
      <c r="Y5" s="3"/>
      <c r="AB5" t="s">
        <v>41</v>
      </c>
      <c r="AC5">
        <v>2</v>
      </c>
    </row>
    <row r="6" spans="1:36" x14ac:dyDescent="0.2">
      <c r="A6">
        <v>4</v>
      </c>
      <c r="B6" t="str">
        <f>[1]CleanPre!A7</f>
        <v>00004</v>
      </c>
      <c r="D6" t="str">
        <f>[1]CleanPre!D7</f>
        <v>Male</v>
      </c>
      <c r="E6" s="2">
        <v>183</v>
      </c>
      <c r="F6" s="2">
        <v>70</v>
      </c>
      <c r="G6" s="2">
        <v>57</v>
      </c>
      <c r="H6">
        <f>IF([1]CleanPre!E7="0 - No Pain",0,IF([1]CleanPre!E7="10 - Worst Pain Possible",10,VALUE([1]CleanPre!E7)))</f>
        <v>5</v>
      </c>
      <c r="I6" t="str">
        <f>[1]CleanPre!F7</f>
        <v>Moderate</v>
      </c>
      <c r="J6" t="str">
        <f>[1]CleanPre!G7</f>
        <v>Severe</v>
      </c>
      <c r="K6" t="str">
        <f>[1]CleanPre!H7</f>
        <v>Moderate</v>
      </c>
      <c r="L6" t="str">
        <f>[1]CleanPre!I7</f>
        <v>Severe</v>
      </c>
      <c r="M6" t="str">
        <f>[1]CleanPre!J7</f>
        <v>Mild</v>
      </c>
      <c r="N6" t="str">
        <f>[1]CleanPre!K7</f>
        <v>Moderate</v>
      </c>
      <c r="O6" t="str">
        <f>[1]CleanPre!L7</f>
        <v>Moderate</v>
      </c>
      <c r="P6">
        <f t="shared" si="2"/>
        <v>15</v>
      </c>
      <c r="Q6" s="3">
        <f t="shared" si="3"/>
        <v>46.428571428571431</v>
      </c>
      <c r="R6" s="5">
        <f t="shared" si="0"/>
        <v>78.571428571428569</v>
      </c>
      <c r="S6" s="5">
        <f t="shared" si="4"/>
        <v>32.142857142857139</v>
      </c>
      <c r="T6">
        <f t="shared" si="1"/>
        <v>1</v>
      </c>
      <c r="U6">
        <f>IF(OR(H6="",T6=""),"",T6-H6)</f>
        <v>-4</v>
      </c>
      <c r="AB6" t="s">
        <v>42</v>
      </c>
      <c r="AC6">
        <v>3</v>
      </c>
      <c r="AG6" t="s">
        <v>95</v>
      </c>
    </row>
    <row r="7" spans="1:36" x14ac:dyDescent="0.2">
      <c r="A7">
        <v>5</v>
      </c>
      <c r="B7" t="str">
        <f>[1]CleanPre!A8</f>
        <v>00005</v>
      </c>
      <c r="D7" t="str">
        <f>[1]CleanPre!D8</f>
        <v>Female</v>
      </c>
      <c r="E7" s="2">
        <v>189</v>
      </c>
      <c r="F7" s="2">
        <v>65</v>
      </c>
      <c r="G7" s="2">
        <v>75</v>
      </c>
      <c r="H7">
        <f>IF([1]CleanPre!E8="0 - No Pain",0,IF([1]CleanPre!E8="10 - Worst Pain Possible",10,VALUE([1]CleanPre!E8)))</f>
        <v>10</v>
      </c>
      <c r="I7" t="str">
        <f>[1]CleanPre!F8</f>
        <v>Extreme</v>
      </c>
      <c r="J7" t="str">
        <f>[1]CleanPre!G8</f>
        <v>Extreme</v>
      </c>
      <c r="K7" t="str">
        <f>[1]CleanPre!H8</f>
        <v>Moderate</v>
      </c>
      <c r="L7" t="str">
        <f>[1]CleanPre!I8</f>
        <v>Severe</v>
      </c>
      <c r="M7" t="str">
        <f>[1]CleanPre!J8</f>
        <v>Moderate</v>
      </c>
      <c r="N7" t="str">
        <f>[1]CleanPre!K8</f>
        <v>Severe</v>
      </c>
      <c r="O7" t="str">
        <f>[1]CleanPre!L8</f>
        <v>Severe</v>
      </c>
      <c r="P7">
        <f t="shared" si="2"/>
        <v>21</v>
      </c>
      <c r="Q7" s="3">
        <f t="shared" si="3"/>
        <v>25</v>
      </c>
      <c r="R7" s="5">
        <f t="shared" si="0"/>
        <v>46.428571428571431</v>
      </c>
      <c r="S7" s="5">
        <f t="shared" si="4"/>
        <v>21.428571428571431</v>
      </c>
      <c r="T7">
        <f t="shared" si="1"/>
        <v>1</v>
      </c>
      <c r="U7">
        <f t="shared" si="5"/>
        <v>-9</v>
      </c>
      <c r="W7" t="s">
        <v>96</v>
      </c>
      <c r="AB7" t="s">
        <v>48</v>
      </c>
      <c r="AC7">
        <v>4</v>
      </c>
      <c r="AG7" t="s">
        <v>97</v>
      </c>
      <c r="AH7" t="s">
        <v>98</v>
      </c>
    </row>
    <row r="8" spans="1:36" x14ac:dyDescent="0.2">
      <c r="A8">
        <v>6</v>
      </c>
      <c r="B8" t="str">
        <f>[1]CleanPre!A9</f>
        <v>00006</v>
      </c>
      <c r="D8" t="str">
        <f>[1]CleanPre!D9</f>
        <v>Female</v>
      </c>
      <c r="E8" s="2">
        <v>141</v>
      </c>
      <c r="F8" s="2">
        <v>65</v>
      </c>
      <c r="G8" s="2">
        <v>49</v>
      </c>
      <c r="H8">
        <f>IF([1]CleanPre!E9="0 - No Pain",0,IF([1]CleanPre!E9="10 - Worst Pain Possible",10,VALUE([1]CleanPre!E9)))</f>
        <v>4</v>
      </c>
      <c r="I8" t="str">
        <f>[1]CleanPre!F9</f>
        <v>Moderate</v>
      </c>
      <c r="J8" t="str">
        <f>[1]CleanPre!G9</f>
        <v>Moderate</v>
      </c>
      <c r="K8" t="str">
        <f>[1]CleanPre!H9</f>
        <v>Severe</v>
      </c>
      <c r="L8" t="str">
        <f>[1]CleanPre!I9</f>
        <v>Moderate</v>
      </c>
      <c r="M8" t="str">
        <f>[1]CleanPre!J9</f>
        <v>Moderate</v>
      </c>
      <c r="N8" t="str">
        <f>[1]CleanPre!K9</f>
        <v>Mild</v>
      </c>
      <c r="O8" t="str">
        <f>[1]CleanPre!L9</f>
        <v>Mild</v>
      </c>
      <c r="P8">
        <f t="shared" si="2"/>
        <v>13</v>
      </c>
      <c r="Q8" s="3">
        <f t="shared" si="3"/>
        <v>53.571428571428569</v>
      </c>
      <c r="R8" s="5">
        <f t="shared" si="0"/>
        <v>89.285714285714292</v>
      </c>
      <c r="S8" s="5">
        <f t="shared" si="4"/>
        <v>35.714285714285722</v>
      </c>
      <c r="T8">
        <f t="shared" si="1"/>
        <v>1</v>
      </c>
      <c r="U8">
        <f t="shared" si="5"/>
        <v>-3</v>
      </c>
      <c r="W8" t="s">
        <v>89</v>
      </c>
      <c r="X8">
        <f>COUNT(Q31:Q46)</f>
        <v>16</v>
      </c>
      <c r="AG8" t="s">
        <v>99</v>
      </c>
      <c r="AH8">
        <f t="shared" ref="AH8:AH15" si="6">X23</f>
        <v>16</v>
      </c>
    </row>
    <row r="9" spans="1:36" x14ac:dyDescent="0.2">
      <c r="A9">
        <v>7</v>
      </c>
      <c r="B9" t="str">
        <f>[1]CleanPre!A10</f>
        <v>00007</v>
      </c>
      <c r="D9" t="str">
        <f>[1]CleanPre!D10</f>
        <v>Female</v>
      </c>
      <c r="E9" s="2">
        <v>162</v>
      </c>
      <c r="F9" s="2">
        <v>67</v>
      </c>
      <c r="G9" s="2">
        <v>83</v>
      </c>
      <c r="H9">
        <f>IF([1]CleanPre!E10="0 - No Pain",0,IF([1]CleanPre!E10="10 - Worst Pain Possible",10,VALUE([1]CleanPre!E10)))</f>
        <v>4</v>
      </c>
      <c r="I9" t="str">
        <f>[1]CleanPre!F10</f>
        <v>Moderate</v>
      </c>
      <c r="J9" t="str">
        <f>[1]CleanPre!G10</f>
        <v>Moderate</v>
      </c>
      <c r="K9" t="str">
        <f>[1]CleanPre!H10</f>
        <v>Mild</v>
      </c>
      <c r="L9" t="str">
        <f>[1]CleanPre!I10</f>
        <v>Moderate</v>
      </c>
      <c r="M9" t="str">
        <f>[1]CleanPre!J10</f>
        <v>Moderate</v>
      </c>
      <c r="N9" t="str">
        <f>[1]CleanPre!K10</f>
        <v>Mild</v>
      </c>
      <c r="O9" t="str">
        <f>[1]CleanPre!L10</f>
        <v>Mild</v>
      </c>
      <c r="P9">
        <f t="shared" si="2"/>
        <v>11</v>
      </c>
      <c r="Q9" s="3">
        <f t="shared" si="3"/>
        <v>60.714285714285715</v>
      </c>
      <c r="R9" s="5">
        <f t="shared" si="0"/>
        <v>85.714285714285708</v>
      </c>
      <c r="S9" s="5">
        <f t="shared" si="4"/>
        <v>24.999999999999993</v>
      </c>
      <c r="T9">
        <f t="shared" si="1"/>
        <v>2</v>
      </c>
      <c r="U9">
        <f t="shared" si="5"/>
        <v>-2</v>
      </c>
      <c r="W9" t="s">
        <v>93</v>
      </c>
      <c r="X9" s="3">
        <f>AVERAGE(Q31:Q46)</f>
        <v>72.321428571428584</v>
      </c>
      <c r="Y9" s="3"/>
      <c r="AG9" t="s">
        <v>100</v>
      </c>
      <c r="AH9">
        <f t="shared" si="6"/>
        <v>49.285714285714285</v>
      </c>
    </row>
    <row r="10" spans="1:36" x14ac:dyDescent="0.2">
      <c r="A10">
        <v>8</v>
      </c>
      <c r="B10" t="str">
        <f>[1]CleanPre!A11</f>
        <v>00008</v>
      </c>
      <c r="D10" t="str">
        <f>[1]CleanPre!D11</f>
        <v>Male</v>
      </c>
      <c r="E10" s="2">
        <v>173</v>
      </c>
      <c r="F10" s="2">
        <v>72</v>
      </c>
      <c r="G10" s="2">
        <v>60</v>
      </c>
      <c r="H10">
        <f>IF([1]CleanPre!E11="0 - No Pain",0,IF([1]CleanPre!E11="10 - Worst Pain Possible",10,VALUE([1]CleanPre!E11)))</f>
        <v>2</v>
      </c>
      <c r="I10" t="str">
        <f>[1]CleanPre!F11</f>
        <v>Severe</v>
      </c>
      <c r="J10" t="str">
        <f>[1]CleanPre!G11</f>
        <v>Moderate</v>
      </c>
      <c r="K10" t="str">
        <f>[1]CleanPre!H11</f>
        <v>Moderate</v>
      </c>
      <c r="L10" t="str">
        <f>[1]CleanPre!I11</f>
        <v>Moderate</v>
      </c>
      <c r="M10" t="str">
        <f>[1]CleanPre!J11</f>
        <v>Moderate</v>
      </c>
      <c r="N10" t="str">
        <f>[1]CleanPre!K11</f>
        <v>Moderate</v>
      </c>
      <c r="O10" t="str">
        <f>[1]CleanPre!L11</f>
        <v>Moderate</v>
      </c>
      <c r="P10">
        <f t="shared" si="2"/>
        <v>15</v>
      </c>
      <c r="Q10" s="3">
        <f t="shared" si="3"/>
        <v>46.428571428571431</v>
      </c>
      <c r="R10" s="5">
        <f t="shared" si="0"/>
        <v>53.571428571428569</v>
      </c>
      <c r="S10" s="5">
        <f t="shared" si="4"/>
        <v>7.1428571428571388</v>
      </c>
      <c r="T10">
        <f t="shared" si="1"/>
        <v>6</v>
      </c>
      <c r="U10">
        <f t="shared" si="5"/>
        <v>4</v>
      </c>
      <c r="W10" t="s">
        <v>91</v>
      </c>
      <c r="X10" s="3">
        <f>_xlfn.SINGLE(_xlfn.STDEV.S(Q31:Q46))</f>
        <v>16.675167899898184</v>
      </c>
      <c r="Y10" s="3"/>
      <c r="AG10" t="s">
        <v>101</v>
      </c>
      <c r="AH10">
        <f t="shared" si="6"/>
        <v>72.321428571428569</v>
      </c>
    </row>
    <row r="11" spans="1:36" x14ac:dyDescent="0.2">
      <c r="A11">
        <v>9</v>
      </c>
      <c r="B11" t="str">
        <f>[1]CleanPre!A12</f>
        <v>00009</v>
      </c>
      <c r="D11" t="str">
        <f>[1]CleanPre!D12</f>
        <v>Female</v>
      </c>
      <c r="E11" s="2">
        <v>127</v>
      </c>
      <c r="F11" s="2">
        <v>63</v>
      </c>
      <c r="G11" s="2">
        <v>70</v>
      </c>
      <c r="H11">
        <f>IF([1]CleanPre!E12="0 - No Pain",0,IF([1]CleanPre!E12="10 - Worst Pain Possible",10,VALUE([1]CleanPre!E12)))</f>
        <v>4</v>
      </c>
      <c r="I11" t="str">
        <f>[1]CleanPre!F12</f>
        <v>Severe</v>
      </c>
      <c r="J11" t="str">
        <f>[1]CleanPre!G12</f>
        <v>Moderate</v>
      </c>
      <c r="K11" t="str">
        <f>[1]CleanPre!H12</f>
        <v>Moderate</v>
      </c>
      <c r="L11" t="str">
        <f>[1]CleanPre!I12</f>
        <v>Severe</v>
      </c>
      <c r="M11" t="str">
        <f>[1]CleanPre!J12</f>
        <v>Mild</v>
      </c>
      <c r="N11" t="str">
        <f>[1]CleanPre!K12</f>
        <v>Moderate</v>
      </c>
      <c r="O11" t="str">
        <f>[1]CleanPre!L12</f>
        <v>Moderate</v>
      </c>
      <c r="P11">
        <f t="shared" si="2"/>
        <v>15</v>
      </c>
      <c r="Q11" s="3">
        <f t="shared" si="3"/>
        <v>46.428571428571431</v>
      </c>
      <c r="R11" s="5">
        <f t="shared" si="0"/>
        <v>71.428571428571431</v>
      </c>
      <c r="S11" s="5">
        <f t="shared" si="4"/>
        <v>25</v>
      </c>
      <c r="T11">
        <f t="shared" si="1"/>
        <v>1</v>
      </c>
      <c r="U11">
        <f t="shared" si="5"/>
        <v>-3</v>
      </c>
      <c r="AG11" t="s">
        <v>102</v>
      </c>
      <c r="AH11">
        <f t="shared" si="6"/>
        <v>26.116071428571431</v>
      </c>
    </row>
    <row r="12" spans="1:36" x14ac:dyDescent="0.2">
      <c r="A12">
        <v>10</v>
      </c>
      <c r="B12" t="str">
        <f>[1]CleanPre!A13</f>
        <v>00010</v>
      </c>
      <c r="D12" t="str">
        <f>[1]CleanPre!D13</f>
        <v>Male</v>
      </c>
      <c r="E12" s="1">
        <v>174</v>
      </c>
      <c r="F12" s="1">
        <v>72</v>
      </c>
      <c r="G12" s="1">
        <v>64</v>
      </c>
      <c r="H12">
        <f>IF([1]CleanPre!E13="0 - No Pain",0,IF([1]CleanPre!E13="10 - Worst Pain Possible",10,VALUE([1]CleanPre!E13)))</f>
        <v>5</v>
      </c>
      <c r="I12" t="str">
        <f>[1]CleanPre!F13</f>
        <v>Severe</v>
      </c>
      <c r="J12" t="str">
        <f>[1]CleanPre!G13</f>
        <v>Severe</v>
      </c>
      <c r="K12" t="str">
        <f>[1]CleanPre!H13</f>
        <v>Severe</v>
      </c>
      <c r="L12" t="str">
        <f>[1]CleanPre!I13</f>
        <v>Moderate</v>
      </c>
      <c r="M12" t="str">
        <f>[1]CleanPre!J13</f>
        <v>Severe</v>
      </c>
      <c r="N12" t="str">
        <f>[1]CleanPre!K13</f>
        <v>Severe</v>
      </c>
      <c r="O12" t="str">
        <f>[1]CleanPre!L13</f>
        <v>Severe</v>
      </c>
      <c r="P12">
        <f t="shared" si="2"/>
        <v>20</v>
      </c>
      <c r="Q12" s="3">
        <f t="shared" si="3"/>
        <v>28.571428571428569</v>
      </c>
      <c r="R12" s="5">
        <f t="shared" si="0"/>
        <v>35.714285714285708</v>
      </c>
      <c r="S12" s="5">
        <f t="shared" si="4"/>
        <v>7.1428571428571388</v>
      </c>
      <c r="T12">
        <f t="shared" si="1"/>
        <v>5</v>
      </c>
      <c r="U12">
        <f t="shared" si="5"/>
        <v>0</v>
      </c>
      <c r="AG12" t="s">
        <v>103</v>
      </c>
      <c r="AH12">
        <f t="shared" si="6"/>
        <v>20.566746739058448</v>
      </c>
    </row>
    <row r="13" spans="1:36" x14ac:dyDescent="0.2">
      <c r="A13">
        <v>11</v>
      </c>
      <c r="B13" t="str">
        <f>[1]CleanPre!A14</f>
        <v>00011</v>
      </c>
      <c r="C13" s="6"/>
      <c r="D13" t="str">
        <f>[1]CleanPre!D14</f>
        <v>Male</v>
      </c>
      <c r="E13" s="1">
        <v>205</v>
      </c>
      <c r="F13" s="1">
        <v>72</v>
      </c>
      <c r="G13" s="1">
        <v>80</v>
      </c>
      <c r="H13">
        <f>IF([1]CleanPre!E14="0 - No Pain",0,IF([1]CleanPre!E14="10 - Worst Pain Possible",10,VALUE([1]CleanPre!E14)))</f>
        <v>1</v>
      </c>
      <c r="I13" t="str">
        <f>[1]CleanPre!F14</f>
        <v>Mild</v>
      </c>
      <c r="J13" t="str">
        <f>[1]CleanPre!G14</f>
        <v>Mild</v>
      </c>
      <c r="K13" t="str">
        <f>[1]CleanPre!H14</f>
        <v>None</v>
      </c>
      <c r="L13" t="str">
        <f>[1]CleanPre!I14</f>
        <v>Moderate</v>
      </c>
      <c r="M13" t="str">
        <f>[1]CleanPre!J14</f>
        <v>None</v>
      </c>
      <c r="N13" t="str">
        <f>[1]CleanPre!K14</f>
        <v>Moderate</v>
      </c>
      <c r="O13" t="str">
        <f>[1]CleanPre!L14</f>
        <v>Mild</v>
      </c>
      <c r="P13">
        <f t="shared" si="2"/>
        <v>7</v>
      </c>
      <c r="Q13" s="3">
        <f t="shared" si="3"/>
        <v>75</v>
      </c>
      <c r="R13" s="5">
        <f t="shared" si="0"/>
        <v>89.285714285714292</v>
      </c>
      <c r="S13" s="5">
        <f t="shared" si="4"/>
        <v>14.285714285714292</v>
      </c>
      <c r="T13">
        <f t="shared" si="1"/>
        <v>0</v>
      </c>
      <c r="U13">
        <f t="shared" si="5"/>
        <v>-1</v>
      </c>
      <c r="W13" s="7" t="s">
        <v>104</v>
      </c>
      <c r="X13" s="7"/>
      <c r="Y13" s="7"/>
      <c r="AG13" t="s">
        <v>105</v>
      </c>
      <c r="AH13">
        <f>X28</f>
        <v>5.079280988854542</v>
      </c>
    </row>
    <row r="14" spans="1:36" x14ac:dyDescent="0.2">
      <c r="A14">
        <v>12</v>
      </c>
      <c r="B14" t="str">
        <f>[1]CleanPre!A15</f>
        <v>00012</v>
      </c>
      <c r="D14" t="str">
        <f>[1]CleanPre!D15</f>
        <v>Female</v>
      </c>
      <c r="E14" s="2">
        <v>125</v>
      </c>
      <c r="F14" s="2">
        <v>65</v>
      </c>
      <c r="G14" s="2">
        <v>49</v>
      </c>
      <c r="H14">
        <f>IF([1]CleanPre!E15="0 - No Pain",0,IF([1]CleanPre!E15="10 - Worst Pain Possible",10,VALUE([1]CleanPre!E15)))</f>
        <v>5</v>
      </c>
      <c r="I14" t="str">
        <f>[1]CleanPre!F15</f>
        <v>Moderate</v>
      </c>
      <c r="J14" t="str">
        <f>[1]CleanPre!G15</f>
        <v>Moderate</v>
      </c>
      <c r="K14" t="str">
        <f>[1]CleanPre!H15</f>
        <v>Mild</v>
      </c>
      <c r="L14" t="str">
        <f>[1]CleanPre!I15</f>
        <v>Severe</v>
      </c>
      <c r="M14" t="str">
        <f>[1]CleanPre!J15</f>
        <v>Mild</v>
      </c>
      <c r="N14" t="str">
        <f>[1]CleanPre!K15</f>
        <v>Moderate</v>
      </c>
      <c r="O14" t="str">
        <f>[1]CleanPre!L15</f>
        <v>Moderate</v>
      </c>
      <c r="P14">
        <f t="shared" si="2"/>
        <v>13</v>
      </c>
      <c r="Q14" s="3">
        <f t="shared" si="3"/>
        <v>53.571428571428569</v>
      </c>
      <c r="R14" t="str">
        <f t="shared" si="0"/>
        <v/>
      </c>
      <c r="S14" s="5" t="str">
        <f t="shared" si="4"/>
        <v/>
      </c>
      <c r="T14" t="str">
        <f t="shared" si="1"/>
        <v/>
      </c>
      <c r="U14" t="str">
        <f t="shared" si="5"/>
        <v/>
      </c>
      <c r="W14" s="7" t="s">
        <v>106</v>
      </c>
      <c r="X14" s="8">
        <f>X9 - X4</f>
        <v>23.035714285714299</v>
      </c>
      <c r="Y14" s="8"/>
      <c r="AG14" t="s">
        <v>107</v>
      </c>
      <c r="AH14">
        <f t="shared" si="6"/>
        <v>15</v>
      </c>
    </row>
    <row r="15" spans="1:36" x14ac:dyDescent="0.2">
      <c r="A15">
        <v>13</v>
      </c>
      <c r="B15" t="str">
        <f>[1]CleanPre!A16</f>
        <v>00013</v>
      </c>
      <c r="D15" t="str">
        <f>[1]CleanPre!D16</f>
        <v>Female</v>
      </c>
      <c r="E15" s="2">
        <v>177</v>
      </c>
      <c r="F15" s="2">
        <v>65</v>
      </c>
      <c r="G15" s="2">
        <v>64</v>
      </c>
      <c r="H15">
        <f>IF([1]CleanPre!E16="0 - No Pain",0,IF([1]CleanPre!E16="10 - Worst Pain Possible",10,VALUE([1]CleanPre!E16)))</f>
        <v>3</v>
      </c>
      <c r="I15" t="str">
        <f>[1]CleanPre!F16</f>
        <v>Moderate</v>
      </c>
      <c r="J15" t="str">
        <f>[1]CleanPre!G16</f>
        <v>Mild</v>
      </c>
      <c r="K15" t="str">
        <f>[1]CleanPre!H16</f>
        <v>Mild</v>
      </c>
      <c r="L15" t="str">
        <f>[1]CleanPre!I16</f>
        <v>Moderate</v>
      </c>
      <c r="M15" t="str">
        <f>[1]CleanPre!J16</f>
        <v>Mild</v>
      </c>
      <c r="N15" t="str">
        <f>[1]CleanPre!K16</f>
        <v>Mild</v>
      </c>
      <c r="O15" t="str">
        <f>[1]CleanPre!L16</f>
        <v>Mild</v>
      </c>
      <c r="P15">
        <f t="shared" si="2"/>
        <v>9</v>
      </c>
      <c r="Q15" s="3">
        <f t="shared" si="3"/>
        <v>67.857142857142861</v>
      </c>
      <c r="R15" s="5">
        <f t="shared" si="0"/>
        <v>75</v>
      </c>
      <c r="S15" s="5">
        <f t="shared" si="4"/>
        <v>7.1428571428571388</v>
      </c>
      <c r="T15">
        <f t="shared" si="1"/>
        <v>2</v>
      </c>
      <c r="U15">
        <f t="shared" si="5"/>
        <v>-1</v>
      </c>
      <c r="W15" s="7" t="s">
        <v>108</v>
      </c>
      <c r="X15" s="8">
        <f>IF(AND(X3&gt;1,X8&gt;1),(X9-X4)/SQRT(X10^2/X8 + X5^2/X3),"")</f>
        <v>4.1993338524051964</v>
      </c>
      <c r="Y15" s="8"/>
      <c r="AG15" t="s">
        <v>109</v>
      </c>
      <c r="AH15">
        <f t="shared" si="6"/>
        <v>1.3586891730107961E-4</v>
      </c>
    </row>
    <row r="16" spans="1:36" x14ac:dyDescent="0.2">
      <c r="A16">
        <v>14</v>
      </c>
      <c r="B16" t="str">
        <f>[1]CleanPre!A17</f>
        <v>00014</v>
      </c>
      <c r="D16" t="str">
        <f>[1]CleanPre!D17</f>
        <v>Female</v>
      </c>
      <c r="E16" s="2">
        <v>232</v>
      </c>
      <c r="F16" s="2">
        <v>65</v>
      </c>
      <c r="G16" s="2">
        <v>63</v>
      </c>
      <c r="H16">
        <f>IF([1]CleanPre!E17="0 - No Pain",0,IF([1]CleanPre!E17="10 - Worst Pain Possible",10,VALUE([1]CleanPre!E17)))</f>
        <v>7</v>
      </c>
      <c r="I16" t="str">
        <f>[1]CleanPre!F17</f>
        <v>Severe</v>
      </c>
      <c r="J16" t="str">
        <f>[1]CleanPre!G17</f>
        <v>Severe</v>
      </c>
      <c r="K16" t="str">
        <f>[1]CleanPre!H17</f>
        <v>Moderate</v>
      </c>
      <c r="L16" t="str">
        <f>[1]CleanPre!I17</f>
        <v>Severe</v>
      </c>
      <c r="M16" t="str">
        <f>[1]CleanPre!J17</f>
        <v>Moderate</v>
      </c>
      <c r="N16" t="str">
        <f>[1]CleanPre!K17</f>
        <v>Moderate</v>
      </c>
      <c r="O16" t="str">
        <f>[1]CleanPre!L17</f>
        <v>Moderate</v>
      </c>
      <c r="P16">
        <f t="shared" si="2"/>
        <v>17</v>
      </c>
      <c r="Q16" s="3">
        <f t="shared" si="3"/>
        <v>39.285714285714285</v>
      </c>
      <c r="R16" t="str">
        <f t="shared" si="0"/>
        <v/>
      </c>
      <c r="S16" s="5" t="str">
        <f t="shared" si="4"/>
        <v/>
      </c>
      <c r="T16" t="str">
        <f t="shared" si="1"/>
        <v/>
      </c>
      <c r="U16" t="str">
        <f t="shared" si="5"/>
        <v/>
      </c>
      <c r="W16" s="7" t="s">
        <v>110</v>
      </c>
      <c r="X16" s="8">
        <f>IF(AND(X3&gt;1,X8&gt;1),(X10^2/X8 + X5^2/X3)^2 / ((X10^2/X8)^2/(X8-1) + (X5^2/X3)^2/(X3-1)),"")</f>
        <v>33.700727594341309</v>
      </c>
      <c r="Y16" s="8"/>
    </row>
    <row r="17" spans="1:36" x14ac:dyDescent="0.2">
      <c r="A17">
        <v>15</v>
      </c>
      <c r="B17" t="str">
        <f>[1]CleanPre!A18</f>
        <v>00015</v>
      </c>
      <c r="D17" t="str">
        <f>[1]CleanPre!D18</f>
        <v>Male</v>
      </c>
      <c r="E17" s="2">
        <v>228</v>
      </c>
      <c r="F17" s="2">
        <v>70</v>
      </c>
      <c r="G17" s="2">
        <v>77</v>
      </c>
      <c r="H17">
        <f>IF([1]CleanPre!E18="0 - No Pain",0,IF([1]CleanPre!E18="10 - Worst Pain Possible",10,VALUE([1]CleanPre!E18)))</f>
        <v>5</v>
      </c>
      <c r="I17" t="str">
        <f>[1]CleanPre!F18</f>
        <v>Severe</v>
      </c>
      <c r="J17" t="str">
        <f>[1]CleanPre!G18</f>
        <v>Moderate</v>
      </c>
      <c r="K17" t="str">
        <f>[1]CleanPre!H18</f>
        <v>Moderate</v>
      </c>
      <c r="L17" t="str">
        <f>[1]CleanPre!I18</f>
        <v>Severe</v>
      </c>
      <c r="M17" t="str">
        <f>[1]CleanPre!J18</f>
        <v>Mild</v>
      </c>
      <c r="N17" t="str">
        <f>[1]CleanPre!K18</f>
        <v>Moderate</v>
      </c>
      <c r="O17" t="str">
        <f>[1]CleanPre!L18</f>
        <v>Moderate</v>
      </c>
      <c r="P17">
        <f t="shared" si="2"/>
        <v>15</v>
      </c>
      <c r="Q17" s="3">
        <f t="shared" si="3"/>
        <v>46.428571428571431</v>
      </c>
      <c r="R17" s="5">
        <f t="shared" si="0"/>
        <v>78.571428571428569</v>
      </c>
      <c r="S17" s="5">
        <f t="shared" si="4"/>
        <v>32.142857142857139</v>
      </c>
      <c r="T17">
        <f t="shared" si="1"/>
        <v>3</v>
      </c>
      <c r="U17">
        <f t="shared" si="5"/>
        <v>-2</v>
      </c>
      <c r="W17" s="7" t="s">
        <v>111</v>
      </c>
      <c r="X17" s="7">
        <f>_xlfn.SINGLE(IF(AND(X3&gt;1,X8&gt;1),_xlfn.T.DIST.2T(ABS(X15),X16),""))</f>
        <v>1.9042495779250139E-4</v>
      </c>
      <c r="Y17" s="7"/>
    </row>
    <row r="18" spans="1:36" x14ac:dyDescent="0.2">
      <c r="A18">
        <v>16</v>
      </c>
      <c r="B18" t="str">
        <f>[1]CleanPre!A19</f>
        <v>00016</v>
      </c>
      <c r="D18" t="str">
        <f>[1]CleanPre!D19</f>
        <v>Female</v>
      </c>
      <c r="E18" s="2">
        <v>156</v>
      </c>
      <c r="F18" s="2">
        <v>64</v>
      </c>
      <c r="G18" s="2">
        <v>57</v>
      </c>
      <c r="H18">
        <f>IF([1]CleanPre!E19="0 - No Pain",0,IF([1]CleanPre!E19="10 - Worst Pain Possible",10,VALUE([1]CleanPre!E19)))</f>
        <v>3</v>
      </c>
      <c r="I18" t="str">
        <f>[1]CleanPre!F19</f>
        <v>Severe</v>
      </c>
      <c r="J18" t="str">
        <f>[1]CleanPre!G19</f>
        <v>Severe</v>
      </c>
      <c r="K18" t="str">
        <f>[1]CleanPre!H19</f>
        <v>Moderate</v>
      </c>
      <c r="L18" t="str">
        <f>[1]CleanPre!I19</f>
        <v>Moderate</v>
      </c>
      <c r="M18" t="str">
        <f>[1]CleanPre!J19</f>
        <v>Severe</v>
      </c>
      <c r="N18" t="str">
        <f>[1]CleanPre!K19</f>
        <v>Severe</v>
      </c>
      <c r="O18" t="str">
        <f>[1]CleanPre!L19</f>
        <v>Severe</v>
      </c>
      <c r="P18">
        <f t="shared" si="2"/>
        <v>19</v>
      </c>
      <c r="Q18" s="3">
        <f t="shared" si="3"/>
        <v>32.142857142857139</v>
      </c>
      <c r="R18" s="5">
        <f t="shared" si="0"/>
        <v>75</v>
      </c>
      <c r="S18" s="5">
        <f t="shared" si="4"/>
        <v>42.857142857142861</v>
      </c>
      <c r="T18">
        <f t="shared" si="1"/>
        <v>1</v>
      </c>
      <c r="U18">
        <f t="shared" si="5"/>
        <v>-2</v>
      </c>
      <c r="W18" s="7" t="s">
        <v>112</v>
      </c>
      <c r="X18" s="7">
        <f>_xlfn.SINGLE(IF(AND(X3&gt;1,X8&gt;1),_xlfn.T.TEST(Q3:Q27,Q31:Q46,2,3),""))</f>
        <v>1.8460180170486401E-4</v>
      </c>
      <c r="Y18" s="7"/>
      <c r="AG18" t="s">
        <v>113</v>
      </c>
    </row>
    <row r="19" spans="1:36" x14ac:dyDescent="0.2">
      <c r="A19">
        <v>17</v>
      </c>
      <c r="B19" t="str">
        <f>[1]CleanPre!A20</f>
        <v>00017</v>
      </c>
      <c r="D19" t="str">
        <f>[1]CleanPre!D20</f>
        <v>Female</v>
      </c>
      <c r="E19" s="2">
        <v>138</v>
      </c>
      <c r="F19" s="2">
        <v>66</v>
      </c>
      <c r="G19" s="2">
        <v>65</v>
      </c>
      <c r="H19">
        <f>IF([1]CleanPre!E20="0 - No Pain",0,IF([1]CleanPre!E20="10 - Worst Pain Possible",10,VALUE([1]CleanPre!E20)))</f>
        <v>5</v>
      </c>
      <c r="I19" t="str">
        <f>[1]CleanPre!F20</f>
        <v>Severe</v>
      </c>
      <c r="J19" t="str">
        <f>[1]CleanPre!G20</f>
        <v>Severe</v>
      </c>
      <c r="K19" t="str">
        <f>[1]CleanPre!H20</f>
        <v>Moderate</v>
      </c>
      <c r="L19" t="str">
        <f>[1]CleanPre!I20</f>
        <v>Severe</v>
      </c>
      <c r="M19" t="str">
        <f>[1]CleanPre!J20</f>
        <v>Moderate</v>
      </c>
      <c r="N19" t="str">
        <f>[1]CleanPre!K20</f>
        <v>Severe</v>
      </c>
      <c r="O19" t="str">
        <f>[1]CleanPre!L20</f>
        <v>Moderate</v>
      </c>
      <c r="P19">
        <f t="shared" si="2"/>
        <v>18</v>
      </c>
      <c r="Q19" s="3">
        <f t="shared" si="3"/>
        <v>35.714285714285708</v>
      </c>
      <c r="R19" s="5" t="str">
        <f t="shared" si="0"/>
        <v/>
      </c>
      <c r="S19" s="5" t="str">
        <f t="shared" si="4"/>
        <v/>
      </c>
      <c r="T19" t="str">
        <f t="shared" si="1"/>
        <v/>
      </c>
      <c r="U19" t="str">
        <f t="shared" si="5"/>
        <v/>
      </c>
      <c r="AG19" t="s">
        <v>88</v>
      </c>
      <c r="AH19" t="s">
        <v>90</v>
      </c>
    </row>
    <row r="20" spans="1:36" x14ac:dyDescent="0.2">
      <c r="A20">
        <v>18</v>
      </c>
      <c r="B20" t="str">
        <f>[1]CleanPre!A21</f>
        <v>00018</v>
      </c>
      <c r="D20" t="str">
        <f>[1]CleanPre!D21</f>
        <v>Male</v>
      </c>
      <c r="E20" s="2">
        <v>161</v>
      </c>
      <c r="F20" s="2">
        <v>70</v>
      </c>
      <c r="G20" s="2">
        <v>59</v>
      </c>
      <c r="H20">
        <f>IF([1]CleanPre!E21="0 - No Pain",0,IF([1]CleanPre!E21="10 - Worst Pain Possible",10,VALUE([1]CleanPre!E21)))</f>
        <v>6</v>
      </c>
      <c r="I20" t="str">
        <f>[1]CleanPre!F21</f>
        <v>Extreme</v>
      </c>
      <c r="J20" t="str">
        <f>[1]CleanPre!G21</f>
        <v>Moderate</v>
      </c>
      <c r="K20" t="str">
        <f>[1]CleanPre!H21</f>
        <v>Moderate</v>
      </c>
      <c r="L20" t="str">
        <f>[1]CleanPre!I21</f>
        <v>Moderate</v>
      </c>
      <c r="M20" t="str">
        <f>[1]CleanPre!J21</f>
        <v>Moderate</v>
      </c>
      <c r="N20" t="str">
        <f>[1]CleanPre!K21</f>
        <v>Severe</v>
      </c>
      <c r="O20" t="str">
        <f>[1]CleanPre!L21</f>
        <v>Moderate</v>
      </c>
      <c r="P20">
        <f t="shared" si="2"/>
        <v>17</v>
      </c>
      <c r="Q20" s="3">
        <f t="shared" si="3"/>
        <v>39.285714285714285</v>
      </c>
      <c r="R20" s="5">
        <f t="shared" si="0"/>
        <v>53.571428571428569</v>
      </c>
      <c r="S20" s="5">
        <f t="shared" si="4"/>
        <v>14.285714285714285</v>
      </c>
      <c r="T20">
        <f t="shared" si="1"/>
        <v>2</v>
      </c>
      <c r="U20">
        <f t="shared" si="5"/>
        <v>-4</v>
      </c>
      <c r="AG20" t="s">
        <v>114</v>
      </c>
      <c r="AH20" s="5">
        <f>X24</f>
        <v>49.285714285714285</v>
      </c>
    </row>
    <row r="21" spans="1:36" x14ac:dyDescent="0.2">
      <c r="A21">
        <v>19</v>
      </c>
      <c r="B21" t="str">
        <f>[1]CleanPre!A22</f>
        <v>00019</v>
      </c>
      <c r="D21" t="str">
        <f>[1]CleanPre!D22</f>
        <v>Female</v>
      </c>
      <c r="E21" s="2">
        <v>234</v>
      </c>
      <c r="F21" s="2">
        <v>65</v>
      </c>
      <c r="G21" s="2">
        <v>67</v>
      </c>
      <c r="H21">
        <f>IF([1]CleanPre!E22="0 - No Pain",0,IF([1]CleanPre!E22="10 - Worst Pain Possible",10,VALUE([1]CleanPre!E22)))</f>
        <v>2</v>
      </c>
      <c r="I21" t="str">
        <f>[1]CleanPre!F22</f>
        <v>None</v>
      </c>
      <c r="J21" t="str">
        <f>[1]CleanPre!G22</f>
        <v>Mild</v>
      </c>
      <c r="K21" t="str">
        <f>[1]CleanPre!H22</f>
        <v>Mild</v>
      </c>
      <c r="L21" t="str">
        <f>[1]CleanPre!I22</f>
        <v>Moderate</v>
      </c>
      <c r="M21" t="str">
        <f>[1]CleanPre!J22</f>
        <v>Mild</v>
      </c>
      <c r="N21" t="str">
        <f>[1]CleanPre!K22</f>
        <v>Mild</v>
      </c>
      <c r="O21" t="str">
        <f>[1]CleanPre!L22</f>
        <v>Moderate</v>
      </c>
      <c r="P21">
        <f t="shared" si="2"/>
        <v>8</v>
      </c>
      <c r="Q21" s="3">
        <f t="shared" si="3"/>
        <v>71.428571428571431</v>
      </c>
      <c r="R21" s="5">
        <f t="shared" si="0"/>
        <v>71.428571428571431</v>
      </c>
      <c r="S21" s="5">
        <f t="shared" si="4"/>
        <v>0</v>
      </c>
      <c r="T21">
        <f t="shared" si="1"/>
        <v>2</v>
      </c>
      <c r="U21">
        <f t="shared" si="5"/>
        <v>0</v>
      </c>
      <c r="AG21" t="s">
        <v>115</v>
      </c>
      <c r="AH21" s="5">
        <f>X25</f>
        <v>72.321428571428569</v>
      </c>
    </row>
    <row r="22" spans="1:36" x14ac:dyDescent="0.2">
      <c r="A22">
        <v>20</v>
      </c>
      <c r="B22" t="str">
        <f>[1]CleanPre!A23</f>
        <v>00020</v>
      </c>
      <c r="D22" t="str">
        <f>[1]CleanPre!D23</f>
        <v>Male</v>
      </c>
      <c r="E22" s="2">
        <v>197</v>
      </c>
      <c r="F22" s="2">
        <v>70</v>
      </c>
      <c r="G22" s="2">
        <v>72</v>
      </c>
      <c r="H22">
        <f>IF([1]CleanPre!E23="0 - No Pain",0,IF([1]CleanPre!E23="10 - Worst Pain Possible",10,VALUE([1]CleanPre!E23)))</f>
        <v>4</v>
      </c>
      <c r="I22" t="str">
        <f>[1]CleanPre!F23</f>
        <v>Moderate</v>
      </c>
      <c r="J22" t="str">
        <f>[1]CleanPre!G23</f>
        <v>Moderate</v>
      </c>
      <c r="K22" t="str">
        <f>[1]CleanPre!H23</f>
        <v>Moderate</v>
      </c>
      <c r="L22" t="str">
        <f>[1]CleanPre!I23</f>
        <v>Severe</v>
      </c>
      <c r="M22" t="str">
        <f>[1]CleanPre!J23</f>
        <v>Moderate</v>
      </c>
      <c r="N22" t="str">
        <f>[1]CleanPre!K23</f>
        <v>Moderate</v>
      </c>
      <c r="O22" t="str">
        <f>[1]CleanPre!L23</f>
        <v>Mild</v>
      </c>
      <c r="P22">
        <f t="shared" si="2"/>
        <v>14</v>
      </c>
      <c r="Q22" s="3">
        <f t="shared" si="3"/>
        <v>50</v>
      </c>
      <c r="R22" s="5">
        <f t="shared" si="0"/>
        <v>75</v>
      </c>
      <c r="S22" s="5">
        <f t="shared" si="4"/>
        <v>25</v>
      </c>
      <c r="T22">
        <f t="shared" si="1"/>
        <v>1</v>
      </c>
      <c r="U22">
        <f t="shared" si="5"/>
        <v>-3</v>
      </c>
      <c r="W22" s="7" t="s">
        <v>116</v>
      </c>
      <c r="X22" s="7"/>
      <c r="Y22" s="7"/>
    </row>
    <row r="23" spans="1:36" x14ac:dyDescent="0.2">
      <c r="A23">
        <v>21</v>
      </c>
      <c r="B23" t="str">
        <f>[1]CleanPre!A24</f>
        <v>00021</v>
      </c>
      <c r="D23" t="str">
        <f>[1]CleanPre!D24</f>
        <v>Female</v>
      </c>
      <c r="E23" s="2">
        <v>139</v>
      </c>
      <c r="F23" s="2">
        <v>64</v>
      </c>
      <c r="G23" s="2">
        <v>57</v>
      </c>
      <c r="H23">
        <f>IF([1]CleanPre!E24="0 - No Pain",0,IF([1]CleanPre!E24="10 - Worst Pain Possible",10,VALUE([1]CleanPre!E24)))</f>
        <v>4</v>
      </c>
      <c r="I23" t="str">
        <f>[1]CleanPre!F24</f>
        <v>Mild</v>
      </c>
      <c r="J23" t="str">
        <f>[1]CleanPre!G24</f>
        <v>None</v>
      </c>
      <c r="K23" t="str">
        <f>[1]CleanPre!H24</f>
        <v>Moderate</v>
      </c>
      <c r="L23" t="str">
        <f>[1]CleanPre!I24</f>
        <v>Mild</v>
      </c>
      <c r="M23" t="str">
        <f>[1]CleanPre!J24</f>
        <v>None</v>
      </c>
      <c r="N23" t="str">
        <f>[1]CleanPre!K24</f>
        <v>None</v>
      </c>
      <c r="O23" t="str">
        <f>[1]CleanPre!L24</f>
        <v>None</v>
      </c>
      <c r="P23">
        <f t="shared" si="2"/>
        <v>4</v>
      </c>
      <c r="Q23" s="3">
        <f t="shared" si="3"/>
        <v>85.714285714285708</v>
      </c>
      <c r="R23" s="5" t="str">
        <f t="shared" si="0"/>
        <v/>
      </c>
      <c r="S23" s="5" t="str">
        <f t="shared" si="4"/>
        <v/>
      </c>
      <c r="T23" t="str">
        <f t="shared" si="1"/>
        <v/>
      </c>
      <c r="U23" t="str">
        <f t="shared" si="5"/>
        <v/>
      </c>
      <c r="W23" s="7" t="s">
        <v>99</v>
      </c>
      <c r="X23" s="8">
        <f>COUNT(S3:S27)</f>
        <v>16</v>
      </c>
      <c r="Y23" s="8"/>
    </row>
    <row r="24" spans="1:36" x14ac:dyDescent="0.2">
      <c r="A24">
        <v>22</v>
      </c>
      <c r="B24" t="str">
        <f>[1]CleanPre!A25</f>
        <v>00022</v>
      </c>
      <c r="D24" t="str">
        <f>[1]CleanPre!D25</f>
        <v>Female</v>
      </c>
      <c r="E24" s="1">
        <v>170</v>
      </c>
      <c r="F24" s="1">
        <v>64</v>
      </c>
      <c r="G24" s="1">
        <v>77</v>
      </c>
      <c r="H24">
        <f>IF([1]CleanPre!E25="0 - No Pain",0,IF([1]CleanPre!E25="10 - Worst Pain Possible",10,VALUE([1]CleanPre!E25)))</f>
        <v>10</v>
      </c>
      <c r="I24" t="str">
        <f>[1]CleanPre!F25</f>
        <v>Extreme</v>
      </c>
      <c r="J24" t="str">
        <f>[1]CleanPre!G25</f>
        <v>Extreme</v>
      </c>
      <c r="K24" t="str">
        <f>[1]CleanPre!H25</f>
        <v>Extreme</v>
      </c>
      <c r="L24" t="str">
        <f>[1]CleanPre!I25</f>
        <v>Extreme</v>
      </c>
      <c r="M24" t="str">
        <f>[1]CleanPre!J25</f>
        <v>Extreme</v>
      </c>
      <c r="N24" t="str">
        <f>[1]CleanPre!K25</f>
        <v>Extreme</v>
      </c>
      <c r="O24" t="str">
        <f>[1]CleanPre!L25</f>
        <v>Extreme</v>
      </c>
      <c r="P24">
        <f t="shared" si="2"/>
        <v>28</v>
      </c>
      <c r="Q24" s="3">
        <f t="shared" si="3"/>
        <v>0</v>
      </c>
      <c r="R24" s="5">
        <f t="shared" si="0"/>
        <v>85.714285714285708</v>
      </c>
      <c r="S24" s="5">
        <f t="shared" si="4"/>
        <v>85.714285714285708</v>
      </c>
      <c r="T24">
        <f t="shared" si="1"/>
        <v>1</v>
      </c>
      <c r="U24">
        <f t="shared" si="5"/>
        <v>-9</v>
      </c>
      <c r="W24" s="7" t="s">
        <v>117</v>
      </c>
      <c r="X24" s="8">
        <f>AVERAGEIF(S3:S27,"&lt;&gt;",Q3:Q27)</f>
        <v>49.285714285714285</v>
      </c>
      <c r="Y24" s="8"/>
      <c r="AG24" s="2" t="s">
        <v>118</v>
      </c>
      <c r="AH24" s="2"/>
      <c r="AI24" s="2"/>
      <c r="AJ24" s="2"/>
    </row>
    <row r="25" spans="1:36" x14ac:dyDescent="0.2">
      <c r="A25">
        <v>23</v>
      </c>
      <c r="B25" t="str">
        <f>[1]CleanPre!A26</f>
        <v>00023</v>
      </c>
      <c r="D25" t="str">
        <f>[1]CleanPre!D26</f>
        <v>Female</v>
      </c>
      <c r="E25" s="2">
        <v>234</v>
      </c>
      <c r="F25" s="2">
        <v>63</v>
      </c>
      <c r="G25" s="2">
        <v>75</v>
      </c>
      <c r="H25">
        <f>IF([1]CleanPre!E26="0 - No Pain",0,IF([1]CleanPre!E26="10 - Worst Pain Possible",10,VALUE([1]CleanPre!E26)))</f>
        <v>3</v>
      </c>
      <c r="I25" t="str">
        <f>[1]CleanPre!F26</f>
        <v>Moderate</v>
      </c>
      <c r="J25" t="str">
        <f>[1]CleanPre!G26</f>
        <v>Mild</v>
      </c>
      <c r="K25" t="str">
        <f>[1]CleanPre!H26</f>
        <v>Mild</v>
      </c>
      <c r="L25" t="str">
        <f>[1]CleanPre!I26</f>
        <v>Mild</v>
      </c>
      <c r="M25" t="str">
        <f>[1]CleanPre!J26</f>
        <v>Mild</v>
      </c>
      <c r="N25" t="str">
        <f>[1]CleanPre!K26</f>
        <v>Moderate</v>
      </c>
      <c r="O25" t="str">
        <f>[1]CleanPre!L26</f>
        <v>Moderate</v>
      </c>
      <c r="P25">
        <f t="shared" si="2"/>
        <v>10</v>
      </c>
      <c r="Q25" s="3">
        <f t="shared" si="3"/>
        <v>64.285714285714278</v>
      </c>
      <c r="R25" s="5" t="str">
        <f t="shared" si="0"/>
        <v/>
      </c>
      <c r="S25" s="5" t="str">
        <f t="shared" si="4"/>
        <v/>
      </c>
      <c r="T25" t="str">
        <f t="shared" si="1"/>
        <v/>
      </c>
      <c r="U25" t="str">
        <f t="shared" si="5"/>
        <v/>
      </c>
      <c r="W25" s="7" t="s">
        <v>119</v>
      </c>
      <c r="X25" s="8">
        <f>AVERAGEIF(S3:S27,"&lt;&gt;",R3:R27)</f>
        <v>72.321428571428569</v>
      </c>
      <c r="Y25" s="8"/>
      <c r="AG25" s="2" t="s">
        <v>120</v>
      </c>
      <c r="AH25" s="2" t="s">
        <v>89</v>
      </c>
      <c r="AI25" s="2" t="s">
        <v>121</v>
      </c>
      <c r="AJ25" s="2" t="s">
        <v>91</v>
      </c>
    </row>
    <row r="26" spans="1:36" x14ac:dyDescent="0.2">
      <c r="A26">
        <v>24</v>
      </c>
      <c r="B26" t="str">
        <f>[1]CleanPre!A27</f>
        <v>00024</v>
      </c>
      <c r="C26" s="6"/>
      <c r="D26" t="str">
        <f>[1]CleanPre!D27</f>
        <v>Female</v>
      </c>
      <c r="E26" s="1">
        <v>178</v>
      </c>
      <c r="F26" s="1">
        <v>66</v>
      </c>
      <c r="G26" s="1">
        <v>71</v>
      </c>
      <c r="H26">
        <f>IF([1]CleanPre!E27="0 - No Pain",0,IF([1]CleanPre!E27="10 - Worst Pain Possible",10,VALUE([1]CleanPre!E27)))</f>
        <v>3</v>
      </c>
      <c r="I26" t="str">
        <f>[1]CleanPre!F27</f>
        <v>Moderate</v>
      </c>
      <c r="J26" t="str">
        <f>[1]CleanPre!G27</f>
        <v>Moderate</v>
      </c>
      <c r="K26" t="str">
        <f>[1]CleanPre!H27</f>
        <v>Mild</v>
      </c>
      <c r="L26" t="str">
        <f>[1]CleanPre!I27</f>
        <v>Moderate</v>
      </c>
      <c r="M26" t="str">
        <f>[1]CleanPre!J27</f>
        <v>Moderate</v>
      </c>
      <c r="N26" t="str">
        <f>[1]CleanPre!K27</f>
        <v>Moderate</v>
      </c>
      <c r="O26" t="str">
        <f>[1]CleanPre!L27</f>
        <v>Severe</v>
      </c>
      <c r="P26">
        <f t="shared" si="2"/>
        <v>14</v>
      </c>
      <c r="Q26" s="3">
        <f t="shared" si="3"/>
        <v>50</v>
      </c>
      <c r="R26" s="5">
        <f t="shared" si="0"/>
        <v>92.857142857142861</v>
      </c>
      <c r="S26" s="5">
        <f t="shared" si="4"/>
        <v>42.857142857142861</v>
      </c>
      <c r="T26">
        <f t="shared" si="1"/>
        <v>2</v>
      </c>
      <c r="U26">
        <f t="shared" si="5"/>
        <v>-1</v>
      </c>
      <c r="W26" s="7" t="s">
        <v>122</v>
      </c>
      <c r="X26" s="8">
        <f>AVERAGE(S3:S27)</f>
        <v>26.116071428571431</v>
      </c>
      <c r="Y26" s="8"/>
      <c r="AG26" s="2" t="s">
        <v>123</v>
      </c>
      <c r="AH26" s="2">
        <v>25</v>
      </c>
      <c r="AI26" s="9">
        <f>X52</f>
        <v>4.5999999999999996</v>
      </c>
      <c r="AJ26" s="2">
        <f>X37</f>
        <v>2.4152294576982398</v>
      </c>
    </row>
    <row r="27" spans="1:36" x14ac:dyDescent="0.2">
      <c r="A27">
        <v>25</v>
      </c>
      <c r="B27" t="str">
        <f>[1]CleanPre!A28</f>
        <v>00025</v>
      </c>
      <c r="D27" t="str">
        <f>[1]CleanPre!D28</f>
        <v>Female</v>
      </c>
      <c r="E27" s="2">
        <v>204</v>
      </c>
      <c r="F27" s="2">
        <v>67</v>
      </c>
      <c r="G27" s="2">
        <v>75</v>
      </c>
      <c r="H27">
        <f>IF([1]CleanPre!E28="0 - No Pain",0,IF([1]CleanPre!E28="10 - Worst Pain Possible",10,VALUE([1]CleanPre!E28)))</f>
        <v>7</v>
      </c>
      <c r="I27" t="str">
        <f>[1]CleanPre!F28</f>
        <v>Moderate</v>
      </c>
      <c r="J27" t="str">
        <f>[1]CleanPre!G28</f>
        <v>Severe</v>
      </c>
      <c r="K27" t="str">
        <f>[1]CleanPre!H28</f>
        <v>Mild</v>
      </c>
      <c r="L27" t="str">
        <f>[1]CleanPre!I28</f>
        <v>Moderate</v>
      </c>
      <c r="M27" t="str">
        <f>[1]CleanPre!J28</f>
        <v>Mild</v>
      </c>
      <c r="N27" t="str">
        <f>[1]CleanPre!K28</f>
        <v>Moderate</v>
      </c>
      <c r="O27" t="str">
        <f>[1]CleanPre!L28</f>
        <v>Severe</v>
      </c>
      <c r="P27">
        <f t="shared" si="2"/>
        <v>14</v>
      </c>
      <c r="Q27" s="3">
        <f t="shared" si="3"/>
        <v>50</v>
      </c>
      <c r="R27" s="5" t="str">
        <f t="shared" si="0"/>
        <v/>
      </c>
      <c r="S27" s="5" t="str">
        <f t="shared" si="4"/>
        <v/>
      </c>
      <c r="T27" t="str">
        <f>IF(B27="","",IFERROR(INDEX($H$31:$H$42,MATCH(B27,$B$31:$B$42,0)),""))</f>
        <v/>
      </c>
      <c r="U27" t="str">
        <f t="shared" si="5"/>
        <v/>
      </c>
      <c r="W27" s="7" t="s">
        <v>124</v>
      </c>
      <c r="X27" s="8">
        <f>_xlfn.SINGLE(_xlfn.STDEV.S(S3:S27))</f>
        <v>20.566746739058448</v>
      </c>
      <c r="Y27" s="8"/>
      <c r="AG27" s="2" t="s">
        <v>125</v>
      </c>
      <c r="AH27" s="2">
        <f>X8</f>
        <v>16</v>
      </c>
      <c r="AI27" s="9">
        <f>X53</f>
        <v>1.9375</v>
      </c>
      <c r="AJ27" s="2">
        <f>X41</f>
        <v>1.5692354826475214</v>
      </c>
    </row>
    <row r="28" spans="1:36" x14ac:dyDescent="0.2">
      <c r="W28" s="7" t="s">
        <v>126</v>
      </c>
      <c r="X28" s="7">
        <f>IF(X23&gt;1,X26/(X27/SQRT(X23)),"")</f>
        <v>5.079280988854542</v>
      </c>
      <c r="Y28" s="7"/>
      <c r="AG28" s="2" t="s">
        <v>127</v>
      </c>
      <c r="AH28" s="9">
        <f>X23</f>
        <v>16</v>
      </c>
      <c r="AI28" s="9">
        <f>X54</f>
        <v>-2.5</v>
      </c>
      <c r="AJ28" s="2">
        <f>X55</f>
        <v>3.1832897030168859</v>
      </c>
    </row>
    <row r="29" spans="1:36" x14ac:dyDescent="0.2">
      <c r="A29" t="s">
        <v>128</v>
      </c>
      <c r="W29" s="7" t="s">
        <v>129</v>
      </c>
      <c r="X29" s="7">
        <f>IF(X23&gt;0,X23-1,"")</f>
        <v>15</v>
      </c>
      <c r="Y29" s="7"/>
    </row>
    <row r="30" spans="1:36" x14ac:dyDescent="0.2">
      <c r="A30" t="s">
        <v>130</v>
      </c>
      <c r="B30" t="s">
        <v>131</v>
      </c>
      <c r="D30" t="s">
        <v>132</v>
      </c>
      <c r="E30" t="s">
        <v>78</v>
      </c>
      <c r="F30" t="s">
        <v>133</v>
      </c>
      <c r="G30" t="s">
        <v>80</v>
      </c>
      <c r="H30" t="s">
        <v>134</v>
      </c>
      <c r="I30" t="s">
        <v>5</v>
      </c>
      <c r="J30" t="s">
        <v>6</v>
      </c>
      <c r="K30" t="s">
        <v>7</v>
      </c>
      <c r="L30" t="s">
        <v>8</v>
      </c>
      <c r="M30" t="s">
        <v>9</v>
      </c>
      <c r="N30" t="s">
        <v>10</v>
      </c>
      <c r="O30" t="s">
        <v>11</v>
      </c>
      <c r="P30" t="s">
        <v>135</v>
      </c>
      <c r="Q30" t="s">
        <v>136</v>
      </c>
      <c r="W30" s="7" t="s">
        <v>109</v>
      </c>
      <c r="X30" s="7">
        <f>_xlfn.SINGLE(IF(X23&gt;1,_xlfn.T.DIST.2T(ABS(X28),X29),""))</f>
        <v>1.3586891730107961E-4</v>
      </c>
      <c r="Y30" s="7"/>
    </row>
    <row r="31" spans="1:36" x14ac:dyDescent="0.2">
      <c r="A31">
        <v>1</v>
      </c>
      <c r="B31" t="str">
        <f>[1]CleanPost!A4</f>
        <v>00004</v>
      </c>
      <c r="D31" t="str">
        <f>[1]CleanPost!C4</f>
        <v>Male</v>
      </c>
      <c r="E31" s="2">
        <v>183</v>
      </c>
      <c r="F31" s="2">
        <v>70</v>
      </c>
      <c r="G31" s="2">
        <v>57</v>
      </c>
      <c r="H31">
        <f>IF([1]CleanPost!D4="0 - No Pain",0,IF([1]CleanPost!D4="10 - Worst Pain Possible",10,VALUE([1]CleanPost!D4)))</f>
        <v>1</v>
      </c>
      <c r="I31" t="str">
        <f>[1]CleanPost!E4</f>
        <v>Mild</v>
      </c>
      <c r="J31" t="str">
        <f>[1]CleanPost!F4</f>
        <v>Mild</v>
      </c>
      <c r="K31" t="str">
        <f>[1]CleanPost!G4</f>
        <v>Mild</v>
      </c>
      <c r="L31" t="str">
        <f>[1]CleanPost!H4</f>
        <v>Moderate</v>
      </c>
      <c r="M31" t="str">
        <f>[1]CleanPost!I4</f>
        <v>None</v>
      </c>
      <c r="N31" t="str">
        <f>[1]CleanPost!J4</f>
        <v>Mild</v>
      </c>
      <c r="O31" t="str">
        <f>[1]CleanPost!K4</f>
        <v>None</v>
      </c>
      <c r="P31">
        <f t="shared" ref="P31:P41" si="7">IF(COUNTA(I31:O31)&lt;7,NA(),VLOOKUP(I31,$AB$3:$AC$7,2,FALSE)+VLOOKUP(J31,$AB$3:$AC$7,2,FALSE)+VLOOKUP(K31,$AB$3:$AC$7,2,FALSE)+VLOOKUP(L31,$AB$3:$AC$7,2,FALSE)+VLOOKUP(M31,$AB$3:$AC$7,2,FALSE)+VLOOKUP(N31,$AB$3:$AC$7,2,FALSE)+VLOOKUP(O31,$AB$3:$AC$7,2,FALSE))</f>
        <v>6</v>
      </c>
      <c r="Q31" s="3">
        <f t="shared" ref="Q31:Q46" si="8">IF(ISNA(P31),"",100 - (P31*100/28))</f>
        <v>78.571428571428569</v>
      </c>
    </row>
    <row r="32" spans="1:36" x14ac:dyDescent="0.2">
      <c r="A32">
        <v>2</v>
      </c>
      <c r="B32" t="str">
        <f>[1]CleanPost!A5</f>
        <v>00007</v>
      </c>
      <c r="D32" t="str">
        <f>[1]CleanPost!C5</f>
        <v>Female</v>
      </c>
      <c r="E32" s="2">
        <v>162</v>
      </c>
      <c r="F32" s="2">
        <v>67</v>
      </c>
      <c r="G32" s="2">
        <v>83</v>
      </c>
      <c r="H32">
        <f>IF([1]CleanPost!D5="0 - No Pain",0,IF([1]CleanPost!D5="10 - Worst Pain Possible",10,VALUE([1]CleanPost!D5)))</f>
        <v>2</v>
      </c>
      <c r="I32" t="str">
        <f>[1]CleanPost!E5</f>
        <v>Mild</v>
      </c>
      <c r="J32" t="str">
        <f>[1]CleanPost!F5</f>
        <v>Mild</v>
      </c>
      <c r="K32" t="str">
        <f>[1]CleanPost!G5</f>
        <v>Mild</v>
      </c>
      <c r="L32" t="str">
        <f>[1]CleanPost!H5</f>
        <v>Mild</v>
      </c>
      <c r="M32" t="str">
        <f>[1]CleanPost!I5</f>
        <v>None</v>
      </c>
      <c r="N32" t="str">
        <f>[1]CleanPost!J5</f>
        <v>None</v>
      </c>
      <c r="O32" t="str">
        <f>[1]CleanPost!K5</f>
        <v>None</v>
      </c>
      <c r="P32">
        <f t="shared" si="7"/>
        <v>4</v>
      </c>
      <c r="Q32" s="3">
        <f t="shared" si="8"/>
        <v>85.714285714285708</v>
      </c>
    </row>
    <row r="33" spans="1:25" x14ac:dyDescent="0.2">
      <c r="A33">
        <v>3</v>
      </c>
      <c r="B33" t="str">
        <f>[1]CleanPost!A6</f>
        <v>00020</v>
      </c>
      <c r="D33" t="str">
        <f>[1]CleanPost!C6</f>
        <v>Male</v>
      </c>
      <c r="E33" s="2">
        <v>197</v>
      </c>
      <c r="F33" s="2">
        <v>70</v>
      </c>
      <c r="G33" s="2">
        <v>72</v>
      </c>
      <c r="H33">
        <f>IF([1]CleanPost!D6="0 - No Pain",0,IF([1]CleanPost!D6="10 - Worst Pain Possible",10,VALUE([1]CleanPost!D6)))</f>
        <v>1</v>
      </c>
      <c r="I33" t="str">
        <f>[1]CleanPost!E6</f>
        <v>Mild</v>
      </c>
      <c r="J33" t="str">
        <f>[1]CleanPost!F6</f>
        <v>Mild</v>
      </c>
      <c r="K33" t="str">
        <f>[1]CleanPost!G6</f>
        <v>Mild</v>
      </c>
      <c r="L33" t="str">
        <f>[1]CleanPost!H6</f>
        <v>Mild</v>
      </c>
      <c r="M33" t="str">
        <f>[1]CleanPost!I6</f>
        <v>Mild</v>
      </c>
      <c r="N33" t="str">
        <f>[1]CleanPost!J6</f>
        <v>Mild</v>
      </c>
      <c r="O33" t="str">
        <f>[1]CleanPost!K6</f>
        <v>Mild</v>
      </c>
      <c r="P33">
        <f t="shared" si="7"/>
        <v>7</v>
      </c>
      <c r="Q33" s="3">
        <f t="shared" si="8"/>
        <v>75</v>
      </c>
    </row>
    <row r="34" spans="1:25" x14ac:dyDescent="0.2">
      <c r="A34">
        <v>4</v>
      </c>
      <c r="B34" t="str">
        <f>[1]CleanPost!A7</f>
        <v>00013</v>
      </c>
      <c r="D34" t="str">
        <f>[1]CleanPost!C7</f>
        <v>Female</v>
      </c>
      <c r="E34" s="2">
        <v>177</v>
      </c>
      <c r="F34" s="2">
        <v>65</v>
      </c>
      <c r="G34" s="2">
        <v>64</v>
      </c>
      <c r="H34">
        <f>IF([1]CleanPost!D7="0 - No Pain",0,IF([1]CleanPost!D7="10 - Worst Pain Possible",10,VALUE([1]CleanPost!D7)))</f>
        <v>2</v>
      </c>
      <c r="I34" t="str">
        <f>[1]CleanPost!E7</f>
        <v>Moderate</v>
      </c>
      <c r="J34" t="str">
        <f>[1]CleanPost!F7</f>
        <v>Mild</v>
      </c>
      <c r="K34" t="str">
        <f>[1]CleanPost!G7</f>
        <v>None</v>
      </c>
      <c r="L34" t="str">
        <f>[1]CleanPost!H7</f>
        <v>Mild</v>
      </c>
      <c r="M34" t="str">
        <f>[1]CleanPost!I7</f>
        <v>Mild</v>
      </c>
      <c r="N34" t="str">
        <f>[1]CleanPost!J7</f>
        <v>Mild</v>
      </c>
      <c r="O34" t="str">
        <f>[1]CleanPost!K7</f>
        <v>Mild</v>
      </c>
      <c r="P34">
        <f t="shared" si="7"/>
        <v>7</v>
      </c>
      <c r="Q34" s="3">
        <f t="shared" si="8"/>
        <v>75</v>
      </c>
      <c r="W34" s="2" t="s">
        <v>137</v>
      </c>
      <c r="X34" s="2"/>
      <c r="Y34" s="2"/>
    </row>
    <row r="35" spans="1:25" x14ac:dyDescent="0.2">
      <c r="A35">
        <v>5</v>
      </c>
      <c r="B35" t="str">
        <f>[1]CleanPost!A8</f>
        <v>00005</v>
      </c>
      <c r="D35" t="str">
        <f>[1]CleanPost!C8</f>
        <v>Female</v>
      </c>
      <c r="E35" s="2">
        <v>189</v>
      </c>
      <c r="F35" s="2">
        <v>65</v>
      </c>
      <c r="G35" s="2">
        <v>75</v>
      </c>
      <c r="H35">
        <f>IF([1]CleanPost!D8="0 - No Pain",0,IF([1]CleanPost!D8="10 - Worst Pain Possible",10,VALUE([1]CleanPost!D8)))</f>
        <v>1</v>
      </c>
      <c r="I35" t="str">
        <f>[1]CleanPost!E8</f>
        <v>Moderate</v>
      </c>
      <c r="J35" t="str">
        <f>[1]CleanPost!F8</f>
        <v>Moderate</v>
      </c>
      <c r="K35" t="str">
        <f>[1]CleanPost!G8</f>
        <v>Moderate</v>
      </c>
      <c r="L35" t="str">
        <f>[1]CleanPost!H8</f>
        <v>Moderate</v>
      </c>
      <c r="M35" t="str">
        <f>[1]CleanPost!I8</f>
        <v>Moderate</v>
      </c>
      <c r="N35" t="str">
        <f>[1]CleanPost!J8</f>
        <v>Moderate</v>
      </c>
      <c r="O35" t="str">
        <f>[1]CleanPost!K8</f>
        <v>Severe</v>
      </c>
      <c r="P35">
        <f t="shared" si="7"/>
        <v>15</v>
      </c>
      <c r="Q35" s="3">
        <f t="shared" si="8"/>
        <v>46.428571428571431</v>
      </c>
      <c r="W35" s="2" t="s">
        <v>138</v>
      </c>
      <c r="X35" s="2">
        <f>COUNT(H3:H27)</f>
        <v>25</v>
      </c>
      <c r="Y35" s="2"/>
    </row>
    <row r="36" spans="1:25" x14ac:dyDescent="0.2">
      <c r="A36">
        <v>6</v>
      </c>
      <c r="B36" t="str">
        <f>[1]CleanPost!A9</f>
        <v>00015</v>
      </c>
      <c r="D36" t="str">
        <f>[1]CleanPost!C9</f>
        <v>Male</v>
      </c>
      <c r="E36" s="2">
        <v>228</v>
      </c>
      <c r="F36" s="2">
        <v>70</v>
      </c>
      <c r="G36" s="2">
        <v>77</v>
      </c>
      <c r="H36">
        <f>IF([1]CleanPost!D9="0 - No Pain",0,IF([1]CleanPost!D9="10 - Worst Pain Possible",10,VALUE([1]CleanPost!D9)))</f>
        <v>3</v>
      </c>
      <c r="I36" t="str">
        <f>[1]CleanPost!E9</f>
        <v>Mild</v>
      </c>
      <c r="J36" t="str">
        <f>[1]CleanPost!F9</f>
        <v>None</v>
      </c>
      <c r="K36" t="str">
        <f>[1]CleanPost!G9</f>
        <v>Mild</v>
      </c>
      <c r="L36" t="str">
        <f>[1]CleanPost!H9</f>
        <v>Mild</v>
      </c>
      <c r="M36" t="str">
        <f>[1]CleanPost!I9</f>
        <v>Mild</v>
      </c>
      <c r="N36" t="str">
        <f>[1]CleanPost!J9</f>
        <v>Mild</v>
      </c>
      <c r="O36" t="str">
        <f>[1]CleanPost!K9</f>
        <v>Mild</v>
      </c>
      <c r="P36">
        <f t="shared" si="7"/>
        <v>6</v>
      </c>
      <c r="Q36" s="3">
        <f t="shared" si="8"/>
        <v>78.571428571428569</v>
      </c>
      <c r="W36" s="2" t="s">
        <v>139</v>
      </c>
      <c r="X36" s="2">
        <f>AVERAGE(H3:H27)</f>
        <v>4.5999999999999996</v>
      </c>
      <c r="Y36" s="2"/>
    </row>
    <row r="37" spans="1:25" x14ac:dyDescent="0.2">
      <c r="A37">
        <v>7</v>
      </c>
      <c r="B37" t="str">
        <f>[1]CleanPost!A10</f>
        <v>00019</v>
      </c>
      <c r="D37" t="str">
        <f>[1]CleanPost!C10</f>
        <v>Female</v>
      </c>
      <c r="E37" s="2">
        <v>234</v>
      </c>
      <c r="F37" s="2">
        <v>65</v>
      </c>
      <c r="G37" s="2">
        <v>67</v>
      </c>
      <c r="H37">
        <f>IF([1]CleanPost!D10="0 - No Pain",0,IF([1]CleanPost!D10="10 - Worst Pain Possible",10,VALUE([1]CleanPost!D10)))</f>
        <v>2</v>
      </c>
      <c r="I37" t="str">
        <f>[1]CleanPost!E10</f>
        <v>Mild</v>
      </c>
      <c r="J37" t="str">
        <f>[1]CleanPost!F10</f>
        <v>Mild</v>
      </c>
      <c r="K37" t="str">
        <f>[1]CleanPost!G10</f>
        <v>Mild</v>
      </c>
      <c r="L37" t="str">
        <f>[1]CleanPost!H10</f>
        <v>Mild</v>
      </c>
      <c r="M37" t="str">
        <f>[1]CleanPost!I10</f>
        <v>Mild</v>
      </c>
      <c r="N37" t="str">
        <f>[1]CleanPost!J10</f>
        <v>Mild</v>
      </c>
      <c r="O37" t="str">
        <f>[1]CleanPost!K10</f>
        <v>Moderate</v>
      </c>
      <c r="P37">
        <f t="shared" si="7"/>
        <v>8</v>
      </c>
      <c r="Q37" s="3">
        <f t="shared" si="8"/>
        <v>71.428571428571431</v>
      </c>
      <c r="W37" s="2" t="s">
        <v>140</v>
      </c>
      <c r="X37" s="2">
        <f>_xlfn.SINGLE(_xlfn.STDEV.S(H3:H27))</f>
        <v>2.4152294576982398</v>
      </c>
      <c r="Y37" s="2"/>
    </row>
    <row r="38" spans="1:25" x14ac:dyDescent="0.2">
      <c r="A38">
        <v>8</v>
      </c>
      <c r="B38" t="str">
        <f>[1]CleanPost!A11</f>
        <v>00006</v>
      </c>
      <c r="D38" t="str">
        <f>[1]CleanPost!C11</f>
        <v>Female</v>
      </c>
      <c r="E38">
        <v>155</v>
      </c>
      <c r="F38">
        <v>68</v>
      </c>
      <c r="G38">
        <v>57</v>
      </c>
      <c r="H38">
        <f>IF([1]CleanPost!D11="0 - No Pain",0,IF([1]CleanPost!D11="10 - Worst Pain Possible",10,VALUE([1]CleanPost!D11)))</f>
        <v>1</v>
      </c>
      <c r="I38" t="str">
        <f>[1]CleanPost!E11</f>
        <v>None</v>
      </c>
      <c r="J38" t="str">
        <f>[1]CleanPost!F11</f>
        <v>Mild</v>
      </c>
      <c r="K38" t="str">
        <f>[1]CleanPost!G11</f>
        <v>None</v>
      </c>
      <c r="L38" t="str">
        <f>[1]CleanPost!H11</f>
        <v>Mild</v>
      </c>
      <c r="M38" t="str">
        <f>[1]CleanPost!I11</f>
        <v>None</v>
      </c>
      <c r="N38" t="str">
        <f>[1]CleanPost!J11</f>
        <v>Mild</v>
      </c>
      <c r="O38" t="str">
        <f>[1]CleanPost!K11</f>
        <v>None</v>
      </c>
      <c r="P38">
        <f t="shared" si="7"/>
        <v>3</v>
      </c>
      <c r="Q38" s="3">
        <f t="shared" si="8"/>
        <v>89.285714285714292</v>
      </c>
      <c r="W38" s="2"/>
      <c r="X38" s="2"/>
      <c r="Y38" s="2"/>
    </row>
    <row r="39" spans="1:25" x14ac:dyDescent="0.2">
      <c r="A39">
        <v>9</v>
      </c>
      <c r="B39" t="str">
        <f>[1]CleanPost!A12</f>
        <v>00018</v>
      </c>
      <c r="D39" t="str">
        <f>[1]CleanPost!C12</f>
        <v>Male</v>
      </c>
      <c r="E39" s="2">
        <v>161</v>
      </c>
      <c r="F39" s="2">
        <v>70</v>
      </c>
      <c r="G39" s="2">
        <v>59</v>
      </c>
      <c r="H39">
        <f>IF([1]CleanPost!D12="0 - No Pain",0,IF([1]CleanPost!D12="10 - Worst Pain Possible",10,VALUE([1]CleanPost!D12)))</f>
        <v>2</v>
      </c>
      <c r="I39" t="str">
        <f>[1]CleanPost!E12</f>
        <v>Moderate</v>
      </c>
      <c r="J39" t="str">
        <f>[1]CleanPost!F12</f>
        <v>Moderate</v>
      </c>
      <c r="K39" t="str">
        <f>[1]CleanPost!G12</f>
        <v>Mild</v>
      </c>
      <c r="L39" t="str">
        <f>[1]CleanPost!H12</f>
        <v>Moderate</v>
      </c>
      <c r="M39" t="str">
        <f>[1]CleanPost!I12</f>
        <v>Moderate</v>
      </c>
      <c r="N39" t="str">
        <f>[1]CleanPost!J12</f>
        <v>Moderate</v>
      </c>
      <c r="O39" t="str">
        <f>[1]CleanPost!K12</f>
        <v>Moderate</v>
      </c>
      <c r="P39">
        <f t="shared" si="7"/>
        <v>13</v>
      </c>
      <c r="Q39" s="3">
        <f t="shared" si="8"/>
        <v>53.571428571428569</v>
      </c>
      <c r="W39" s="2" t="s">
        <v>141</v>
      </c>
      <c r="X39" s="2">
        <f>COUNT(H31:H46)</f>
        <v>16</v>
      </c>
      <c r="Y39" s="2"/>
    </row>
    <row r="40" spans="1:25" x14ac:dyDescent="0.2">
      <c r="A40">
        <v>10</v>
      </c>
      <c r="B40" t="str">
        <f>[1]CleanPost!A13</f>
        <v>00008</v>
      </c>
      <c r="D40" t="str">
        <f>[1]CleanPost!C13</f>
        <v>Male</v>
      </c>
      <c r="E40" s="2">
        <v>173</v>
      </c>
      <c r="F40" s="2">
        <v>72</v>
      </c>
      <c r="G40" s="2">
        <v>60</v>
      </c>
      <c r="H40">
        <f>IF([1]CleanPost!D13="0 - No Pain",0,IF([1]CleanPost!D13="10 - Worst Pain Possible",10,VALUE([1]CleanPost!D13)))</f>
        <v>6</v>
      </c>
      <c r="I40" t="str">
        <f>[1]CleanPost!E13</f>
        <v>Moderate</v>
      </c>
      <c r="J40" t="str">
        <f>[1]CleanPost!F13</f>
        <v>Severe</v>
      </c>
      <c r="K40" t="str">
        <f>[1]CleanPost!G13</f>
        <v>Moderate</v>
      </c>
      <c r="L40" t="str">
        <f>[1]CleanPost!H13</f>
        <v>Mild</v>
      </c>
      <c r="M40" t="str">
        <f>[1]CleanPost!I13</f>
        <v>Moderate</v>
      </c>
      <c r="N40" t="str">
        <f>[1]CleanPost!J13</f>
        <v>Moderate</v>
      </c>
      <c r="O40" t="str">
        <f>[1]CleanPost!K13</f>
        <v>Mild</v>
      </c>
      <c r="P40">
        <f t="shared" si="7"/>
        <v>13</v>
      </c>
      <c r="Q40" s="3">
        <f t="shared" si="8"/>
        <v>53.571428571428569</v>
      </c>
      <c r="W40" s="2" t="s">
        <v>142</v>
      </c>
      <c r="X40" s="2">
        <f>AVERAGE(H31:H46)</f>
        <v>1.9375</v>
      </c>
      <c r="Y40" s="2"/>
    </row>
    <row r="41" spans="1:25" x14ac:dyDescent="0.2">
      <c r="A41">
        <v>11</v>
      </c>
      <c r="B41" t="str">
        <f>[1]CleanPost!A14</f>
        <v>00009</v>
      </c>
      <c r="D41" t="str">
        <f>[1]CleanPost!C14</f>
        <v>Female</v>
      </c>
      <c r="E41" s="2">
        <v>127</v>
      </c>
      <c r="F41" s="2">
        <v>63</v>
      </c>
      <c r="G41" s="2">
        <v>70</v>
      </c>
      <c r="H41">
        <f>IF([1]CleanPost!D14="0 - No Pain",0,IF([1]CleanPost!D14="10 - Worst Pain Possible",10,VALUE([1]CleanPost!D14)))</f>
        <v>1</v>
      </c>
      <c r="I41" t="str">
        <f>[1]CleanPost!E14</f>
        <v>Mild</v>
      </c>
      <c r="J41" t="str">
        <f>[1]CleanPost!F14</f>
        <v>Mild</v>
      </c>
      <c r="K41" t="str">
        <f>[1]CleanPost!G14</f>
        <v>Mild</v>
      </c>
      <c r="L41" t="str">
        <f>[1]CleanPost!H14</f>
        <v>Moderate</v>
      </c>
      <c r="M41" t="str">
        <f>[1]CleanPost!I14</f>
        <v>None</v>
      </c>
      <c r="N41" t="str">
        <f>[1]CleanPost!J14</f>
        <v>Moderate</v>
      </c>
      <c r="O41" t="str">
        <f>[1]CleanPost!K14</f>
        <v>Mild</v>
      </c>
      <c r="P41">
        <f t="shared" si="7"/>
        <v>8</v>
      </c>
      <c r="Q41" s="3">
        <f t="shared" si="8"/>
        <v>71.428571428571431</v>
      </c>
      <c r="W41" s="2" t="s">
        <v>143</v>
      </c>
      <c r="X41" s="2">
        <f>_xlfn.SINGLE(_xlfn.STDEV.S(H31:H46))</f>
        <v>1.5692354826475214</v>
      </c>
      <c r="Y41" s="2"/>
    </row>
    <row r="42" spans="1:25" x14ac:dyDescent="0.2">
      <c r="A42">
        <v>12</v>
      </c>
      <c r="B42" t="str">
        <f>[1]CleanPost!A15</f>
        <v>00016</v>
      </c>
      <c r="D42" t="str">
        <f>[1]CleanPost!C15</f>
        <v>Female</v>
      </c>
      <c r="E42" s="2">
        <v>156</v>
      </c>
      <c r="F42" s="2">
        <v>64</v>
      </c>
      <c r="G42" s="2">
        <v>57</v>
      </c>
      <c r="H42">
        <f>IF([1]CleanPost!D15="0 - No Pain",0,IF([1]CleanPost!D15="10 - Worst Pain Possible",10,VALUE([1]CleanPost!D15)))</f>
        <v>1</v>
      </c>
      <c r="I42" t="str">
        <f>[1]CleanPost!E15</f>
        <v>Mild</v>
      </c>
      <c r="J42" t="str">
        <f>[1]CleanPost!F15</f>
        <v>Mild</v>
      </c>
      <c r="K42" t="str">
        <f>[1]CleanPost!G15</f>
        <v>Mild</v>
      </c>
      <c r="L42" t="str">
        <f>[1]CleanPost!H15</f>
        <v>Mild</v>
      </c>
      <c r="M42" t="str">
        <f>[1]CleanPost!I15</f>
        <v>Mild</v>
      </c>
      <c r="N42" t="str">
        <f>[1]CleanPost!J15</f>
        <v>Mild</v>
      </c>
      <c r="O42" t="str">
        <f>[1]CleanPost!K15</f>
        <v>Mild</v>
      </c>
      <c r="P42">
        <f>IF(COUNTA(I42:O42)&lt;7,NA(),VLOOKUP(I42,$AB$3:$AC$7,2,FALSE)+VLOOKUP(J42,$AB$3:$AC$7,2,FALSE)+VLOOKUP(K42,$AB$3:$AC$7,2,FALSE)+VLOOKUP(L42,$AB$3:$AC$7,2,FALSE)+VLOOKUP(M42,$AB$3:$AC$7,2,FALSE)+VLOOKUP(N42,$AB$3:$AC$7,2,FALSE)+VLOOKUP(O42,$AB$3:$AC$7,2,FALSE))</f>
        <v>7</v>
      </c>
      <c r="Q42" s="3">
        <f t="shared" si="8"/>
        <v>75</v>
      </c>
      <c r="W42" s="2"/>
      <c r="X42" s="2"/>
      <c r="Y42" s="2"/>
    </row>
    <row r="43" spans="1:25" x14ac:dyDescent="0.2">
      <c r="A43">
        <v>13</v>
      </c>
      <c r="B43" t="s">
        <v>69</v>
      </c>
      <c r="D43" t="s">
        <v>39</v>
      </c>
      <c r="E43" s="1">
        <v>178</v>
      </c>
      <c r="F43" s="1">
        <v>66</v>
      </c>
      <c r="G43" s="1">
        <v>71</v>
      </c>
      <c r="H43" s="1">
        <v>2</v>
      </c>
      <c r="I43" s="1" t="s">
        <v>43</v>
      </c>
      <c r="J43" s="1" t="s">
        <v>37</v>
      </c>
      <c r="K43" s="1" t="s">
        <v>37</v>
      </c>
      <c r="L43" s="1" t="s">
        <v>43</v>
      </c>
      <c r="M43" s="1" t="s">
        <v>37</v>
      </c>
      <c r="N43" s="1" t="s">
        <v>37</v>
      </c>
      <c r="O43" s="1" t="s">
        <v>37</v>
      </c>
      <c r="P43">
        <f>IF(COUNTA(I43:O43)&lt;7,NA(),VLOOKUP(I43,$AB$3:$AC$7,2,FALSE)+VLOOKUP(J43,$AB$3:$AC$7,2,FALSE)+VLOOKUP(K43,$AB$3:$AC$7,2,FALSE)+VLOOKUP(L43,$AB$3:$AC$7,2,FALSE)+VLOOKUP(M43,$AB$3:$AC$7,2,FALSE)+VLOOKUP(N43,$AB$3:$AC$7,2,FALSE)+VLOOKUP(O43,$AB$3:$AC$7,2,FALSE))</f>
        <v>2</v>
      </c>
      <c r="Q43" s="3">
        <f t="shared" si="8"/>
        <v>92.857142857142861</v>
      </c>
      <c r="W43" s="2" t="s">
        <v>144</v>
      </c>
      <c r="X43" s="2"/>
      <c r="Y43" s="2"/>
    </row>
    <row r="44" spans="1:25" x14ac:dyDescent="0.2">
      <c r="A44">
        <v>14</v>
      </c>
      <c r="B44" t="s">
        <v>56</v>
      </c>
      <c r="D44" t="s">
        <v>47</v>
      </c>
      <c r="E44" s="1">
        <v>205</v>
      </c>
      <c r="F44" s="1">
        <v>72</v>
      </c>
      <c r="G44" s="1">
        <v>80</v>
      </c>
      <c r="H44" s="1">
        <v>0</v>
      </c>
      <c r="I44" s="1" t="s">
        <v>43</v>
      </c>
      <c r="J44" s="1" t="s">
        <v>43</v>
      </c>
      <c r="K44" s="1" t="s">
        <v>37</v>
      </c>
      <c r="L44" s="1" t="s">
        <v>37</v>
      </c>
      <c r="M44" s="1" t="s">
        <v>37</v>
      </c>
      <c r="N44" s="1" t="s">
        <v>43</v>
      </c>
      <c r="O44" s="1" t="s">
        <v>37</v>
      </c>
      <c r="P44">
        <f>IF(COUNTA(I44:O44)&lt;7,NA(),VLOOKUP(I44,$AB$3:$AC$7,2,FALSE)+VLOOKUP(J44,$AB$3:$AC$7,2,FALSE)+VLOOKUP(K44,$AB$3:$AC$7,2,FALSE)+VLOOKUP(L44,$AB$3:$AC$7,2,FALSE)+VLOOKUP(M44,$AB$3:$AC$7,2,FALSE)+VLOOKUP(N44,$AB$3:$AC$7,2,FALSE)+VLOOKUP(O44,$AB$3:$AC$7,2,FALSE))</f>
        <v>3</v>
      </c>
      <c r="Q44" s="3">
        <f t="shared" si="8"/>
        <v>89.285714285714292</v>
      </c>
      <c r="W44" s="2" t="s">
        <v>106</v>
      </c>
      <c r="X44" s="2">
        <f>X40-X36</f>
        <v>-2.6624999999999996</v>
      </c>
      <c r="Y44" s="2"/>
    </row>
    <row r="45" spans="1:25" x14ac:dyDescent="0.2">
      <c r="A45">
        <v>15</v>
      </c>
      <c r="B45" t="s">
        <v>55</v>
      </c>
      <c r="D45" t="s">
        <v>47</v>
      </c>
      <c r="E45" s="1">
        <v>174</v>
      </c>
      <c r="F45" s="1">
        <v>72</v>
      </c>
      <c r="G45" s="1">
        <v>64</v>
      </c>
      <c r="H45" s="1">
        <v>5</v>
      </c>
      <c r="I45" s="1" t="s">
        <v>41</v>
      </c>
      <c r="J45" s="1" t="s">
        <v>41</v>
      </c>
      <c r="K45" s="1" t="s">
        <v>41</v>
      </c>
      <c r="L45" s="1" t="s">
        <v>42</v>
      </c>
      <c r="M45" s="1" t="s">
        <v>41</v>
      </c>
      <c r="N45" s="1" t="s">
        <v>42</v>
      </c>
      <c r="O45" s="1" t="s">
        <v>48</v>
      </c>
      <c r="P45">
        <f>IF(COUNTA(I45:O45)&lt;7,NA(),VLOOKUP(I45,$AB$3:$AC$7,2,FALSE)+VLOOKUP(J45,$AB$3:$AC$7,2,FALSE)+VLOOKUP(K45,$AB$3:$AC$7,2,FALSE)+VLOOKUP(L45,$AB$3:$AC$7,2,FALSE)+VLOOKUP(M45,$AB$3:$AC$7,2,FALSE)+VLOOKUP(N45,$AB$3:$AC$7,2,FALSE)+VLOOKUP(O45,$AB$3:$AC$7,2,FALSE))</f>
        <v>18</v>
      </c>
      <c r="Q45" s="3">
        <f t="shared" si="8"/>
        <v>35.714285714285708</v>
      </c>
      <c r="W45" s="2" t="s">
        <v>108</v>
      </c>
      <c r="X45" s="2">
        <f>IF(AND(X35&gt;1,X39&gt;1),(X40-X36)/SQRT(X41^2/X39 + X37^2/X35),"")</f>
        <v>-4.2785808632177877</v>
      </c>
      <c r="Y45" s="2"/>
    </row>
    <row r="46" spans="1:25" x14ac:dyDescent="0.2">
      <c r="A46">
        <v>16</v>
      </c>
      <c r="B46" t="s">
        <v>67</v>
      </c>
      <c r="D46" t="s">
        <v>39</v>
      </c>
      <c r="E46" s="1">
        <v>170</v>
      </c>
      <c r="F46" s="1">
        <v>64</v>
      </c>
      <c r="G46" s="1">
        <v>77</v>
      </c>
      <c r="H46" s="1">
        <v>1</v>
      </c>
      <c r="I46" s="1" t="s">
        <v>43</v>
      </c>
      <c r="J46" s="1" t="s">
        <v>43</v>
      </c>
      <c r="K46" s="1" t="s">
        <v>43</v>
      </c>
      <c r="L46" s="1" t="s">
        <v>43</v>
      </c>
      <c r="M46" s="1" t="s">
        <v>37</v>
      </c>
      <c r="N46" s="1" t="s">
        <v>37</v>
      </c>
      <c r="O46" s="1" t="s">
        <v>37</v>
      </c>
      <c r="P46">
        <f>IF(COUNTA(I46:O46)&lt;7,NA(),VLOOKUP(I46,$AB$3:$AC$7,2,FALSE)+VLOOKUP(J46,$AB$3:$AC$7,2,FALSE)+VLOOKUP(K46,$AB$3:$AC$7,2,FALSE)+VLOOKUP(L46,$AB$3:$AC$7,2,FALSE)+VLOOKUP(M46,$AB$3:$AC$7,2,FALSE)+VLOOKUP(N46,$AB$3:$AC$7,2,FALSE)+VLOOKUP(O46,$AB$3:$AC$7,2,FALSE))</f>
        <v>4</v>
      </c>
      <c r="Q46" s="3">
        <f t="shared" si="8"/>
        <v>85.714285714285708</v>
      </c>
      <c r="W46" s="2" t="s">
        <v>110</v>
      </c>
      <c r="X46" s="2">
        <f>IF(AND(X35&gt;1,X39&gt;1),(X41^2/X39 + X37^2/X35)^2 / ((X41^2/X39)^2/(X39-1) + (X37^2/X35)^2/(X35-1)),"")</f>
        <v>38.972899073017629</v>
      </c>
      <c r="Y46" s="2"/>
    </row>
    <row r="47" spans="1:25" x14ac:dyDescent="0.2">
      <c r="W47" s="2" t="s">
        <v>111</v>
      </c>
      <c r="X47" s="2">
        <f>_xlfn.SINGLE(IF(AND(X35&gt;1,X39&gt;1),_xlfn.T.DIST.2T(ABS(X45),X46),""))</f>
        <v>1.2252194956262954E-4</v>
      </c>
      <c r="Y47" s="2"/>
    </row>
    <row r="48" spans="1:25" x14ac:dyDescent="0.2">
      <c r="W48" s="2" t="s">
        <v>112</v>
      </c>
      <c r="X48" s="2">
        <f>_xlfn.SINGLE(IF(AND(X35&gt;1,X39&gt;1),_xlfn.T.TEST(H3:H27,H31:H46,2,3),""))</f>
        <v>1.1813761390518996E-4</v>
      </c>
      <c r="Y48" s="2"/>
    </row>
    <row r="49" spans="22:26" x14ac:dyDescent="0.2">
      <c r="W49" s="2"/>
      <c r="X49" s="2"/>
      <c r="Y49" s="2"/>
    </row>
    <row r="50" spans="22:26" x14ac:dyDescent="0.2">
      <c r="W50" s="10" t="s">
        <v>145</v>
      </c>
      <c r="X50" s="10"/>
      <c r="Y50" s="10"/>
    </row>
    <row r="51" spans="22:26" x14ac:dyDescent="0.2">
      <c r="W51" s="10" t="s">
        <v>99</v>
      </c>
      <c r="X51" s="10">
        <f>COUNT(U3:U27)</f>
        <v>16</v>
      </c>
      <c r="Y51" s="10"/>
    </row>
    <row r="52" spans="22:26" x14ac:dyDescent="0.2">
      <c r="W52" s="10" t="s">
        <v>146</v>
      </c>
      <c r="X52" s="11">
        <f>AVERAGEIF(U3:U27,"&lt;&gt;",H3:H27)</f>
        <v>4.5999999999999996</v>
      </c>
      <c r="Y52" s="10"/>
    </row>
    <row r="53" spans="22:26" x14ac:dyDescent="0.2">
      <c r="W53" s="10" t="s">
        <v>147</v>
      </c>
      <c r="X53" s="11">
        <f>AVERAGEIF(U3:U27,"&lt;&gt;",T3:T27)</f>
        <v>1.9375</v>
      </c>
      <c r="Y53" s="10"/>
    </row>
    <row r="54" spans="22:26" x14ac:dyDescent="0.2">
      <c r="W54" s="10" t="s">
        <v>148</v>
      </c>
      <c r="X54" s="11">
        <f>AVERAGEIF(T3:T27,"&lt;&gt;",U3:U27)</f>
        <v>-2.5</v>
      </c>
      <c r="Y54" s="10"/>
    </row>
    <row r="55" spans="22:26" x14ac:dyDescent="0.2">
      <c r="W55" s="10" t="s">
        <v>124</v>
      </c>
      <c r="X55" s="10">
        <f>_xlfn.SINGLE(_xlfn.STDEV.S(U3:U27))</f>
        <v>3.1832897030168859</v>
      </c>
      <c r="Y55" s="10"/>
    </row>
    <row r="56" spans="22:26" x14ac:dyDescent="0.2">
      <c r="W56" s="10" t="s">
        <v>126</v>
      </c>
      <c r="X56" s="10">
        <f>IF(X51&gt;1,X54/(X55/SQRT(X51)),"")</f>
        <v>-3.1414043121877162</v>
      </c>
      <c r="Y56" s="10"/>
    </row>
    <row r="57" spans="22:26" x14ac:dyDescent="0.2">
      <c r="W57" s="10" t="s">
        <v>129</v>
      </c>
      <c r="X57" s="10">
        <f>IF(X51&gt;0,X51-1,"")</f>
        <v>15</v>
      </c>
      <c r="Y57" s="10"/>
    </row>
    <row r="58" spans="22:26" x14ac:dyDescent="0.2">
      <c r="W58" s="10" t="s">
        <v>109</v>
      </c>
      <c r="X58" s="10">
        <f>_xlfn.SINGLE(IF(X51&gt;1,_xlfn.T.DIST.2T(ABS(X56),X57),""))</f>
        <v>6.7235150639222236E-3</v>
      </c>
      <c r="Y58" s="10"/>
    </row>
    <row r="61" spans="22:26" x14ac:dyDescent="0.2">
      <c r="W61" t="s">
        <v>149</v>
      </c>
      <c r="X61" t="s">
        <v>150</v>
      </c>
      <c r="Y61" t="s">
        <v>151</v>
      </c>
      <c r="Z61" t="s">
        <v>152</v>
      </c>
    </row>
    <row r="62" spans="22:26" x14ac:dyDescent="0.2">
      <c r="V62" t="s">
        <v>153</v>
      </c>
      <c r="W62">
        <f>AVERAGE(E3:E27)</f>
        <v>174.48</v>
      </c>
      <c r="X62">
        <f>AVERAGE(F3:F27)</f>
        <v>66.599999999999994</v>
      </c>
      <c r="Y62">
        <f>AVERAGE(G3:G27)</f>
        <v>66.84</v>
      </c>
      <c r="Z62">
        <f>703*((W62)/((X62)^2))</f>
        <v>27.653653653653656</v>
      </c>
    </row>
    <row r="63" spans="22:26" x14ac:dyDescent="0.2">
      <c r="V63" t="s">
        <v>154</v>
      </c>
      <c r="W63">
        <f>STDEV(E3:E27)</f>
        <v>34.069928089152164</v>
      </c>
      <c r="X63">
        <f>STDEV(F3:F27)</f>
        <v>2.9297326385411564</v>
      </c>
      <c r="Y63">
        <f>STDEV(G3:G27)</f>
        <v>9.6853841775464282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1895E-7F8F-0943-AE8E-EC29075156AB}">
  <dimension ref="A1:F37"/>
  <sheetViews>
    <sheetView tabSelected="1" workbookViewId="0">
      <selection sqref="A1:XFD1048576"/>
    </sheetView>
  </sheetViews>
  <sheetFormatPr baseColWidth="10" defaultColWidth="8.83203125" defaultRowHeight="16" x14ac:dyDescent="0.2"/>
  <cols>
    <col min="1" max="1" width="28.5" bestFit="1" customWidth="1"/>
  </cols>
  <sheetData>
    <row r="1" spans="1:4" x14ac:dyDescent="0.2">
      <c r="A1" t="s">
        <v>155</v>
      </c>
    </row>
    <row r="2" spans="1:4" x14ac:dyDescent="0.2">
      <c r="A2" t="s">
        <v>156</v>
      </c>
      <c r="B2" t="s">
        <v>120</v>
      </c>
    </row>
    <row r="3" spans="1:4" x14ac:dyDescent="0.2">
      <c r="A3" t="s">
        <v>157</v>
      </c>
      <c r="B3" t="s">
        <v>158</v>
      </c>
    </row>
    <row r="4" spans="1:4" x14ac:dyDescent="0.2">
      <c r="A4" t="s">
        <v>159</v>
      </c>
      <c r="B4" t="s">
        <v>160</v>
      </c>
    </row>
    <row r="5" spans="1:4" x14ac:dyDescent="0.2">
      <c r="A5" t="s">
        <v>161</v>
      </c>
    </row>
    <row r="6" spans="1:4" x14ac:dyDescent="0.2">
      <c r="A6" t="s">
        <v>162</v>
      </c>
      <c r="B6" t="s">
        <v>163</v>
      </c>
    </row>
    <row r="7" spans="1:4" x14ac:dyDescent="0.2">
      <c r="A7" t="s">
        <v>164</v>
      </c>
      <c r="B7" t="s">
        <v>165</v>
      </c>
    </row>
    <row r="10" spans="1:4" x14ac:dyDescent="0.2">
      <c r="A10" t="s">
        <v>166</v>
      </c>
    </row>
    <row r="11" spans="1:4" x14ac:dyDescent="0.2">
      <c r="A11" t="s">
        <v>167</v>
      </c>
      <c r="B11" t="s">
        <v>97</v>
      </c>
      <c r="C11" t="s">
        <v>168</v>
      </c>
      <c r="D11" t="s">
        <v>169</v>
      </c>
    </row>
    <row r="12" spans="1:4" x14ac:dyDescent="0.2">
      <c r="A12" t="s">
        <v>170</v>
      </c>
      <c r="B12" t="s">
        <v>171</v>
      </c>
      <c r="C12">
        <v>4.5999999999999996</v>
      </c>
      <c r="D12">
        <v>1.9</v>
      </c>
    </row>
    <row r="13" spans="1:4" x14ac:dyDescent="0.2">
      <c r="B13" t="s">
        <v>172</v>
      </c>
      <c r="C13">
        <v>2.4</v>
      </c>
      <c r="D13">
        <v>1.6</v>
      </c>
    </row>
    <row r="14" spans="1:4" x14ac:dyDescent="0.2">
      <c r="B14" t="s">
        <v>173</v>
      </c>
      <c r="C14">
        <v>49.3</v>
      </c>
      <c r="D14">
        <v>72.3</v>
      </c>
    </row>
    <row r="15" spans="1:4" x14ac:dyDescent="0.2">
      <c r="B15" t="s">
        <v>172</v>
      </c>
      <c r="C15">
        <v>17.8</v>
      </c>
      <c r="D15">
        <v>16.7</v>
      </c>
    </row>
    <row r="18" spans="1:6" x14ac:dyDescent="0.2">
      <c r="A18" t="s">
        <v>174</v>
      </c>
    </row>
    <row r="19" spans="1:6" x14ac:dyDescent="0.2">
      <c r="A19" t="s">
        <v>167</v>
      </c>
      <c r="B19" t="s">
        <v>97</v>
      </c>
      <c r="C19" t="s">
        <v>175</v>
      </c>
      <c r="D19" t="s">
        <v>176</v>
      </c>
      <c r="E19" t="s">
        <v>129</v>
      </c>
      <c r="F19" t="s">
        <v>177</v>
      </c>
    </row>
    <row r="20" spans="1:6" x14ac:dyDescent="0.2">
      <c r="A20" t="s">
        <v>170</v>
      </c>
      <c r="B20" t="s">
        <v>178</v>
      </c>
      <c r="C20">
        <v>-2.5</v>
      </c>
      <c r="D20">
        <v>-3.14</v>
      </c>
      <c r="E20">
        <v>15</v>
      </c>
      <c r="F20">
        <v>6.7200000000000003E-3</v>
      </c>
    </row>
    <row r="21" spans="1:6" x14ac:dyDescent="0.2">
      <c r="B21" t="s">
        <v>179</v>
      </c>
      <c r="C21">
        <v>-2.66</v>
      </c>
      <c r="D21">
        <v>-4.2699999999999996</v>
      </c>
      <c r="E21">
        <v>38.9</v>
      </c>
      <c r="F21">
        <v>1.2E-4</v>
      </c>
    </row>
    <row r="24" spans="1:6" x14ac:dyDescent="0.2">
      <c r="A24" t="s">
        <v>180</v>
      </c>
    </row>
    <row r="25" spans="1:6" x14ac:dyDescent="0.2">
      <c r="A25" t="s">
        <v>167</v>
      </c>
      <c r="B25" t="s">
        <v>97</v>
      </c>
      <c r="C25" t="s">
        <v>175</v>
      </c>
      <c r="D25" t="s">
        <v>176</v>
      </c>
      <c r="E25" t="s">
        <v>129</v>
      </c>
      <c r="F25" t="s">
        <v>177</v>
      </c>
    </row>
    <row r="26" spans="1:6" x14ac:dyDescent="0.2">
      <c r="A26" t="s">
        <v>170</v>
      </c>
      <c r="B26" t="s">
        <v>178</v>
      </c>
      <c r="C26">
        <v>26.12</v>
      </c>
      <c r="D26">
        <v>5.07</v>
      </c>
      <c r="E26">
        <v>15</v>
      </c>
      <c r="F26">
        <v>1.2999999999999999E-4</v>
      </c>
    </row>
    <row r="27" spans="1:6" x14ac:dyDescent="0.2">
      <c r="B27" t="s">
        <v>179</v>
      </c>
      <c r="C27">
        <v>23.04</v>
      </c>
      <c r="D27">
        <v>4.2</v>
      </c>
      <c r="E27">
        <v>33.700000000000003</v>
      </c>
      <c r="F27">
        <v>1.8000000000000001E-4</v>
      </c>
    </row>
    <row r="30" spans="1:6" x14ac:dyDescent="0.2">
      <c r="A30" t="s">
        <v>181</v>
      </c>
    </row>
    <row r="31" spans="1:6" x14ac:dyDescent="0.2">
      <c r="A31" t="s">
        <v>182</v>
      </c>
    </row>
    <row r="32" spans="1:6" x14ac:dyDescent="0.2">
      <c r="A32" t="s">
        <v>183</v>
      </c>
    </row>
    <row r="33" spans="1:1" x14ac:dyDescent="0.2">
      <c r="A33" t="s">
        <v>184</v>
      </c>
    </row>
    <row r="34" spans="1:1" x14ac:dyDescent="0.2">
      <c r="A34" t="s">
        <v>185</v>
      </c>
    </row>
    <row r="35" spans="1:1" x14ac:dyDescent="0.2">
      <c r="A35" t="s">
        <v>186</v>
      </c>
    </row>
    <row r="36" spans="1:1" x14ac:dyDescent="0.2">
      <c r="A36" t="s">
        <v>187</v>
      </c>
    </row>
    <row r="37" spans="1:1" x14ac:dyDescent="0.2">
      <c r="A37"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CleanPre</vt:lpstr>
      <vt:lpstr>CleanPost</vt:lpstr>
      <vt:lpstr>Analyses</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Bonilla</dc:creator>
  <cp:lastModifiedBy>Paul Bonilla</cp:lastModifiedBy>
  <dcterms:created xsi:type="dcterms:W3CDTF">2026-03-03T01:02:15Z</dcterms:created>
  <dcterms:modified xsi:type="dcterms:W3CDTF">2026-03-03T01:04:21Z</dcterms:modified>
</cp:coreProperties>
</file>