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Nico\Desktop\Articulo moluscos\20255\"/>
    </mc:Choice>
  </mc:AlternateContent>
  <xr:revisionPtr revIDLastSave="0" documentId="13_ncr:1_{93FE53F0-2849-4CC4-B12D-281CF02C281E}" xr6:coauthVersionLast="47" xr6:coauthVersionMax="47" xr10:uidLastSave="{00000000-0000-0000-0000-000000000000}"/>
  <bookViews>
    <workbookView xWindow="-120" yWindow="-120" windowWidth="20730" windowHeight="11160" xr2:uid="{00000000-000D-0000-FFFF-FFFF00000000}"/>
  </bookViews>
  <sheets>
    <sheet name="COVER" sheetId="12" r:id="rId1"/>
    <sheet name="S1" sheetId="1" r:id="rId2"/>
    <sheet name="S2" sheetId="5" r:id="rId3"/>
    <sheet name="S3" sheetId="2" r:id="rId4"/>
    <sheet name="S4" sheetId="6" r:id="rId5"/>
    <sheet name="S5" sheetId="7" r:id="rId6"/>
    <sheet name="S6" sheetId="11" r:id="rId7"/>
    <sheet name="S7" sheetId="4" r:id="rId8"/>
  </sheets>
  <definedNames>
    <definedName name="_xlnm._FilterDatabase" localSheetId="1" hidden="1">'S1'!$A$2:$L$182</definedName>
    <definedName name="_xlnm._FilterDatabase" localSheetId="2" hidden="1">'S2'!#REF!</definedName>
    <definedName name="NombreIntervalo1">'S1'!$K:$K</definedName>
  </definedNames>
  <calcPr calcId="181029"/>
  <pivotCaches>
    <pivotCache cacheId="0" r:id="rId9"/>
  </pivotCaches>
</workbook>
</file>

<file path=xl/calcChain.xml><?xml version="1.0" encoding="utf-8"?>
<calcChain xmlns="http://schemas.openxmlformats.org/spreadsheetml/2006/main">
  <c r="G23" i="5" l="1"/>
  <c r="H23" i="5"/>
  <c r="I23" i="5"/>
  <c r="J23" i="5"/>
  <c r="K23" i="5"/>
  <c r="L23" i="5"/>
  <c r="M23" i="5"/>
  <c r="N23" i="5"/>
  <c r="F23" i="5"/>
  <c r="J4" i="2"/>
  <c r="B17" i="4"/>
  <c r="E6" i="4"/>
  <c r="E5" i="4"/>
  <c r="E4" i="4"/>
  <c r="J21" i="2"/>
  <c r="J20" i="2"/>
  <c r="J19" i="2"/>
  <c r="J18" i="2"/>
  <c r="J17" i="2"/>
  <c r="J16" i="2"/>
  <c r="J15" i="2"/>
  <c r="J14" i="2"/>
  <c r="J12" i="2"/>
  <c r="J11" i="2"/>
  <c r="J10" i="2"/>
  <c r="J9" i="2"/>
  <c r="J8" i="2"/>
  <c r="J7" i="2"/>
  <c r="J6" i="2"/>
  <c r="J3" i="2"/>
  <c r="H182" i="1"/>
  <c r="H181" i="1"/>
  <c r="H180" i="1"/>
  <c r="H179" i="1"/>
  <c r="H177" i="1"/>
  <c r="H176" i="1"/>
  <c r="H175" i="1"/>
  <c r="H174" i="1"/>
  <c r="H172" i="1"/>
  <c r="H171" i="1"/>
  <c r="H170" i="1"/>
  <c r="H169" i="1"/>
  <c r="H168" i="1"/>
  <c r="H166" i="1"/>
  <c r="H165" i="1"/>
  <c r="H164" i="1"/>
  <c r="H163" i="1"/>
  <c r="H161" i="1"/>
  <c r="H160" i="1"/>
  <c r="H158" i="1"/>
  <c r="H155" i="1"/>
  <c r="H154" i="1"/>
  <c r="H153" i="1"/>
  <c r="H152" i="1"/>
  <c r="H151" i="1"/>
  <c r="H150" i="1"/>
  <c r="H149" i="1"/>
  <c r="H148" i="1"/>
  <c r="H147" i="1"/>
  <c r="H146" i="1"/>
  <c r="H145" i="1"/>
  <c r="H144" i="1"/>
  <c r="H143" i="1"/>
  <c r="H141" i="1"/>
  <c r="H140" i="1"/>
  <c r="H139" i="1"/>
  <c r="H138" i="1"/>
  <c r="H137" i="1"/>
  <c r="H136" i="1"/>
  <c r="H135" i="1"/>
  <c r="H134" i="1"/>
  <c r="H133" i="1"/>
  <c r="H132" i="1"/>
  <c r="H131" i="1"/>
  <c r="H130" i="1"/>
  <c r="H129" i="1"/>
  <c r="H128" i="1"/>
  <c r="H127" i="1"/>
  <c r="H126" i="1"/>
  <c r="H125" i="1"/>
  <c r="H124" i="1"/>
  <c r="H123" i="1"/>
  <c r="H122" i="1"/>
  <c r="H121" i="1"/>
  <c r="H120" i="1"/>
  <c r="H118" i="1"/>
  <c r="H117" i="1"/>
  <c r="H116" i="1"/>
  <c r="H115" i="1"/>
  <c r="H114" i="1"/>
  <c r="H113" i="1"/>
  <c r="H112" i="1"/>
  <c r="H111" i="1"/>
  <c r="H110" i="1"/>
  <c r="H109" i="1"/>
  <c r="H108" i="1"/>
  <c r="H107" i="1"/>
  <c r="H106" i="1"/>
  <c r="H105" i="1"/>
  <c r="H104" i="1"/>
  <c r="H103" i="1"/>
  <c r="H102" i="1"/>
  <c r="H101"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4" i="1"/>
  <c r="H53" i="1"/>
  <c r="H52" i="1"/>
  <c r="H51" i="1"/>
  <c r="H50" i="1"/>
  <c r="H49" i="1"/>
  <c r="H48" i="1"/>
  <c r="H46" i="1"/>
  <c r="H45" i="1"/>
  <c r="H44" i="1"/>
  <c r="H42" i="1"/>
  <c r="H41" i="1"/>
  <c r="H40" i="1"/>
  <c r="H39" i="1"/>
  <c r="H38" i="1"/>
  <c r="H37" i="1"/>
  <c r="H36" i="1"/>
  <c r="H35" i="1"/>
  <c r="H34" i="1"/>
  <c r="H33"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O23" i="5" l="1"/>
  <c r="F24" i="5" s="1"/>
  <c r="K24" i="5" l="1"/>
  <c r="M24" i="5"/>
  <c r="I24" i="5"/>
  <c r="H24" i="5"/>
  <c r="L24" i="5"/>
  <c r="J24" i="5"/>
  <c r="G24" i="5"/>
  <c r="N24" i="5"/>
  <c r="O24" i="5" l="1"/>
</calcChain>
</file>

<file path=xl/sharedStrings.xml><?xml version="1.0" encoding="utf-8"?>
<sst xmlns="http://schemas.openxmlformats.org/spreadsheetml/2006/main" count="3893" uniqueCount="1431">
  <si>
    <t>Authors</t>
  </si>
  <si>
    <t>Author Full Names</t>
  </si>
  <si>
    <t>Article Title</t>
  </si>
  <si>
    <t>Source Title</t>
  </si>
  <si>
    <t>Journal Abbreviation</t>
  </si>
  <si>
    <t>DOI</t>
  </si>
  <si>
    <t>DOI Link</t>
  </si>
  <si>
    <t>Pessotto, MA; Nogueira, MG</t>
  </si>
  <si>
    <t>Pessotto, M. A.; Nogueira, M. G.</t>
  </si>
  <si>
    <t>More than two decades after the introduction of Limnoperna fortunei (Dunker 1857) in La Plata Basin</t>
  </si>
  <si>
    <t>BRAZILIAN JOURNAL OF BIOLOGY</t>
  </si>
  <si>
    <t>BRAZ J BIOL</t>
  </si>
  <si>
    <t>10.1590/1519-6984.180789</t>
  </si>
  <si>
    <t>Limnoperna fortunei</t>
  </si>
  <si>
    <t>Brasil; Argentina; Bolivia; Paraguay; Uruguay</t>
  </si>
  <si>
    <t>Abad, TN; de Almeida, HK; Minaberry, YS; Yusseppone, MS; Calcagno, JA; Sabatini, SE</t>
  </si>
  <si>
    <t>Abad, Tatiana Noya; de Almeida, Henrique Knack; Minaberry, Yanina Susana; Yusseppone, Maria Soledad; Calcagno, Javier Angel; Sabatini, Sebastian Eduardo</t>
  </si>
  <si>
    <t>Effects of metals exposure on morphological and histological structure of the digestive gland in native and invasive clams in the Paraná de las Palmas River (Buenos Aires, Argentina)</t>
  </si>
  <si>
    <t>AQUATIC SCIENCES</t>
  </si>
  <si>
    <t>AQUAT SCI</t>
  </si>
  <si>
    <t>10.1007/s00027-024-01087-6</t>
  </si>
  <si>
    <t>Corbicula fluminea; Diplodon delodontus</t>
  </si>
  <si>
    <t>Argentina</t>
  </si>
  <si>
    <t>Damborenea, C; Labaut, Y; Penchaszadeh, P; Collado, GA; Darrigran, G</t>
  </si>
  <si>
    <t>Damborenea, Cristina; Labaut, Yeny; Penchaszadeh, Pablo; Collado, Gonzalo A.; Darrigran, Gustavo</t>
  </si>
  <si>
    <t>Gonadal Cycle of Corbicula largillierti (Bivalvia: Cyrenidae) in a Pampean Streams, Argentina</t>
  </si>
  <si>
    <t>DIVERSITY-BASEL</t>
  </si>
  <si>
    <t>10.3390/d16060357</t>
  </si>
  <si>
    <t>Corbicula largillierti</t>
  </si>
  <si>
    <t>Torres, SH; de Lucía, M; Gregoric, DEG; Darrigran, G</t>
  </si>
  <si>
    <t>Torres, Santiago Hernan; de Lucia, Micaela; Gregoric, Diego Eduardo Gutierrez; Darrigran, Gustavo</t>
  </si>
  <si>
    <t>Freshwater mussel conservation in southern South America: update on distribution range and current threats</t>
  </si>
  <si>
    <t>10.1007/s00027-024-01059-w</t>
  </si>
  <si>
    <t>Castalia ambigua; Castalia inflata; Castalia psammotica; Diplodon chilensis; Diplodon delodontus; Diplodon parallelopipedon; Diplodon parodizi; Diplodon rhuacoicus; Diplodon rotundus; Diplodon wymaunii; Rhipidodonta burroughiana; Rhipidodonta charruana; Rhipidodonta hylaea; Rhipidodonta paranensis; Rhipidodonta variabilis; Anodontites elongata; Anodontites ferrarisi; Anodontites laevigatus; Anodontites patagonica; Anodontites pacha; Anodontites soleniformis; Anodontites trapesialis; Anodontites trapezeus; Anodontites trigonus; Fossula fossiculifera; Lamproscapha ensiformis; Leila blainvilliana; Monocondylaea corrientesensis; Monocondylaea minuana; Monocondylaea paraguayana; Monocondylaea pacha; Mycetopoda legumen; Mycetopoda siliquosa; Mycetopoda soleniformis.</t>
  </si>
  <si>
    <t>Bianco, KA; Bernal-Rey, DL; Menendez-Helman, RJ; Kristoff, G</t>
  </si>
  <si>
    <t>Bianco, Karina A.; Bernal-Rey, Daissy L.; Menendez-Helman, Renata J.; Kristoff, Gisela</t>
  </si>
  <si>
    <t>Lethality and Acetylcholinesterase Inhibition in a Native Invertebrate Species Exposed to Water Samples of an Impacted Stream (Reconquista River Basin, Argentina)</t>
  </si>
  <si>
    <t>BULLETIN OF ENVIRONMENTAL CONTAMINATION AND TOXICOLOGY</t>
  </si>
  <si>
    <t>B ENVIRON CONTAM TOX</t>
  </si>
  <si>
    <t>10.1007/s00128-023-03742-4</t>
  </si>
  <si>
    <t>Biomphalaria straminea</t>
  </si>
  <si>
    <t>de Lucía, M; Darrigran, G; Gregoric, DEG</t>
  </si>
  <si>
    <t>de Lucia, Micaela; Darrigran, Gustavo; Gutierrez Gregoric, Diego E.</t>
  </si>
  <si>
    <t>The most problematic freshwater invasive species in South America, Limnoperna fortunei (Dunker, 1857), and its status after 30 years of invasion</t>
  </si>
  <si>
    <t>10.1007/s00027-022-00907-x</t>
  </si>
  <si>
    <t>Trovant, B; Signorelli, JH; Battini, N</t>
  </si>
  <si>
    <t>Trovant, B.; Signorelli, J. H.; Battini, N.</t>
  </si>
  <si>
    <t>Invasive pest spreads beyond the last frontier: Corbicula clam in the Chubut River, Patagonia</t>
  </si>
  <si>
    <t>LIMNOLOGY</t>
  </si>
  <si>
    <t>10.1007/s10201-022-00708-z</t>
  </si>
  <si>
    <t>Corbicula spp.</t>
  </si>
  <si>
    <t>Paredes, MG; Bianco, KA; Menendez-Helman, RJ; Kristoff, G</t>
  </si>
  <si>
    <t>Paredes, Maria Gimena; Bianco, Karina Alesia; Menendez-Helman, Renata J.; Kristoff, Gisela</t>
  </si>
  <si>
    <t>Aquatic Contamination in Lugano Lake (Lugano Lake Ecological Reserve, Buenos Aires, Argentina) Cause Negative Effects on the Reproduction and Juvenile Survival of the Native Gastropod Biomphalaria straminea</t>
  </si>
  <si>
    <t>FRONTIERS IN PHYSIOLOGY</t>
  </si>
  <si>
    <t>FRONT PHYSIOL</t>
  </si>
  <si>
    <t>10.3389/fphys.2022.954868</t>
  </si>
  <si>
    <t>Labaut, Y; Macchi, PA; Archuby, FM; Darrigran, G</t>
  </si>
  <si>
    <t>Labaut, Yeny; Macchi, Pablo A.; Archuby, Fernando M.; Darrigran, Gustavo</t>
  </si>
  <si>
    <t>Homogenization of Macroinvertebrate Assemblages and Asiatic Clam Corbicula fluminea Invasion in a River of the Arid Patagonian Plateau, Argentina</t>
  </si>
  <si>
    <t>FRONTIERS IN ENVIRONMENTAL SCIENCE</t>
  </si>
  <si>
    <t>FRONT ENV SCI-SWITZ</t>
  </si>
  <si>
    <t>10.3389/fenvs.2021.728620</t>
  </si>
  <si>
    <t>Biomphalaria peregrina; Anisancylus obliquus; Physa cubensis; Heleobia parchappii; Heleobia hatcheri; Lymnea sp.; Chilina gibbosa; Pisidium sterkianum; Diplodon chilensis</t>
  </si>
  <si>
    <t>Tomassi, CA; Vogler, RE; Beltramino, AA; Salas, LB; Cuezzo, MG</t>
  </si>
  <si>
    <t>Tomassi, Carla Antonella; Vogler, Roberto Eugenio; Beltramino, Ariel Anibal; Salas, Liliana Beatriz; Cuezzo, Maria Gabriela</t>
  </si>
  <si>
    <t>A new species of Succinea (Gastropoda: Stylommatophora) from the Puna highlands of Argentina</t>
  </si>
  <si>
    <t>ZOOLOGISCHER ANZEIGER</t>
  </si>
  <si>
    <t>ZOOL ANZ</t>
  </si>
  <si>
    <t>10.1016/j.jcz.2021.09.005</t>
  </si>
  <si>
    <t>Succinea puna</t>
  </si>
  <si>
    <t>de Lucía, M; Gonçalves, ICB; dos Santos, SB; Collado, GA; Gregoric, DEG</t>
  </si>
  <si>
    <t>de Lucia, Micaela; Goncalves, Isabela Cristina B.; dos Santos, Sonia Barbosa; Collado, Gonzalo A.; Gregoric, Diego E. Gutierrez</t>
  </si>
  <si>
    <t>Phylogenetic and morphological study of the genus Potamolithus (Truncatelloidea: Tateidae) in hotspots of diversity at the Paranaense Forest, Argentina, with the addition of six new species</t>
  </si>
  <si>
    <t>10.1016/j.jcz.2021.03.003</t>
  </si>
  <si>
    <t>Parietti, M; Merlo, MJ; Etchegoin, JA</t>
  </si>
  <si>
    <t>Parietti, Manuela; Merlo, Matias Javier; Etchegoin, Jorge Alejandro</t>
  </si>
  <si>
    <t>Effects of droughts on the larval digenean assemblage that parasitizes the snail Biomphalaria peregrina (Planorbidae): a 4-year study in a temporary pond from Argentina</t>
  </si>
  <si>
    <t>PARASITOLOGY RESEARCH</t>
  </si>
  <si>
    <t>PARASITOL RES</t>
  </si>
  <si>
    <t>-</t>
  </si>
  <si>
    <t>10.1007/s00436-021-07110-1</t>
  </si>
  <si>
    <t xml:space="preserve">Biomphalaria peregrina </t>
  </si>
  <si>
    <t>Rodriguez, FA; Reyna, PB; Maggioni, T; Giménez, DR; Torre, L</t>
  </si>
  <si>
    <t>Rodriguez, Florencia A.; Reyna, Paola B.; Maggioni, Tamara; Gimenez, Diego R.; Torre, Luciana</t>
  </si>
  <si>
    <t>The role of temperature and oxygen availability on the distribution of Corbicula largillierti</t>
  </si>
  <si>
    <t>INVERTEBRATE BIOLOGY</t>
  </si>
  <si>
    <t>INVERTEBR BIOL</t>
  </si>
  <si>
    <t>10.1111/ivb.12305</t>
  </si>
  <si>
    <t>Seuffert, ME; Martín, PR</t>
  </si>
  <si>
    <t>Seuffert, M. E.; Martin, P. R.</t>
  </si>
  <si>
    <t>Exceeding its own limits: range expansion in Argentina of the globally invasive apple snail Pomacea canaliculata</t>
  </si>
  <si>
    <t>HYDROBIOLOGIA</t>
  </si>
  <si>
    <t>10.1007/s10750-020-04447-z</t>
  </si>
  <si>
    <t>Pomacea canaliculata</t>
  </si>
  <si>
    <t>Yusseppone, MS; Bianchi, VA; Castro, JM; Luquet, CM; Sabatini, SE; de Molina, MCR; Rocchetta, I</t>
  </si>
  <si>
    <t>Yusseppone, Maria S.; Bianchi, Viginia A.; Castro, Juan M.; Luquet, Carlos M.; Sabatini, Sebastian E.; Rios de Molina, Maria C.; Rocchetta, Iara</t>
  </si>
  <si>
    <t>Long- term effects of water quality on the freshwater bivalve Diplodon chilensis (Unionida: Hyriidae) caged at different sites in a North Patagonian river (Argentina)</t>
  </si>
  <si>
    <t>ECOHYDROLOGY</t>
  </si>
  <si>
    <t>10.1002/eco.2181</t>
  </si>
  <si>
    <t>Diplodon chilensis</t>
  </si>
  <si>
    <t>Parietti, M.; Merlo, M. J.; Etchegoin, J. A.</t>
  </si>
  <si>
    <t>Spatio-temporal variations in larval digenean assemblages of Heleobia parchappii (Mollusca: Cochliopidae) inhabiting four human-impacted streams</t>
  </si>
  <si>
    <t>JOURNAL OF HELMINTHOLOGY</t>
  </si>
  <si>
    <t>J HELMINTHOL</t>
  </si>
  <si>
    <t>10.1017/S0022149X2000019X</t>
  </si>
  <si>
    <t xml:space="preserve">Heleobia parchappii </t>
  </si>
  <si>
    <t>Reyna, PB; Ballesteros, ML; Albá, ML; Bertrand, L; González, M; Miglioranza, KSB; Tatián, M; Hued, AC</t>
  </si>
  <si>
    <t>Reyna, P. B.; Ballesteros, M. L.; Alba, M. L.; Bertrand, L.; Gonzalez, M.; Miglioranza, K. S. B.; Tatian, M.; Hued, A. C.</t>
  </si>
  <si>
    <t>A multilevel response approach reveals the Asian clam Corbicula largillierti as a mirror of aquatic pollution</t>
  </si>
  <si>
    <t>SCIENCE OF THE TOTAL ENVIRONMENT</t>
  </si>
  <si>
    <t>SCI TOTAL ENVIRON</t>
  </si>
  <si>
    <t>10.1016/j.scitotenv.2019.07.194</t>
  </si>
  <si>
    <t>Corbicula
largillierti</t>
  </si>
  <si>
    <t>Cristini, PA; De Francesco, CG</t>
  </si>
  <si>
    <t>Andrea Cristini, Paula; German De Francesco, Claudio</t>
  </si>
  <si>
    <t>Taphonomic field experiment in a freshwater shallow lake: alteration of gastropod shells below the sediment-water interface</t>
  </si>
  <si>
    <t>JOURNAL OF MOLLUSCAN STUDIES</t>
  </si>
  <si>
    <t>J MOLLUS STUD</t>
  </si>
  <si>
    <t>10.1093/mollus/eyz026</t>
  </si>
  <si>
    <t>Heleobia parchappii; Biomphalaria peregrina; Pomacea canaliculata</t>
  </si>
  <si>
    <t>Maldonado, MA; Manara, E; Martín, PR</t>
  </si>
  <si>
    <t>Maldonado, Mara A.; Manara, Enzo; Martin, Pablo R.</t>
  </si>
  <si>
    <t>Antagonistic effects of a native apple snail on other snails and macroinvertebrates in Southern Pampas waterbodies: A mesocosm approach</t>
  </si>
  <si>
    <t>LIMNOLOGICA</t>
  </si>
  <si>
    <t>10.1016/j.limno.2019.125694</t>
  </si>
  <si>
    <t>Pomacea canaliculata; Chilina parchappii; Heleobia parchappii; Biomphalaria peregrina; Melanoides tuberculata</t>
  </si>
  <si>
    <t>Fernández, MV; Hamann, MI</t>
  </si>
  <si>
    <t>Fernandez, Maria V.; Hamann, Monika I.</t>
  </si>
  <si>
    <t>Larval digenean communities in Biomphalaria species in two contrasting wetlands from South America</t>
  </si>
  <si>
    <t>DISEASES OF AQUATIC ORGANISMS</t>
  </si>
  <si>
    <t>DIS AQUAT ORGAN</t>
  </si>
  <si>
    <t>10.3354/dao03256</t>
  </si>
  <si>
    <t>Biomphalaria tenagophila; Biomphalaria occidentalis; Biomphalaria peregrina; Biomphalaria orbignyi; Biomphalaria straminea</t>
  </si>
  <si>
    <t>Duchini, D; Boltovskoy, D; Sylvester, F</t>
  </si>
  <si>
    <t>Duchini, Daniela; Boltovskoy, Demetrio; Sylvester, Francisco</t>
  </si>
  <si>
    <t>The invasive freshwater bivalve Limnoperna fortunei in South America: multiannual changes in its predation and effects on associated benthic invertebrates</t>
  </si>
  <si>
    <t>10.1007/s10750-018-3561-8</t>
  </si>
  <si>
    <t xml:space="preserve">Limnoperna fortunei </t>
  </si>
  <si>
    <t>Gurovich, FM; Burela, S; Martín, PR</t>
  </si>
  <si>
    <t>Gurovich, Fernanda M.; Burela, Silvana; Martin, Pablo R.</t>
  </si>
  <si>
    <t>Life cycle of Pomacea americanista, a poorly known apple snail endemic to the Iguazu and Alto Parana Rivers, southern South America</t>
  </si>
  <si>
    <t>10.1093/mollus/eyx046</t>
  </si>
  <si>
    <t>Pomacea americanista</t>
  </si>
  <si>
    <t>Cao, L; Damborenea, C; Penchaszadeh, PE; Darrigran, G</t>
  </si>
  <si>
    <t>Cao, Luciana; Damborenea, Cristina; Penchaszadeh, Pablo E.; Darrigran, Gustavo</t>
  </si>
  <si>
    <t>Gonadal cycle of Corbicula fluminea (Bivalvia: Corbiculidae) in Pampean streams (Southern Neotropical Region)</t>
  </si>
  <si>
    <t>PLOS ONE</t>
  </si>
  <si>
    <t>10.1371/journal.pone.0186850</t>
  </si>
  <si>
    <t xml:space="preserve">Corbicula fluminea </t>
  </si>
  <si>
    <t>Ferreira, AC; Paz, EL; Rumi, A; Ocon, C; Altieri, P; Captulo, AR</t>
  </si>
  <si>
    <t>Clara Ferreira, Ana; Paz, Estefania L.; Rumi, Alejandra; Ocon, Carolina; Altieri, Paula; Rodrigues Captulo, Alberto</t>
  </si>
  <si>
    <t>Ecology of the non-native snail Sinotaia cf quadrata (Caenogastropoda: Viviparidae). A study in a lowland stream of South America with different water qualities</t>
  </si>
  <si>
    <t>ANAIS DA ACADEMIA BRASILEIRA DE CIENCIAS</t>
  </si>
  <si>
    <t>AN ACAD BRAS CIENC</t>
  </si>
  <si>
    <t>10.1590/0001-3765201720160624</t>
  </si>
  <si>
    <t xml:space="preserve">Sinotaia cf quadrata </t>
  </si>
  <si>
    <t>Rumi, A; Vogler, RE; Beltramino, AA</t>
  </si>
  <si>
    <t>Rumi, Alejandra; Eugenio Vogler, Roberto; Anibal Beltramino, Ariel</t>
  </si>
  <si>
    <t>The South-American distribution and southernmost record of Biomphalaria peregrina-a potential intermediate host of schistosomiasis</t>
  </si>
  <si>
    <t>PEERJ</t>
  </si>
  <si>
    <t>10.7717/peerj.3401</t>
  </si>
  <si>
    <t>Biomphalaria peregrina</t>
  </si>
  <si>
    <t>Merlo, MJ; Parietti, M; Etchegoin, JA</t>
  </si>
  <si>
    <t>Merlo, Matias J.; Parietti, Manuela; Etchegoin, Jorge A.</t>
  </si>
  <si>
    <t>Stunting of the penis in Heleobia parchappii ( Mollusca: Cochliopidae) and its relationship with parasitism</t>
  </si>
  <si>
    <t>10.3354/dao03086</t>
  </si>
  <si>
    <t>Heleobia parchappii</t>
  </si>
  <si>
    <t>Reshaid, Y; Cao, L; Brea, F; Blanche, MO; Torres, S; Darrigran, G</t>
  </si>
  <si>
    <t>Reshaid, Yamila; Cao, Luciana; Brea, Francisco; Ortiz Blanche, Maria; Torres, Santiago; Darrigran, Gustavo</t>
  </si>
  <si>
    <t>Variation in the distribution of Corbicula species (Mollusca: Bivalvia: Corbiculidae) after 25 years of its introduction in the Rio de la Plata, Argentina</t>
  </si>
  <si>
    <t>ZOOLOGIA</t>
  </si>
  <si>
    <t>ZOOLOGIA-CURITIBA</t>
  </si>
  <si>
    <t>10.3897/zoologia.34.e22181</t>
  </si>
  <si>
    <t>Corbicula largillierti; Corbicula fluminea</t>
  </si>
  <si>
    <t>Martin, SM; Díaz, AC</t>
  </si>
  <si>
    <t>Maris Martin, Stella; Diaz, Ana C.</t>
  </si>
  <si>
    <t>Histology and gametogenesis in Heleobia piscium (Cochliopidae) from the Multiple Use Reserve Isla Martn Garca,'' Buenos Aires, Argentina</t>
  </si>
  <si>
    <t>10.7717/peerj.2548</t>
  </si>
  <si>
    <t>Heleobia piscium</t>
  </si>
  <si>
    <t>Gregoric, DEG; de Lucía, M</t>
  </si>
  <si>
    <t>Gutierrez Gregoric, Diego E.; de Lucia, Micaela</t>
  </si>
  <si>
    <t>Freshwater gastropods diversity hotspots: three new species from the Uruguay River (South America)</t>
  </si>
  <si>
    <t>10.7717/peerj.2138</t>
  </si>
  <si>
    <t>Chilina nicolasi; Chilina santiagoi; Chilina luciae</t>
  </si>
  <si>
    <t>Long-term study of the life cycle of the freshwater snail Heleobia parchappii (Mollusca: Cochliopidae) in a lentic environment in Argentina</t>
  </si>
  <si>
    <t>LIMNETICA</t>
  </si>
  <si>
    <t>10.23818/limn.35.04</t>
  </si>
  <si>
    <t>Pisano, MF; Fucks, EE</t>
  </si>
  <si>
    <t>Pisano, M. F.; Fucks, E. E.</t>
  </si>
  <si>
    <t>Quaternary mollusc assemblages from the lower basin of Salado River, Buenos Aires Province: Their use as paleoenvironmental indicators</t>
  </si>
  <si>
    <t>QUATERNARY INTERNATIONAL</t>
  </si>
  <si>
    <t>QUATERN INT</t>
  </si>
  <si>
    <t>10.1016/j.quaint.2015.07.022</t>
  </si>
  <si>
    <t>Vogler, RE; Beltramino, AA; Strong, EE; Peso, JG; Rumi, A</t>
  </si>
  <si>
    <t>Vogler, Roberto E.; Beltramino, Ariel A.; Strong, Ellen E.; Peso, Juana G.; Rumi, Alejandra</t>
  </si>
  <si>
    <t>A phylogeographical perspective on the ex situ conservation of Aylacostoma (Thiaridae, Gastropoda) from the High Parana River (Argentina-Paraguay)</t>
  </si>
  <si>
    <t>ZOOLOGICAL JOURNAL OF THE LINNEAN SOCIETY</t>
  </si>
  <si>
    <t>ZOOL J LINN SOC-LOND</t>
  </si>
  <si>
    <t>10.1111/zoj.12250</t>
  </si>
  <si>
    <t>Aylacostoma chloroticum; Aylacostoma brunneum</t>
  </si>
  <si>
    <t>Alda, P; Martorelli, SR</t>
  </si>
  <si>
    <t>Alda, Pilar; Martorelli, Sergio R.</t>
  </si>
  <si>
    <t>Larval trematodes infecting the South-American intertidal mud snail Heleobia australis (Rissooidea: Cochliopidae)</t>
  </si>
  <si>
    <t>ACTA PARASITOLOGICA</t>
  </si>
  <si>
    <t>ACTA PARASITOL</t>
  </si>
  <si>
    <t>10.2478/s11686-014-0209-3</t>
  </si>
  <si>
    <t>Heleobia australis</t>
  </si>
  <si>
    <t>Bianchi, VA; Rocchetta, I; Luquet, CM</t>
  </si>
  <si>
    <t>Bianchi, Virginia A.; Rocchetta, Iara; Luquet, Carlos M.</t>
  </si>
  <si>
    <t>Biomarker responses to sewage pollution in freshwater mussels (Diplodon chilensis) transplanted to a Patagonian river</t>
  </si>
  <si>
    <t>JOURNAL OF ENVIRONMENTAL SCIENCE AND HEALTH PART A-TOXIC/HAZARDOUS SUBSTANCES &amp; ENVIRONMENTAL ENGINEERING</t>
  </si>
  <si>
    <t>J ENVIRON SCI HEAL A</t>
  </si>
  <si>
    <t>10.1080/10934529.2014.910065</t>
  </si>
  <si>
    <t>Reyna, PB; Morán, AG; Tatián, M</t>
  </si>
  <si>
    <t>Reyna, Paola B.; Moran, Ariana G.; Tatian, Marcos</t>
  </si>
  <si>
    <t>Taxonomy, distribution and population structure of invasive Corbiculidae (Mollusca, Bivalvia) in the Suquia River basin, Cordoba, Argentina</t>
  </si>
  <si>
    <t>IHERINGIA SERIE ZOOLOGIA</t>
  </si>
  <si>
    <t>IHERINGIA SER ZOOL</t>
  </si>
  <si>
    <t>10.1590/S0073-47212013000200001</t>
  </si>
  <si>
    <t>Corbicula fluminea</t>
  </si>
  <si>
    <t>Carcedo, MC; Fiori, SM</t>
  </si>
  <si>
    <t>Carcedo, M. C.; Fiori, S. M.</t>
  </si>
  <si>
    <t>Long-term study of the life cycle and growth of Heleobia australis (Caenogastropoda, Cochliopidae) in the Bahia Blanca estuary, Argentina</t>
  </si>
  <si>
    <t>CIENCIAS MARINAS</t>
  </si>
  <si>
    <t>CIENC MAR</t>
  </si>
  <si>
    <t>10.7773/cm.v38i4.2079</t>
  </si>
  <si>
    <t>Griffin, M; Varela, AN</t>
  </si>
  <si>
    <t>Griffin, Miguel; Varela, Augusto N.</t>
  </si>
  <si>
    <t>Systematic palaeontology and taphonomic significance of the mollusc fauna from the Mata Amarilla Formation (lower Upper Cretaceous), southern Patagonia, Argentina</t>
  </si>
  <si>
    <t>CRETACEOUS RESEARCH</t>
  </si>
  <si>
    <t>CRETACEOUS RES</t>
  </si>
  <si>
    <t>10.1016/j.cretres.2012.03.016</t>
  </si>
  <si>
    <r>
      <rPr>
        <sz val="10"/>
        <color rgb="FF1F1F1F"/>
        <rFont val="Times New Roman"/>
      </rPr>
      <t>Pterotrigonia flava</t>
    </r>
  </si>
  <si>
    <t>Burlakova, LE; Karatayev, AY; Karatayev, VA</t>
  </si>
  <si>
    <t>Burlakova, Lyubov E.; Karatayev, Alexander Y.; Karatayev, Vadim A.</t>
  </si>
  <si>
    <t>Invasive mussels induce community changes by increasing habitat complexity</t>
  </si>
  <si>
    <t>10.1007/s10750-011-0791-4</t>
  </si>
  <si>
    <t>Dreissena polymorpha; Limnoperna fortunei</t>
  </si>
  <si>
    <t>Cataldo, D; O' Farrell, I; Paolucci, E; Sylvester, F; Boltovskoy, D</t>
  </si>
  <si>
    <t>Cataldo, Daniel; O' Farrell, Ines; Paolucci, Esteban; Sylvester, Francisco; Boltovskoy, Demetrio</t>
  </si>
  <si>
    <t>Impact of the invasive golden mussel (Limnoperna fortunei) on phytoplankton and nutrient cycling</t>
  </si>
  <si>
    <t>AQUATIC INVASIONS</t>
  </si>
  <si>
    <t>AQUAT INVASIONS</t>
  </si>
  <si>
    <t>10.3391/ai.2012.7.1.010</t>
  </si>
  <si>
    <t>Martín, SM; Díaz, AC</t>
  </si>
  <si>
    <t>Martin, S. M.; Diaz, A. C.</t>
  </si>
  <si>
    <t>Population structure of Uncancylus concentricus (d'Orbigny, 1835) (Ancylidae, Pulmonata, Basommatophora) in the Multiple Use Reserve Martin Garcia Island, Upper Rio de la Plata, Argentina</t>
  </si>
  <si>
    <t>10.1590/S1519-69842012000100008</t>
  </si>
  <si>
    <t>Uncancylus concentricus</t>
  </si>
  <si>
    <t>Ovando, XMC; Cuezzo, MG</t>
  </si>
  <si>
    <t>Constanza Ovando, Ximena Maria; Gabriela Cuezzo, Maria</t>
  </si>
  <si>
    <t>Discovery of an established population of a non-native species of Viviparidae (Caenogastropoda) in Argentina</t>
  </si>
  <si>
    <t>MOLLUSCAN RESEARCH</t>
  </si>
  <si>
    <t>MOLLUSCAN RES</t>
  </si>
  <si>
    <t/>
  </si>
  <si>
    <r>
      <rPr>
        <sz val="10"/>
        <color rgb="FF212529"/>
        <rFont val="&quot;PT Serif&quot;, serif"/>
      </rPr>
      <t>Sinotaia quadrata</t>
    </r>
  </si>
  <si>
    <t>Tamburi, NE; Martín, PR</t>
  </si>
  <si>
    <t>Tamburi, Nicolas E.; Martin, Pablo R.</t>
  </si>
  <si>
    <t>Effects of food availability on reproductive output, offspring quality and reproductive efficiency in the apple snail Pomacea canaliculata</t>
  </si>
  <si>
    <t>BIOLOGICAL INVASIONS</t>
  </si>
  <si>
    <t>BIOL INVASIONS</t>
  </si>
  <si>
    <t>10.1007/s10530-011-0047-2</t>
  </si>
  <si>
    <r>
      <rPr>
        <sz val="10"/>
        <color rgb="FF222222"/>
        <rFont val="Times New Roman"/>
      </rPr>
      <t>Pomacea canaliculata</t>
    </r>
  </si>
  <si>
    <t>De Francesco, CG; Hassan, GS</t>
  </si>
  <si>
    <t>De Francesco, Claudio G.; Hassan, Gabriela S.</t>
  </si>
  <si>
    <t>The significance of molluscs as paleoecological indicators of freshwater systems in central-western Argentina</t>
  </si>
  <si>
    <t>PALAEOGEOGRAPHY PALAEOCLIMATOLOGY PALAEOECOLOGY</t>
  </si>
  <si>
    <t>PALAEOGEOGR PALAEOCL</t>
  </si>
  <si>
    <t>10.1016/j.palaeo.2009.01.003</t>
  </si>
  <si>
    <t>Lymnaea viator; Heleobia hatcheri; Heleobia parchappii; Heleobia aff. parchappii; Chilina mendozana; Biomphalaria peregrina; Physa acuta; Sphaeriidae</t>
  </si>
  <si>
    <t>Sylvester, F; Boltovskoy, D; Cataldo, D</t>
  </si>
  <si>
    <t>Sylvester, Francisco; Boltovskoy, Demetrio; Cataldo, Daniel</t>
  </si>
  <si>
    <t>The invasive bivalve Limnoperna fortunei enhances benthic invertebrate densities in South American floodplain rivers</t>
  </si>
  <si>
    <t>10.1007/s10750-007-0708-4</t>
  </si>
  <si>
    <t>Rumi, A; Gregoric, DEG; Roche, MA</t>
  </si>
  <si>
    <t>Rumi, Alejandra; Gutierrez Gregoric, Diego E.; Roche, M. Andrea</t>
  </si>
  <si>
    <t>Growth rate fitting using the von Bertalanffy model:: analysis of natural populations of Drepanotrema spp. snails (Gastropoda: Planorbidae)</t>
  </si>
  <si>
    <t>REVISTA DE BIOLOGIA TROPICAL</t>
  </si>
  <si>
    <t>REV BIOL TROP</t>
  </si>
  <si>
    <t>Drepanotrema depressissimum; Depanotrema lucidum</t>
  </si>
  <si>
    <t>Sylvester, F; Boltovskoy, D; Cataldo, DH</t>
  </si>
  <si>
    <t>Sylvester, Francisco; Boltovskoy, Demetrio; Cataldo, Daniel H.</t>
  </si>
  <si>
    <t>Fast response of freshwater consumers to a new trophic resource:: Predation on the recently introduced Asian bivalve Limnoperna fortunei in the lower Parana river, South America</t>
  </si>
  <si>
    <t>AUSTRAL ECOLOGY</t>
  </si>
  <si>
    <t>AUSTRAL ECOL</t>
  </si>
  <si>
    <t>10.1111/j.1442-9993.2007.01707.x</t>
  </si>
  <si>
    <t>Karatayev, AY; Padilla, DK; Minchin, D; Boltovskoy, D; Burlakova, LE</t>
  </si>
  <si>
    <t>Karatayev, Alexander Y.; Padilla, Dianna K.; Minchin, Dan; Boltovskoy, Demetrio; Burlakova, Lyubov E.</t>
  </si>
  <si>
    <t>Changes in global economies and trade: the potential spread of exotic freshwater bivalves</t>
  </si>
  <si>
    <t>10.1007/s10530-006-9013-9</t>
  </si>
  <si>
    <t>Dreissena polymorpha; Dreissena bugensis; Corbicula fluminea; Corbicula fluminalis; Limnoperna fortunei</t>
  </si>
  <si>
    <t>Boltovskoy, D; Correa, N; Cataldo, D; Sylvester, F</t>
  </si>
  <si>
    <t>Boltovskoy, Demetrio; Correa, Nancy; Cataldo, Daniel; Sylvester, Francisco</t>
  </si>
  <si>
    <t>Dispersion and ecological impact of the invasive freshwater bivalve Limnoperna fortunei in the Rio de la Plata watershed and beyond</t>
  </si>
  <si>
    <t>10.1007/s10530-005-5107-z</t>
  </si>
  <si>
    <t>Flores, V; Brugni, N</t>
  </si>
  <si>
    <t>Catatropis hatcheri n. sp (Digenea: Notocotylidae) from Heleobia hatcheri (Prosobranchia: Hydrobiidae) and notes on its life-cycle in Patagonia, Argentina</t>
  </si>
  <si>
    <t>SYSTEMATIC PARASITOLOGY</t>
  </si>
  <si>
    <t>SYST PARASITOL</t>
  </si>
  <si>
    <t>10.1007/s11230-005-9004-8</t>
  </si>
  <si>
    <t>Heleobia hatcheri</t>
  </si>
  <si>
    <t>Cataldo, D; Boltovskoy, D; Hermosa, JL; Canzi, C</t>
  </si>
  <si>
    <t>Temperature-dependent rates of larval development in Limnoperna fortunei (Bivalvia: Mytilidae)</t>
  </si>
  <si>
    <t>10.1093/mollus/eyi005</t>
  </si>
  <si>
    <t>Sylvester, F; Dorado, J; Boltovskoy, D; Juárez, A; Cataldo, D</t>
  </si>
  <si>
    <t>Filtration rates of the invasive pest bivalve Limnoperna fortunei as a function of size and temperature</t>
  </si>
  <si>
    <t>10.1007/s10750-004-1322-3</t>
  </si>
  <si>
    <t>De Francesco, CG; Isla, FI</t>
  </si>
  <si>
    <t>The life cycle and growth of Heleobia australis (D'Orbigny, 1835) and H-Conexa (Gaillard, 1974) (Gastropoda: Rissooidea) in Mar Chiquita coastal lagoon (Argentina)</t>
  </si>
  <si>
    <t>10.1093/mollus/70.2.173</t>
  </si>
  <si>
    <t>Heleobia australis; Heleobia conexa</t>
  </si>
  <si>
    <t>Diupotex-Chong, ME; Cazzaniga, NJ; Hernández-Santoyo, A; Betancourt-Rule, JM</t>
  </si>
  <si>
    <t>Karyotype description of Pomacea patula catemacensis (Caenogastropoda, Ampullariidae), with an assessment of the taxonomic status of Pomacea patula</t>
  </si>
  <si>
    <t>BIOCELL</t>
  </si>
  <si>
    <t>Pomacea patula catemacensis</t>
  </si>
  <si>
    <t>Carreón-Palau, L; Uria-Galicia, E; Espinosa-Chávez, F; Martínez-Jerónimo, F</t>
  </si>
  <si>
    <t>Morphological and histological development of the reproductive system of Pomacea patula catemacensis (Baker 1922) (Mollusca, Caenogastropoda: Ampullariidae)</t>
  </si>
  <si>
    <t>REVISTA CHILENA DE HISTORIA NATURAL</t>
  </si>
  <si>
    <t>REV CHIL HIST NAT</t>
  </si>
  <si>
    <t>Estebenet, AL; Cazzaniga, NJ; Pizani, NV</t>
  </si>
  <si>
    <t>The natural diet of the Argentinean endemic snail Chilina parchappii (Basommatophora: Chilinidae) and two other coexisting pulmonate gastropods</t>
  </si>
  <si>
    <t>VELIGER</t>
  </si>
  <si>
    <t>Chilina parchappii</t>
  </si>
  <si>
    <t>Darrigran, G; de Drago, IE</t>
  </si>
  <si>
    <t>Invasion of the exotic freshwater mussel Limnoperna fortunei (Dunker, 1857) (Bivalvia: Mytilidae) in South America</t>
  </si>
  <si>
    <t>NAUTILUS</t>
  </si>
  <si>
    <t>Villar, C; Stripeikis, J; D'Huicque, L; Tudino, M; Troccoli, O; Bonetto, C</t>
  </si>
  <si>
    <t>Cd, Cu and Zn concentrations in sediments and the invasive bivalves Limnoperna fortunei and Corbicula fluminea at the Rio de la Plata basin, Argentina</t>
  </si>
  <si>
    <t>10.1023/A:1003811223880</t>
  </si>
  <si>
    <t>Limnoperna fortunei; Corbicula fluminea</t>
  </si>
  <si>
    <t>Boltovskoy, D; Izaguirre, I; Correa, N</t>
  </si>
  <si>
    <t>Feeding selectivity of Corbicula fluminea (Bivalvia) on natural phytoplankton</t>
  </si>
  <si>
    <t>10.1007/BF00015510</t>
  </si>
  <si>
    <t>Vogler, RE; Beltramino, AA; Strong, EE; Rumi, A; Peso, JG</t>
  </si>
  <si>
    <t>Vogler, Roberto E.; Beltramino, Ariel A.; Strong, Ellen E.; Rumi, Alejandra; Peso, Juana G.</t>
  </si>
  <si>
    <t>Insights into the Evolutionary History of an Extinct South American Freshwater Snail Based on Historical DNA</t>
  </si>
  <si>
    <t>10.1371/journal.pone.0169191</t>
  </si>
  <si>
    <t>Aylacostoma chloroticum; Aylacostoma brunneum; Aylacostoma stigmaticum; Aylacostoma guaraniticum</t>
  </si>
  <si>
    <t>Argentina; Paraguay</t>
  </si>
  <si>
    <t>Vogler, RE; Beltramino, AA; Peso, JG; Rumi, A</t>
  </si>
  <si>
    <t>Vogler, Roberto E.; Beltramino, Ariel A.; Peso, Juana G.; Rumi, Alejandra</t>
  </si>
  <si>
    <t>Threatened gastropods under the evolutionary genetic species concept: redescription and new species of the genus Aylacostoma (Gastropoda: Thiaridae) from High Parana River (Argentina-Paraguay)</t>
  </si>
  <si>
    <t>10.1111/zoj.12179</t>
  </si>
  <si>
    <r>
      <rPr>
        <i/>
        <sz val="10"/>
        <color rgb="FF000000"/>
        <rFont val="Times New Roman"/>
      </rPr>
      <t>A</t>
    </r>
    <r>
      <rPr>
        <i/>
        <sz val="10"/>
        <color rgb="FF000000"/>
        <rFont val="Times New Roman"/>
      </rPr>
      <t>ylacostoma brunneum</t>
    </r>
  </si>
  <si>
    <t>Vogler, RE; Beltramino, AA; Gutiérrez-Gregoric, DE; Peso, JG; Griffin, M; Rumi, A</t>
  </si>
  <si>
    <t>Vogler, Roberto E.; Beltramino, Ariel A.; Gutierrez-Gregoric, Diego E.; Peso, Juana G.; Griffin, Miguel; Rumi, Alejandra</t>
  </si>
  <si>
    <t>Threatened Neotropical mollusks: analysis of shape differences in three endemic snails from High Parana River by geometric morphometrics</t>
  </si>
  <si>
    <t>REVISTA MEXICANA DE BIODIVERSIDAD</t>
  </si>
  <si>
    <t>REV MEX BIODIVERS</t>
  </si>
  <si>
    <t>10.7550/rmb.26165</t>
  </si>
  <si>
    <t>Aylacostoma chloroticum; Aylacostoma stigmaticum; Aylacostoma guaraniticum</t>
  </si>
  <si>
    <t>Peso, JG; Pérez, DC; Vogler, RE</t>
  </si>
  <si>
    <t>Peso, Juana G.; Perez, Diego C.; Vogler, Roberto E.</t>
  </si>
  <si>
    <t>The invasive snail Melanoides tuberculata in Argentina and Paraguay</t>
  </si>
  <si>
    <t>10.1016/j.limno.2010.12.001</t>
  </si>
  <si>
    <t>Melanoides tuberculata</t>
  </si>
  <si>
    <t>Boltovskoy, D; Bordet, F; Leites, V; Cataldo, D</t>
  </si>
  <si>
    <t>Boltovskoy, Demetrio; Bordet, Facundo; Leites, Valentin; Cataldo, Daniel</t>
  </si>
  <si>
    <t>Multiannual trends (2004-2019) in the abundance of larvae of the invasive mussel Limnoperna fortunei and crustacean zooplankton in a large South American reservoir</t>
  </si>
  <si>
    <t>10.1111/aec.13058</t>
  </si>
  <si>
    <t>Argentina; Uruguay</t>
  </si>
  <si>
    <t>Pointier, JP; Paraense, WL; DeJong, RJ; Loker, ES; Bargues, MD; Mas-Coma, S</t>
  </si>
  <si>
    <t>A potential snail host of schistosomiasis in Bolivia:: Biomphalaria amazonica Paraense, 1966</t>
  </si>
  <si>
    <t>MEMORIAS DO INSTITUTO OSWALDO CRUZ</t>
  </si>
  <si>
    <t>MEM I OSWALDO CRUZ</t>
  </si>
  <si>
    <t>10.1590/S0074-02762002000600007</t>
  </si>
  <si>
    <t>Biomphalaria amazonica</t>
  </si>
  <si>
    <t>Bolivia</t>
  </si>
  <si>
    <t>Coelho, PRS; Thiengo, SC; de Mendonça, CLF; de Oliveira, NMT; dos Santos, SB; Caldeira, RL; Geiger, SM</t>
  </si>
  <si>
    <t>Coelho, Paulo Ricardo Silva; Thiengo, Silvana Carvalho; de Mendonca, Cristiane Lafeta Furtado; de Oliveira, Nathalia Moreira Teodoro; dos Santos, Sonia Barbosa; Caldeira, Roberta Lima; Geiger, Stefan Michael</t>
  </si>
  <si>
    <t>Diversity of Freshwater Mollusks from Lake Pampulha, Municipality of Belo Horizonte, Minas Gerais, Brazil</t>
  </si>
  <si>
    <t>10.3390/d16040193</t>
  </si>
  <si>
    <t>Biomphalaria straminea; Biomphalaria kuhniana; Biomphalaria occidentalis; Drepanotrema cimex; Gundlachia ticaga; Physa acuta; Stenophysa marmorata; Pseudosuccinea columella; Melanoides tuberculata; Pomacea maculata; Omalonyx matheroni; Corbicula largillierti</t>
  </si>
  <si>
    <t>Brasil</t>
  </si>
  <si>
    <t>Coelho, PRS; Ker, FTO; Araujo, AD; Pinto, HA; Negrao-Corrêa, DA; Caldeira, RL; Geiger, SM</t>
  </si>
  <si>
    <t>Coelho, Paulo R. S.; Ker, Fabricio T. O.; Araujo, Amanda D.; Pinto, Hudson A.; Negrao-Correa, Deborah A.; Caldeira, Roberta L.; Geiger, Stefan M.</t>
  </si>
  <si>
    <t>Survey on Limnic Gastropods: Relationships between Human Health and Conservation</t>
  </si>
  <si>
    <t>PATHOGENS</t>
  </si>
  <si>
    <t>10.3390/pathogens11121533</t>
  </si>
  <si>
    <t>Miyahira, IC; Mansur, MCD; de Lacerda, LEM; Gonçalves, ICB; Sant'Anna, GG; dos Santos, SB</t>
  </si>
  <si>
    <t>Miyahira, Igor Christo; Dreher Mansur, Maria Cristina; Macedo de Lacerda, Luiz Eduardo; Brito Goncalves, Isabela Cristina; Sant'Anna, Glauco Gil; dos Santos, Sonia Barbosa</t>
  </si>
  <si>
    <t>Protected areas and native freshwater bivalves are not in the same place in south-east Brazil</t>
  </si>
  <si>
    <t>AQUATIC CONSERVATION-MARINE AND FRESHWATER ECOSYSTEMS</t>
  </si>
  <si>
    <t>AQUAT CONSERV</t>
  </si>
  <si>
    <t>10.1002/aqc.3904</t>
  </si>
  <si>
    <t xml:space="preserve">Anodontites trapesialis; Anodontites obtusus; Diplodon ellipticus; Diplodon multistriatus; Diplodon sp.; Rhipidodonta garbei; Corbicula fluminea; Corbicula largillierti </t>
  </si>
  <si>
    <t>Linares, MS; Macedo, DR; Marques, JC; Callisto, M</t>
  </si>
  <si>
    <t>Linares, Marden Seabra; Macedo, Diego Rodrigues; Marques, Joao Carlos; Callisto, Marcos</t>
  </si>
  <si>
    <t>Anthropogenically physically changed habitats enable an easier propagation of invasive bivalve in neotropical headwater streams</t>
  </si>
  <si>
    <t>10.1007/s10530-022-02886-4</t>
  </si>
  <si>
    <t>Ayroza, DMMD; de Melo, TJ; Faria-Pereira, LP; Petesse, ML; Rebelo, MD; do Carmo, CF; Cataldo, DH</t>
  </si>
  <si>
    <t>de Rezende Ayroza, Daercy Maria Monteiro; de Melo, Taissa Juliana; Faria-Pereira, Lilian Paula; Petesse, Maria Letizia; Rebelo, Mauro de Freitas; do Carmo, Clovis Ferreira; Cataldo, Daniel Hugo</t>
  </si>
  <si>
    <t>Limnoperna fortunei colonization and macrofouling on net cages in a subtropical reservoir (Brazil)</t>
  </si>
  <si>
    <t>AQUACULTURE RESEARCH</t>
  </si>
  <si>
    <t>AQUAC RES</t>
  </si>
  <si>
    <t>10.1111/are.15417</t>
  </si>
  <si>
    <t>Simeone, D; Tagliaro, CH; Beasley, CR</t>
  </si>
  <si>
    <t>Simeone, Diego; Tagliaro, Claudia Helena; Beasley, Colin Robert</t>
  </si>
  <si>
    <t>Amazonian freshwater mussel density: A useful indicator of macroinvertebrate assemblage and habitat quality</t>
  </si>
  <si>
    <t>ECOLOGICAL INDICATORS</t>
  </si>
  <si>
    <t>ECOL INDIC</t>
  </si>
  <si>
    <t>10.1016/j.ecolind.2020.107300</t>
  </si>
  <si>
    <t>Castalia ambigua; Anodontites elongatus</t>
  </si>
  <si>
    <t>de Andrade, PDB; Razzolini, E; Baggio, RA</t>
  </si>
  <si>
    <t>Borges de Andrade, Patricia Dammski; Razzolini, Emanuel; Baggio, Rafael Antunes</t>
  </si>
  <si>
    <t>I See Golden Mussel! They are Everywhere! Environmental DNA Supports Widespread Dissemination of Limnoperna fortunei in Hydrographic Basins in the Parana State, Brazil</t>
  </si>
  <si>
    <t>BRAZILIAN ARCHIVES OF BIOLOGY AND TECHNOLOGY</t>
  </si>
  <si>
    <t>BRAZ ARCH BIOL TECHN</t>
  </si>
  <si>
    <t>10.1590/1678-4324-75years-2021210149</t>
  </si>
  <si>
    <t>Hermes-Silva, S; Ribolli, J; de Avila-Simas, S; Zaniboni, E; Cardoso, GFM; Nuñer, APD</t>
  </si>
  <si>
    <t>Hermes-Silva, Samara; Ribolli, Josiane; de Avila-Simas, Sunshine; Zaniboni-Filho, Evoy; Minatto Cardoso, Grasiela Fagundes; de Oliveira Nuner, Alex Pires</t>
  </si>
  <si>
    <t>Limnoperna fortunei - Updating the geographic distribution in the Brazilian watersheds and mapping the regional occurrence in the Upper Uruguay River basin</t>
  </si>
  <si>
    <t>BIOTA NEOTROPICA</t>
  </si>
  <si>
    <t>BIOTA NEOTROP</t>
  </si>
  <si>
    <t>10.1590/1676-0611-BN-2020-1175</t>
  </si>
  <si>
    <t>Leal, MF; Simone, LRL; Castro, ES; Dos Santos, O; Da Silva, ARV; Dantas, KKS; De Sousa, JH; Da Silva, EL; Pinheiro, TG; Lacerda, ACF</t>
  </si>
  <si>
    <t>Leal, Manuella F.; Simone, Luiz Ricardo L.; Castro, Emerson S.; Dos Santos, Orianna; Da Silva, Antonia R., V; Dantas, Karina K. S.; De Sousa, Joao H.; Da Silva, Edson L.; Pinheiro, Tamaris G.; Lacerda, Ana Carolina F.</t>
  </si>
  <si>
    <t>Malacofauna of lotic environments in the Northeast and Brazilian semiarid region: current knowledge and new records</t>
  </si>
  <si>
    <t>10.1590/0001-3765202120210140</t>
  </si>
  <si>
    <t>Biomphalaria
straminea; Drepanotrema
lucidum; Drepanotrema
cimex; Drepanotrema
depressissimum; Drepanotrema
schubarti; Uncancylus
concentricus; Melanoides
tuberculatus; Pomacea
canaliculata; Stenophysa
marmorata; Pisidium
dorbignyi; Corbicula
fluminea</t>
  </si>
  <si>
    <t>Leal, MF; de Simone, LRL; Lacerda, ACF; da Silva, EL; Pinheiro, TG</t>
  </si>
  <si>
    <t>Leal, Manuella Feitosa; Lopes de Simone, Luiz Ricardo; Figueiredo Lacerda, Ana Carolina; da Silva, Edson Lourenco; Pinheiro, Tamaris Gimenez</t>
  </si>
  <si>
    <t>Current distribution of the invasive mollusk Corbicula fluminea (O.F. Muller, 1774) (Bivalvia, Cyrenidae) in Brazil, including a new record from the state of Piaui</t>
  </si>
  <si>
    <t>CHECK LIST</t>
  </si>
  <si>
    <t>10.15560/17.1.151</t>
  </si>
  <si>
    <t>Olivera-Hyde, M; Hallerman, E; Santos, R; Jones, J; Varnerin, B; Neto, GDS; Mansur, MC; Moraleco, P; Callil, C</t>
  </si>
  <si>
    <t>Olivera-Hyde, Miluska; Hallerman, Eric; Santos, Rogerio; Jones, Jess; Varnerin, Brianne; Santos Neto, Guilherme da Cruz; Mansur, Maria Cristina; Moraleco, Priscilla; Callil, Claudia</t>
  </si>
  <si>
    <t>Phylogenetic Assessment of Freshwater Mussels Castalia ambigua and C. inflata at an Ecotone in the Paraguay River Basin, Brazil Shows That Inflated and Compressed Shell Morphotypes Are the Same Species</t>
  </si>
  <si>
    <t>10.3390/d12120481</t>
  </si>
  <si>
    <t>Castalia inflata; Castalia ambigua</t>
  </si>
  <si>
    <t>Miyahira, IC; Pereira, LS; dos Santos, LN</t>
  </si>
  <si>
    <t>Miyahira, Igor Christo; Pereira, Larissa Strictar; dos Santos, Luciano Neves</t>
  </si>
  <si>
    <t>Non-native freshwater molluscs in the Neotropics: what can be learned from Brazilian reservoirs?</t>
  </si>
  <si>
    <t>10.3391/ai.2020.15.3.06</t>
  </si>
  <si>
    <t>Melanoides tuberculata; Physa acuta; Ferissia fragilis; Corbicula
fluminea; Corbicula largillierti; Limnoperna fortunei</t>
  </si>
  <si>
    <t>Santos, RCL; Callil, CT; Landeiro, VL</t>
  </si>
  <si>
    <t>Santos, Rogerio C. Lima; Callil, Claudia Tasso; Landeiro, Victor Lemes</t>
  </si>
  <si>
    <t>Unraveling the effects of water-sediment conditions and spatial patterns on Unionida assemblages in seasonally connected floodplain lakes</t>
  </si>
  <si>
    <t>10.1007/s10750-020-04290-2</t>
  </si>
  <si>
    <t xml:space="preserve">Anodontites trapesialis; Anodontites elongatus; Anodontites (Lamproscapha) ensiformis; Castalia inflata; Mycetopoda siliquosa; Diplodon parallelopipedon </t>
  </si>
  <si>
    <t>Barros, MRF; Chagas, RA; Herrmann, M; Bezerra, AM</t>
  </si>
  <si>
    <t>Barros, M. R. F.; Chagas, R. A.; Herrmann, M.; Bezerra, A. M.</t>
  </si>
  <si>
    <t>New record of the invasive snail Melanoides tuberculata (Gastropoda, Thiaridae) - Ceara State, Brazil</t>
  </si>
  <si>
    <t>10.1590/1519-6984.210408</t>
  </si>
  <si>
    <t>da Silva, EL; da Rocha, AJ; Leal, MF; dos Santos, O; de Sousa, JH; da Silva, ARV; Dantas, KKS; Rulim, EMM; Castro, ES; Pacheco, ACL; Pinheiro, TG</t>
  </si>
  <si>
    <t>da Silva, Edson Lourenco; da Rocha, Adriana Josefa; Leal, Manuella Feitosa; dos Santos, Orianna; de Sousa, Joao Hemerson; Viana da Silva, Antonia Rafaela; Silva Dantas, Karina Ketelen; Matos Rulim, Erika Maria; Castro, Emerson Santos; Landim Pacheco, Ana Carolina; Pinheiro, Tamaris Gimenez</t>
  </si>
  <si>
    <t>Freshwater mollusks from three reservoirs of Piaui, northeastern Brazil</t>
  </si>
  <si>
    <t>10.1590/1676-0611-BN-2019-0868</t>
  </si>
  <si>
    <t>Miyahira, IC; Mansur, MCD; Pimpao, DM; Couceir, SRM; dos Santos, SB</t>
  </si>
  <si>
    <t>Miyahira, Igor Christo; Dreher Mansur, Maria Cristina; Pimpao, Daniel Mansur; Marques Couceir, Sheyla Regina; dos Santos, Sonia Barbosa</t>
  </si>
  <si>
    <t>Morphology and distribution of the freshwater mussel Diplodon granosus, a rare and poorly understood species</t>
  </si>
  <si>
    <t>ACTA AMAZONICA</t>
  </si>
  <si>
    <t>ACTA AMAZON</t>
  </si>
  <si>
    <t>10.1590/1809-4392201903910</t>
  </si>
  <si>
    <t>Diplodon granosus</t>
  </si>
  <si>
    <t>Ohlweiler, FP; Rossignoli, TD; Palasio, RGS; Tuan, R</t>
  </si>
  <si>
    <t>Ohlweiler, Fernanda Pires; Rossignoli, Thays de Jesus; Sanches Palasio, Raquel Gardini; Tuan, Roseli</t>
  </si>
  <si>
    <t>Taxonomic diversity of Biomphalaria (Planorbidae) in Sao Paulo state, Brazil</t>
  </si>
  <si>
    <t>10.1590/1676-0611-BN-2020-0975</t>
  </si>
  <si>
    <t>Biomphalaria occidentalis; Biomphalaria oligoza; Biomphalaria peregrina; Biomphalaria schrammi; Biomphalaria straminea; Biomphalaria tenagophila</t>
  </si>
  <si>
    <t>Paschoal, LRP; Andrade, DP; Pimpao, DM; Torres, S; Darrigran, G</t>
  </si>
  <si>
    <t>Paschoal, Lucas R. P.; Andrade, Douglas P.; Pimpao, Daniel M.; Torres, Santiago; Darrigran, Gustavo</t>
  </si>
  <si>
    <t>Massive mortality of the giant freshwater mussel Anodontites trapesialis (Lamarck, 1819) (Bivalvia: Mycetopodidae) during a severe drought in a Neotropical reservoir</t>
  </si>
  <si>
    <t>10.159010001-3765202020180811</t>
  </si>
  <si>
    <t>Anodontites trapesialis</t>
  </si>
  <si>
    <t>de Avila-Simas, S; Morato, MM; Reynalte-Tataje, DA; Silveira, HB; Zaniboni, E; Normey-Rico, JE</t>
  </si>
  <si>
    <t>de Avila-Simas, Sunshine; Morato, Marcelo M.; Reynalte-Tataje, David A.; Silveira, Hector B.; Zaniboni-Filho, Evoy; Normey-Rico, Julio E.</t>
  </si>
  <si>
    <t>Model-based predictive control for the regulation of the golden mussel Limnoperna fortunei (Dunker, 1857)</t>
  </si>
  <si>
    <t>ECOLOGICAL MODELLING</t>
  </si>
  <si>
    <t>ECOL MODEL</t>
  </si>
  <si>
    <t>10.1016/j.ecolmodel.2019.05.010</t>
  </si>
  <si>
    <t>Miyahira, IC; Mansur, MCD; dos Santos, SB</t>
  </si>
  <si>
    <t>Miyahira, Igor Christo; Dreher Mansur, Maria Cristina; dos Santos, Sonia Barbosa</t>
  </si>
  <si>
    <t>Redescription of Diplodon ellipticus Spix in Wagner, 1827, Diplodon multistriatus (Lea, 1831), and Rhipidodonta garbei (Ihering, 1910) (Bivalvia: Hyriidae) from coastal rivers of eastern and northeastern Brazil</t>
  </si>
  <si>
    <t>ARCHIV FUR MOLLUSKENKUNDE</t>
  </si>
  <si>
    <t>ARCH MOLLUSKENKD</t>
  </si>
  <si>
    <t>10.1127/arch.moll/148/009-034</t>
  </si>
  <si>
    <t>Diplodon ellipticus; Diplodon ellipticus; Diplodon multistriatus</t>
  </si>
  <si>
    <t>da Mata, LS; Tagliaro, CH; Simeone, D; Beasley, CR</t>
  </si>
  <si>
    <t>da Mata, Liliane Sousa; Tagliaro, Claudia Helena; Simeone, Diego; Beasley, Colin Robert</t>
  </si>
  <si>
    <t>Shell shape variation in Amazonian freshwater mussels (Unionida: Hyriidae: Hyriini)</t>
  </si>
  <si>
    <t>10.1093/mollus/eyz001</t>
  </si>
  <si>
    <t xml:space="preserve">Triplodon corrugatus; Paxyodon syrmatophorus; Prisodon obliquus
</t>
  </si>
  <si>
    <t>Furlan-Murari, PJ; Ruas, CD; Ruas, EA; Benício, LM; Urrea-Rojas, AM; Poveda-Parra, AR; Murari, E; de Lima, ECS; de Souza, FP; Lopera-Barrero, NM</t>
  </si>
  <si>
    <t>Furlan-Murari, Pamela Juliana; Ruas, Claudete de Fatima; Ruas, Eduardo Augusto; Benicio, Lucas Milanez; Urrea-Rojas, Angela Maria; Poveda-Parra, Angela Rocio; Murari, Emerson; Suzuki de Lima, Ed Christian; de Souza, Felipe Pinheiro; Lopera-Barrero, Nelson Mauricio</t>
  </si>
  <si>
    <t>Structure and genetic variability of golden mussel (Limnoperna fortunei) populations from Brazilian reservoirs</t>
  </si>
  <si>
    <t>ECOLOGY AND EVOLUTION</t>
  </si>
  <si>
    <t>ECOL EVOL</t>
  </si>
  <si>
    <t>10.1002/ece3.4941</t>
  </si>
  <si>
    <t>Palasio, RGS; Xavier, IG; Chiaravalotti, R; Tuan, R</t>
  </si>
  <si>
    <t>Sanches Palasio, Raquel Gardini; Xavier, Iara Giordano; Chiaravalotti-Neto, Rancisco; Tuan, Roseli</t>
  </si>
  <si>
    <t>Diversity of Biomphalaria spp. freshwater snails and associated mollusks in areas with schistosomiasis risk, using molecular and spatial analysis tools</t>
  </si>
  <si>
    <t>10.1590/1676-0611-BN-2019-0746</t>
  </si>
  <si>
    <t>Barbosa, NPU; Ferreira, JA; Nascimento, CAR; Silva, FA; Carvalho, VA; Xavier, ERS; Ramon, L; Almeida, AC; Carvalho, MD; Cardoso, AV</t>
  </si>
  <si>
    <t>Barbosa, Newton P. U.; Ferreira, Jacqueline A.; Nascimento, Cesar A. R.; Silva, Fabiano A.; Carvalho, Vinicius A.; Xavier, Eric R. S.; Ramon, Lucas; Almeida, Arthur C.; Carvalho, Marcela D.; Cardoso, Antonio, V</t>
  </si>
  <si>
    <t>Prediction of future risk of invasion by Limnoperna fortunei (Dunker, 1857) (Mollusca, Bivalvia, Mytilidae) in Brazil with cellular automata</t>
  </si>
  <si>
    <t>10.1016/j.ecolind.2018.01.005</t>
  </si>
  <si>
    <t>Bichuette, ME; Trajano, E</t>
  </si>
  <si>
    <t>Bichuette, Maria Elina; Trajano, Eleonora</t>
  </si>
  <si>
    <t>Diversity of Potamolithus (Littorinimorpha, Truncatelloidea) in a high-diversity spot for troglobites in southeastern Brazil: role of habitat fragmentation in the origin of subterranean fauna, and conservation status</t>
  </si>
  <si>
    <t>SUBTERRANEAN BIOLOGY</t>
  </si>
  <si>
    <t>SUBTERR BIOL</t>
  </si>
  <si>
    <t>10.3897/subtbiol.25.23778</t>
  </si>
  <si>
    <t>Potamolithus spp.</t>
  </si>
  <si>
    <t>Callil, CT; Leite, MCS; Mateus, LAF; Jones, JW</t>
  </si>
  <si>
    <t>Callil, Claudia T.; Leite, Marilene C. S.; Mateus, LAcia A. F.; Jones, Jess W.</t>
  </si>
  <si>
    <t>Influence of the flood pulse on reproduction and growth of Anodontites trapesialis (Lamarck, 1819) (Bivalvia: Mycetopodidae) in the Pantanal wetland, Brazil</t>
  </si>
  <si>
    <t>10.1007/s10750-017-3097-3</t>
  </si>
  <si>
    <t xml:space="preserve">Anodontites trapesialis </t>
  </si>
  <si>
    <t>Martello, AR; Kotzian, CB; Erthal, F</t>
  </si>
  <si>
    <t>Martello, Alcemar Rodrigues; Kotzian, Carla Bender; Erthal, Fernando</t>
  </si>
  <si>
    <t>The role of topography, river size and riverbed grain size on the preservation of riverine mollusk shells</t>
  </si>
  <si>
    <t>JOURNAL OF PALEOLIMNOLOGY</t>
  </si>
  <si>
    <t>J PALEOLIMNOL</t>
  </si>
  <si>
    <t>10.1007/s10933-017-0010-z</t>
  </si>
  <si>
    <t>Asolene spixi; Pomacea americanista; Pomacea canaliculata; Pomella megastoma; Biomphalaria tenagophila; Biomphalaria straminea; Drepanotrema depressissimum; Drepanotrema kermatoides; Anisancylus obliquus; Hebetancylus moricandi; Uncancylus concentricus; Lymnaea columela; Aplexa marmorata; Potamolithus aff. Buschi; Potamolithus catharinae; Potamolithus ribeirensis; Heleobia bertoniana; Eupera elliptica; Eupera klappenbachi; Musculium argentinum; Pisidium dorbignyi; Pisidium punctiferum; Pisidium sterkianum; Castalia inflata; Castalia martensi; Diplodon delodontus; Diplodon martensi; Diplodon rhuacoicus; Corbicula fluminea; Corbicula largillierti; Anodontites patagonicus; Anodontites tenebricosus; Anodontites trapesialis; Anodontites trapezeus; Fossula fossiculifera; Leila blainvilleana; Monocondylaea corrientesensis; Monocondylaea minuana; Mycetopoda siliquosa</t>
  </si>
  <si>
    <t>Bezerra, FSD; Pinheiro, MCC; da Silva, JD; de Castro, IMN; Caldeira, RL; Sousa, MS; Cavalcante, AB; Ramosr, AN</t>
  </si>
  <si>
    <t>de Moraes Bezerra, Fernando Schemelzer; Cunha Pinheiro, Marta Cristhiany; da Silva Filho, Jose Damiao; Nogueira de Castro, Issis Maria; Caldeira, Roberta Lima; Sousa, Mariana Silva; Cavalcante, Albeniza Barbosa; Ramos Junior, Alberto Novaes</t>
  </si>
  <si>
    <t>Identification of Biomphalaria sp and other freshwater snails in the large-scale water transposition project in the Northeast of Brazil</t>
  </si>
  <si>
    <t>REVISTA DO INSTITUTO DE MEDICINA TROPICAL DE SAO PAULO</t>
  </si>
  <si>
    <t>REV INST MED TROP SP</t>
  </si>
  <si>
    <t>10.1590/S1678-9946201860041</t>
  </si>
  <si>
    <t>Biomphalaria spp.; Drepanotrema spp.; Melanoides spp.; Pomacea spp.</t>
  </si>
  <si>
    <t>Utida, G; Oliveira, EC; Tucker, M; Petri, S; Boggiani, PC</t>
  </si>
  <si>
    <t>Utida, Giselle; Oliveira, Emiliano Castro; Tucker, Maurice; Petri, Setembrino; Boggiani, Paulo Cesar</t>
  </si>
  <si>
    <t>Palaeoenvironmental interpretations based on molluscs from mid-Holocene lacustrine limestones, Mato Grosso do Sul, Brazil</t>
  </si>
  <si>
    <t>10.1016/j.quaint.2016.11.007</t>
  </si>
  <si>
    <t>Pomacea canaliculata; Biomphalaria sp.; Idiopyrgus sp.; Marisa sp.; Megalobulimus sp.; Pisidium sp.</t>
  </si>
  <si>
    <t>Borges, PD; Ludwig, S; Boeger, WA</t>
  </si>
  <si>
    <t>Borges, Patricia Dammski; Ludwig, Sandra; Boeger, Walter A.</t>
  </si>
  <si>
    <t>Testing hypotheses on the origin and dispersion of Limnoperna fortunei (Bivalvia, Mytilidae) in the Iguassu River (Parana, Brazil): molecular markers in larvae and adults</t>
  </si>
  <si>
    <t>10.1007/s10201-016-0485-8</t>
  </si>
  <si>
    <t>dos Santos, RN; Campos, FS; de Albuquerque, NRM; Finoketti, F; Côrrea, RA; Cano-Ortiz, L; Assis, FL; Arantes, TS; Roehe, PM; Franco, AC</t>
  </si>
  <si>
    <t>dos Santos, Raissa Nunes; Campos, Fabricio Souza; Medeiros de Albuquerque, Nathalia Ramme; Finoketti, Fernando; Correa, Rayra Almeida; Cano-Ortiz, Lucia; Assis, Felipe Lopes; Arantes, Thalita Souza; Roehe, Paulo Michel; Franco, Ana Claudia</t>
  </si>
  <si>
    <t>A new marseillevirus isolated in Southern Brazil from Limnoperna fortunei</t>
  </si>
  <si>
    <t>SCIENTIFIC REPORTS</t>
  </si>
  <si>
    <t>SCI REP-UK</t>
  </si>
  <si>
    <t>10.1038/srep35237</t>
  </si>
  <si>
    <t>Santos-Neto, GD; Beasley, CR; Schneider, H; Pimpao, DM; Hoeh, WR; de Simone, LRL; Tagliaro, CH</t>
  </si>
  <si>
    <t>Santos-Neto, Guilherme da Cruz; Beasley, Colin Robert; Schneider, Horacio; Pimpao, Daniel Mansur; Hoeh, Walter Randolph; Lopes de Simone, Luiz Ricardo; Tagliaro, Claudia Helena</t>
  </si>
  <si>
    <t>Genetic relationships among freshwater mussel species from fifteen Amazonian rivers and inferences on the evolution of the Hyriidae (Mollusca: Bivalvia: Unionida)</t>
  </si>
  <si>
    <t>MOLECULAR PHYLOGENETICS AND EVOLUTION</t>
  </si>
  <si>
    <t>MOL PHYLOGENET EVOL</t>
  </si>
  <si>
    <t>10.1016/j.ympev.2016.04.013</t>
  </si>
  <si>
    <t>Paxyodon syrmatophorus; Triplodon corrugatus; Prisodon obliquus; Castalia ambigua; Castalia quadrata; Castalia stevensi; Callonaia duprei; Diplodon suavidicus; Diplodon demeraraensis</t>
  </si>
  <si>
    <t>Silveira, TCL; Gama, AMS; Alves, TP; Fontoura, NF</t>
  </si>
  <si>
    <t>Silveira, T. C. L.; Gama, A. M. S.; Alves, T. P.; Fontoura, N. F.</t>
  </si>
  <si>
    <t>Modeling habitat suitability of the invasive clam Corbicula fluminea in a Neotropical shallow lagoon, southern Brazil</t>
  </si>
  <si>
    <t>10.1590/1519-6984.01915</t>
  </si>
  <si>
    <t>Dei Tos, C; Quagio-Grassiotto, I; Mazzoni, TS</t>
  </si>
  <si>
    <t>Dei Tos, Claudenice; Quagio-Grassiotto, Irani; Mazzoni, Talita Sarah</t>
  </si>
  <si>
    <t>Cellular development of the germinal epithelium during the gametogenic cycle of the golden mussel Limnoperna fortunei (Bivalvia: Mytilidae)</t>
  </si>
  <si>
    <r>
      <rPr>
        <sz val="10"/>
        <color rgb="FF000000"/>
        <rFont val="verdana, arial"/>
      </rPr>
      <t>10.15517/rbt.v64i2.18837</t>
    </r>
  </si>
  <si>
    <t xml:space="preserve">http://dx.doi.org/10.15517/rbt.v64i2.18837 </t>
  </si>
  <si>
    <t>Alves, T; Lima, P; Lima, GMS; Cunha, MCC; Ferreira, S; Domingues, B; Machado, J</t>
  </si>
  <si>
    <t>Alves, T.; Lima, P.; Lima, G. M. S.; Cunha, M. C. C.; Ferreira, S.; Domingues, B.; Machado, J.</t>
  </si>
  <si>
    <t>Phytoplankton composition of the water and gastrointestinal tract of the mussel Diplodon enno (Ortmann, 1921) from Sao Francisco river (Bahia, Brazil)</t>
  </si>
  <si>
    <t>10.1590/1519-6984.14514</t>
  </si>
  <si>
    <t xml:space="preserve">Diplodon enno </t>
  </si>
  <si>
    <t>Campos, MDS; Peifer, D; Castro, PD</t>
  </si>
  <si>
    <t>Souza Campos, Monica de Cassia; Peifer, Daniel; Castro, Paulo de Tarso</t>
  </si>
  <si>
    <t>The ShearStress importance on the spatial distribution pattern of the invader Limnoperna fortunei in the Upper Parana River Basin. - An assessment based on the Spatial Distribution Models</t>
  </si>
  <si>
    <t>10.1590/1676-0611-BN-2014-0164</t>
  </si>
  <si>
    <t>Palasio, RGS; Casotti, MO; Rodrigues, TC; Menezes, RMT; Zanotti-Magalhaes, EM; Tuan, R</t>
  </si>
  <si>
    <t>Sanches Palasio, Raquel Gardini; Casotti, Marcia Oliveira; Rodrigues, Thamiris Cassia; Tirone Menezes, Regiane Maria; Zanotti-Magalhaes, Eliana Maria; Tuan, Roseli</t>
  </si>
  <si>
    <t>The current distribution pattern of Biomphalaria tenagophila and Biomphalaria straminea in the northern and southern regions of the coastal fluvial plain in the state of Sao Paulo</t>
  </si>
  <si>
    <t>10.1590/1676-06032015015314</t>
  </si>
  <si>
    <t>Biomphalaria tenagophila; Biomphalaria straminea</t>
  </si>
  <si>
    <t>Paschoal, LRP; Andrade, DP; Darrigran, G</t>
  </si>
  <si>
    <t>Paschoal, L. R. P.; Andrade, D. P.; Darrigran, G.</t>
  </si>
  <si>
    <t>How the fluctuations of water levels affect populations of invasive bivalve Corbicula fluminea (Muller, 1774) in a Neotropical reservoir?</t>
  </si>
  <si>
    <t>10.1590/1519-6984.09113</t>
  </si>
  <si>
    <t>Salvador, RB; Cavallari, DC</t>
  </si>
  <si>
    <t>Salvador, Rodrigo B.; Cavallari, Daniel C.</t>
  </si>
  <si>
    <t>A new species of Leiostracus (Gastropoda, Pulmonata, Orthalicoidea) from Espirito Santo, Brazil</t>
  </si>
  <si>
    <t>10.1590/1678-476620141043364366</t>
  </si>
  <si>
    <r>
      <rPr>
        <sz val="10"/>
        <color rgb="FF000000"/>
        <rFont val="Times New Roman"/>
      </rPr>
      <t>Leiostracus faerie</t>
    </r>
  </si>
  <si>
    <t>Barbosa, FG</t>
  </si>
  <si>
    <t>Barbosa, Fabiana G.</t>
  </si>
  <si>
    <t>The scientific literature on Limnoperna fortunei (Dunker 1857) from 1982 to 2012</t>
  </si>
  <si>
    <t>10.1590/0001-3765201420130281</t>
  </si>
  <si>
    <t>Fernandez, MA; de Mattos, AC; da Silva, EF; dos Santos, SB; Thiengo, SC</t>
  </si>
  <si>
    <t>Fernandez, Monica Ammon; de Mattos, Aline Carvalho; da Silva, Elizangela Feitosa; dos Santos, Sonia Barbosa; Thiengo, Silvana Carvalho</t>
  </si>
  <si>
    <t>A malacological survey in the Manso Power Plant, State of Mato Grosso, Brazil: new records of freshwater snails, including transmitters of schistosomiasis and exotic species</t>
  </si>
  <si>
    <t>REVISTA DA SOCIEDADE BRASILEIRA DE MEDICINA TROPICAL</t>
  </si>
  <si>
    <t>REV SOC BRAS MED TRO</t>
  </si>
  <si>
    <t>10.1590/0037-8682-0138-2014</t>
  </si>
  <si>
    <t xml:space="preserve">Antillorbis nordestensis; Burnupia ingae; Biomphalaria straminea; Biomphalaria amazonica; Melanoides tuberculata; Corbicula fluminea; Corbicula largillierti </t>
  </si>
  <si>
    <t>Ragonha, FH; Pinha, GD; Petsch, DK; Mansur, MCD; Takeda, AM</t>
  </si>
  <si>
    <t>Ragonha, Flavio Henrique; Pinha, Gisele Daiane; Petsch, Danielle Katharine; Dreher Mansur, Maria Cristina; Takeda, Alice Michiyo</t>
  </si>
  <si>
    <t>First records of Freshwater Bivalves of Ilha Grande National Park, Parana, Brazil</t>
  </si>
  <si>
    <t>10.1590/1678-4766201410411420</t>
  </si>
  <si>
    <t>Pisidium; Diplodon sp; Corbicula fluminea</t>
  </si>
  <si>
    <t>de Sá, RL; Santin, L; do Amaral, AMB; Martello, AR; Kotzian, CB</t>
  </si>
  <si>
    <t>de Sa, Roger Lopes; Santin, Luciani; Blank do Amaral, Aline Monique; Martello, Alcemar Rodrigues; Kotzian, Carla Bender</t>
  </si>
  <si>
    <t>Diversity of mollusks in streams of a montane region in southern Brazil</t>
  </si>
  <si>
    <t>10.1590/S1676-06032013000300024</t>
  </si>
  <si>
    <t>Corbicula fluminea; Uncancylus concentricus; Potamolithus catharinae; Hebetancylus moricandi; Potamolithus ribeirensis; Heleobia bertoniana; Biomphalaria straminea; Biomphalaria tenagophila; Lymnaea columella; Eupera klappenbachi; Eupera elliptica; Asolene spixii; Pisidium sterkianum; Pisidium punctiferum; Pomacea canaliculata; Pomella americanista; Diplodon rhuacoicus; Anodontites tenebricosus</t>
  </si>
  <si>
    <t>Silva, PP; Peso-Aguiar, MC; Ribeiro, G</t>
  </si>
  <si>
    <t>Silva, Patricia P.; Peso-Aguiar, Marlene C.; Ribeiro, Gabriel</t>
  </si>
  <si>
    <t>Gametogenic cycle and reproductive behavior of Iphigenia brasiliana (Mollusca, Bivalvia, Donacidae) in the Subae river estuary, Todos os Santos Bay, Bahia, Brazil</t>
  </si>
  <si>
    <t>10.1590/S0073-47212012005000011</t>
  </si>
  <si>
    <t>Iphigenia brasiliana</t>
  </si>
  <si>
    <t>Karatayev, AY; Miller, TD; Burlakova, LE</t>
  </si>
  <si>
    <t>Karatayev, Alexander Y.; Miller, Thomas D.; Burlakova, Lyubov E.</t>
  </si>
  <si>
    <t>Long-term changes in unionid assemblages in the Rio Grande, one of the World's top 10 rivers at risk</t>
  </si>
  <si>
    <t>10.1002/aqc.2226</t>
  </si>
  <si>
    <t>Erthal, F; Kotzian, CB; Simoes, MG</t>
  </si>
  <si>
    <t>Erthal, Fernando; Kotzian, Carla B.; Simoes, Marcello G.</t>
  </si>
  <si>
    <t>FIDELITY OF MOLLUSCAN ASSEMBLAGES FROM THE TOURO PASSO FORMATION (PLEISTOCENE-HOLOCENE), SOUTHERN BRAZIL: TAPHONOMY AS A TOOL FOR DISCOVERING NATURAL BASELINES FOR FRESHWATER COMMUNITIES</t>
  </si>
  <si>
    <t>PALAIOS</t>
  </si>
  <si>
    <t>10.2110/palo.2010.p10-145r</t>
  </si>
  <si>
    <t>Cyanocyclas limosa; Corbicula fluminea; Heleobia bertoniana</t>
  </si>
  <si>
    <t>Jacomini, AE; de Camargo, PB; Avelar, WEP; Bonato, PS</t>
  </si>
  <si>
    <t>Jacomini, Analu Egydio; de Camargo, Plinio Barbosa; Paiva Avelar, Wagner Eustaquio; Bonato, Pierina Sueli</t>
  </si>
  <si>
    <t>Assessment of Ametryn Contamination in River Water, River Sediment, and Mollusk Bivalves in Sao Paulo State, Brazil</t>
  </si>
  <si>
    <t>ARCHIVES OF ENVIRONMENTAL CONTAMINATION AND TOXICOLOGY</t>
  </si>
  <si>
    <t>ARCH ENVIRON CON TOX</t>
  </si>
  <si>
    <t>10.1007/s00244-010-9552-z</t>
  </si>
  <si>
    <t>Corbicula fluminea; Diplodon fontaineanus</t>
  </si>
  <si>
    <t>Maltchik, L; Stenert, C; Kotzian, CB; Pereira, D</t>
  </si>
  <si>
    <t>Maltchik, L.; Stenert, C.; Kotzian, C. B.; Pereira, D.</t>
  </si>
  <si>
    <t>Responses of freshwater molluscs to environmental factors in Southern Brazil wetlands</t>
  </si>
  <si>
    <t>10.1590/S1519-69842010005000003</t>
  </si>
  <si>
    <t xml:space="preserve">Pomacea canaliculata; Biomphalaria tenagophila, Lymnaea columella; Omalonyx convexus; Eupera klappenbachi; Musculium sp; Heleobia sp </t>
  </si>
  <si>
    <t xml:space="preserve"> </t>
  </si>
  <si>
    <t>Oliveira, MD; Hamilton, SK; Calheiros, DF; Jacobi, CM</t>
  </si>
  <si>
    <t>Oliveira, Marcia D.; Hamilton, Stephen K.; Calheiros, Debora F.; Jacobi, Claudia M.</t>
  </si>
  <si>
    <t>Oxygen Depletion Events Control the Invasive Golden Mussel (Limnoperna fortunei) in a Tropical Floodplain</t>
  </si>
  <si>
    <t>WETLANDS</t>
  </si>
  <si>
    <t>10.1007/s13157-010-0081-3</t>
  </si>
  <si>
    <t>Oliveira, MD; Hamilton, SK; Jacobi, CM</t>
  </si>
  <si>
    <t>Oliveira, Marcia D.; Hamilton, Stephen K.; Jacobi, Claudia M.</t>
  </si>
  <si>
    <t>Forecasting the expansion of the invasive golden mussel Limnoperna fortunei in Brazilian and North American rivers based on its occurrence in the Paraguay River and Pantanal wetland of Brazil</t>
  </si>
  <si>
    <t>10.3391/ai.2010.5.1.8</t>
  </si>
  <si>
    <t>Guimaraes, RJPS; Freitas, CC; Dutra, LV; Felgueiras, CA; Moura, ACM; Amaral, RS; Drummond, SC; Scholte, RGC; Oliveira, G; Carvalho, OS</t>
  </si>
  <si>
    <t>Guimaraes, Ricardo J. P. S.; Freitas, Corina C.; Dutra, Luciano V.; Felgueiras, Carlos A.; Moura, Ana C. M.; Amaral, Ronaldo S.; Drummond, Sandra C.; Scholte, Ronaldo G. C.; Oliveira, Guilherme; Carvalho, Omar S.</t>
  </si>
  <si>
    <t>Spatial distribution of Biomphalaria mollusks at Sao Francisco River Basin, Minas Gerais, Brazil, using geostatistical procedures</t>
  </si>
  <si>
    <t>ACTA TROPICA</t>
  </si>
  <si>
    <t>ACTA TROP</t>
  </si>
  <si>
    <t>10.1016/j.actatropica.2008.10.012</t>
  </si>
  <si>
    <t>Biomphalaria straminea; Biompharia glabrata; Biomphalaria tenagophila</t>
  </si>
  <si>
    <t>Pareschi, DC; Matsumura-Tundisi, T; Medeiros, GR; Luzia, AP; Tundisi, JG</t>
  </si>
  <si>
    <t>Pareschi, D. C.; Matsumura-Tundisi, T.; Medeiros, G. R.; Luzia, A. P.; Tundisi, J. G.</t>
  </si>
  <si>
    <t>First occurrence of Limnoperna fortunei (Dunker, 1857) in the Rio Tiete watershed (Sao Paulo State, Brazil)</t>
  </si>
  <si>
    <t>10.1590/S1519-69842008000500017</t>
  </si>
  <si>
    <t>Felipi, PG; Silva-Souza, AT</t>
  </si>
  <si>
    <t>Felipi, Paula Guardia; Silva-Souza, Angela Teresa</t>
  </si>
  <si>
    <t>Anodontites trapesialis (LAMARCK, 1819): a bivalve parasite of freshwater fishes</t>
  </si>
  <si>
    <t>SEMINA-CIENCIAS AGRARIAS</t>
  </si>
  <si>
    <t>SEMIN-CIENC AGRAR</t>
  </si>
  <si>
    <r>
      <rPr>
        <sz val="11"/>
        <color rgb="FF006798"/>
        <rFont val="Arial"/>
      </rPr>
      <t>10.5433/1679-0359.2008v29n4p895</t>
    </r>
  </si>
  <si>
    <r>
      <rPr>
        <sz val="11"/>
        <color rgb="FF008ACB"/>
        <rFont val="Arial"/>
      </rPr>
      <t>https://doi.org/10.5433/1679-0359.2008v29n4p895</t>
    </r>
  </si>
  <si>
    <t>Pestana, D; Pie, MR; Ostrensky, A; Boeger, WA; Andreoli, C; Franceschi, F; Lagos, P</t>
  </si>
  <si>
    <t>Pestana, Debora; Pie, Marcio Roberto; Ostrensky, Antonio; Boeger, Walter Antonio; Andreoli, Cleverson; Franceschi, Francisco; Lagos, Patricia</t>
  </si>
  <si>
    <t>Seasonal variation in larval density of Limnoperna fortunei (Bivalvia, Mytilidae) in the Iguacu and Parana rivers, in the region of Foz do Iguacu, Parana, southern Brazil</t>
  </si>
  <si>
    <t>10.1590/S1516-89132008000300023</t>
  </si>
  <si>
    <t>Angonesi, LG; da Rosa, NG; Berrivenuti, CE</t>
  </si>
  <si>
    <t>Angonesi, Luciana G.; da Rosa, Natalia G.; Berrivenuti, Carlos E.</t>
  </si>
  <si>
    <t>Tolerance to salinities shocks of the invasive mussel Limnoperma fortunei under experimental conditions</t>
  </si>
  <si>
    <t>10.1590/S0073-47212008000100009</t>
  </si>
  <si>
    <t>Sousa, R; Antunes, C; Guilhermino, L</t>
  </si>
  <si>
    <t>Sousa, R.; Antunes, C.; Guilhermino, L.</t>
  </si>
  <si>
    <t>Ecology of the invasive Asian clam Corbicula fluminea (Muller, 1774) in aquatic ecosystems:: an overview</t>
  </si>
  <si>
    <t>ANNALES DE LIMNOLOGIE-INTERNATIONAL JOURNAL OF LIMNOLOGY</t>
  </si>
  <si>
    <t>ANN LIMNOL-INT J LIM</t>
  </si>
  <si>
    <t>10.1051/limn:2008017</t>
  </si>
  <si>
    <t>Callil, CT; Mansur, MCD</t>
  </si>
  <si>
    <t>Callil, Claudia T.; Mansur, Maria C. D.</t>
  </si>
  <si>
    <t>Gametogenesis and dynamics of the reproduction of Anodontites trapesialis (Lamarck) (Unionoida, Mycetopodidae) from baia do polo lake at the cuiaba river wetland, mato grosso, Brazil</t>
  </si>
  <si>
    <t>REVISTA BRASILEIRA DE ZOOLOGIA</t>
  </si>
  <si>
    <t>REV BRAS ZOOL</t>
  </si>
  <si>
    <t>10.1590/S0101-81752007000300033</t>
  </si>
  <si>
    <t>Villela, IV; de Oliveira, IM; Silveira, JC; Dias, JF; Henriques, JAP; da Silva, J</t>
  </si>
  <si>
    <t>Villela, Izabel Vianna; de Oliveira, Iuri Marques; Silveira, Juliano Coelho; Dias, Johnny Ferraz; Pegas Henriques, Joao Antonio; da Silva, Juliana</t>
  </si>
  <si>
    <t>Assessment of environmental stress by the micronucleus and comet assays on Limnoperna fortunei exposed to Guaiba hydrographic region samples (Brazil) under laboratory conditions</t>
  </si>
  <si>
    <t>MUTATION RESEARCH-GENETIC TOXICOLOGY AND ENVIRONMENTAL MUTAGENESIS</t>
  </si>
  <si>
    <t>MUTAT RES-GEN TOX EN</t>
  </si>
  <si>
    <t>10.1016/j.mrgentox.2006.12.001</t>
  </si>
  <si>
    <t>Mansur, MCD; Pereira, D</t>
  </si>
  <si>
    <t>Mansur, Maria C. D.; Pereira, Daniel</t>
  </si>
  <si>
    <t>Limnic bivalves of the Sinos river basin, Rio Grande do Sul, Brazil (Bivalvia, Unionoida, Veneroida And Mytiloida).</t>
  </si>
  <si>
    <t>10.1590/S0101-81752006000400021</t>
  </si>
  <si>
    <t>de Oliveira, MD; Takeda, AM; de Barros, LF; Barbosa, DS; de Resende, EK</t>
  </si>
  <si>
    <t>Invasion by Limnoperna fortunei (Dunker, 1857) (Bivalvia, Mytilidae) of the Pantanal wetland, Brazil</t>
  </si>
  <si>
    <t>10.1007/s10530-005-0331-0</t>
  </si>
  <si>
    <t>Villavicencio, A; de Vasconcellos, MC</t>
  </si>
  <si>
    <t>First report of Lymnaea cousini Jousseaume, 1887 naturally infected with Fasciola hepatica (Linnaeus, 1758) (Trematoda: Digenea) in Machachi, Ecuador</t>
  </si>
  <si>
    <t>10.1590/S0074-02762005000700010</t>
  </si>
  <si>
    <t>Limnea cousini</t>
  </si>
  <si>
    <t>Giovanelli, A; da Silva, CLPAC; Leal, GBE; Baptista, DF</t>
  </si>
  <si>
    <t>Habitat preference of freshwater snails in relation to environmental factors and the presence of the competitor snail Melanoides tuberculatus (Muller, 1774)</t>
  </si>
  <si>
    <t>10.1590/S0074-02762005000200010</t>
  </si>
  <si>
    <t>Physa marmorata; Melanoides tuberculatus; Biomphalaria tenagophila</t>
  </si>
  <si>
    <t>Guimaraes, CT; de Souza, CP; Soares, DD</t>
  </si>
  <si>
    <t>Possible competitive displacement of planorbids by Melanoides tuberculata in Minas Gerais, Brazil</t>
  </si>
  <si>
    <t>10.1590/S0074-02762001000900027</t>
  </si>
  <si>
    <t>DEFREITAS, JR; DOSSANTOS, MBL</t>
  </si>
  <si>
    <t>CURRENT ADVANCES ON THE STUDY OF SNAIL-SNAIL INTERACTIONS, WITH SPECIAL EMPHASIS ON COMPETITION PROCESS</t>
  </si>
  <si>
    <t>10.1590/S0074-02761995000200024</t>
  </si>
  <si>
    <t>Pomacea haustrum, Biomphalaria glabrata, Biomphalaria tenagophila, Biomphalaria straminea; Melanoides tuberculata</t>
  </si>
  <si>
    <t>Ludwig, S; Darrigran, G; Boeger, WA</t>
  </si>
  <si>
    <t>Ludwig, Sandra; Darrigran, Gustavo; Boeger, Walter A.</t>
  </si>
  <si>
    <t>Opening the black box of the invasion of Corbicula clams (Bivalvia, Corbiculidae) in South America: a genetic and morphological evaluation</t>
  </si>
  <si>
    <t>10.1007/s10750-023-05378-1</t>
  </si>
  <si>
    <t>Brasil; Argentina; Colombia</t>
  </si>
  <si>
    <t>Geda, SR; Lujan, NK; Perkins, M; Abernethy, E; Sabaj, MH; Gangloff, M</t>
  </si>
  <si>
    <t>Geda, Susan; Lujan, Nathan; Perkins, Michael; Abernethy, Erin; Sabaj, Mark; Gangloff, Michael</t>
  </si>
  <si>
    <t>Multilocus phylogeny of the zebra mussel family Dreissenidae (Mollusca: Bivalvia) reveals a fourth Neotropical genus sister to all other genera</t>
  </si>
  <si>
    <t>10.1016/j.ympev.2018.07.009</t>
  </si>
  <si>
    <t>Brasil; Venezuela</t>
  </si>
  <si>
    <t>Collado, GA; Valladares, MA; Suárez, C; Seguel, M; Cabello-Guzmán, G</t>
  </si>
  <si>
    <t>Collado, Gonzalo A.; Valladares, Moises A.; Suarez, Cristian; Seguel, Mathias; Cabello-Guzman, Gerardo</t>
  </si>
  <si>
    <t>Shape, Microstructure, and Chemical Composition of Pearls from the Freshwater Clam Diplodon chilensis Native to South America</t>
  </si>
  <si>
    <t>ANIMALS</t>
  </si>
  <si>
    <t>ANIMALS-BASEL</t>
  </si>
  <si>
    <t>10.3390/ani13132231</t>
  </si>
  <si>
    <t>Chile</t>
  </si>
  <si>
    <t>Barrios-Figueroa, R; Urbina, MA</t>
  </si>
  <si>
    <t>Barrios-Figueroa, R.; Urbina, M. A.</t>
  </si>
  <si>
    <t>Behavioural and physiological responses to salinization and air exposure during the ontogeny of a freshwater South American snail</t>
  </si>
  <si>
    <t>CONSERVATION PHYSIOLOGY</t>
  </si>
  <si>
    <t>CONSERV PHYSIOL</t>
  </si>
  <si>
    <t>10.1093/conphys/coac089</t>
  </si>
  <si>
    <t>Chilina dombeiana</t>
  </si>
  <si>
    <t>Collado, GA; Vidal, MA; Torres-Díaz, C</t>
  </si>
  <si>
    <t>Collado, G. A.; Vidal, M. A.; Torres-Diaz, C.</t>
  </si>
  <si>
    <t>Spatial distribution of two invasive freshwater snails and environmental correlates of the mollusc community abundance, a case study in Chile</t>
  </si>
  <si>
    <t>ANIMAL BIODIVERSITY AND CONSERVATION</t>
  </si>
  <si>
    <t>ANIM BIODIV CONSERV</t>
  </si>
  <si>
    <t>10.32800/abc.2023.46.0187</t>
  </si>
  <si>
    <t>Physa acuta; Potamopyrgus antipodarum</t>
  </si>
  <si>
    <t>Valladares, MA; Fabres, AA; Collado, GA; Saez, PA; Mendez, MA</t>
  </si>
  <si>
    <t>Valladares, Moises A.; Fabres, Alejandra A.; Collado, Gonzalo A.; Saez, Paola A.; Mendez, Marco A.</t>
  </si>
  <si>
    <t>Coping With Dynamism: Phylogenetics and Phylogeographic Analyses Reveal Cryptic Diversity in Heleobia Snails of Atacama Saltpan, Chile</t>
  </si>
  <si>
    <t>FRONTIERS IN ECOLOGY AND EVOLUTION</t>
  </si>
  <si>
    <t>FRONT ECOL EVOL</t>
  </si>
  <si>
    <t>10.3389/fevo.2022.869626</t>
  </si>
  <si>
    <t>Heleobia spp.</t>
  </si>
  <si>
    <t>Bórquez, J; Valdovinos, C; Brante, A</t>
  </si>
  <si>
    <t>Borquez, Jessica; Valdovinos, Claudio; Brante, Antonio</t>
  </si>
  <si>
    <t>Genetic structure and diversity in the freshwater gastropod Chilina dombeiana in the Biobio River, Chile</t>
  </si>
  <si>
    <t>CONSERVATION GENETICS</t>
  </si>
  <si>
    <t>CONSERV GENET</t>
  </si>
  <si>
    <t>10.1007/s10592-020-01308-z</t>
  </si>
  <si>
    <t>Collado, GA; Vidal, MA; Torres-Díaz, C; Cabrera, FJ; Araya, JF; Darrigran, G</t>
  </si>
  <si>
    <t>Collado, Gonzalo A.; Vidal, Marcela A.; Torres-Diaz, Cristian; Cabrera, Francisco J.; Araya, Juan F.; Darrigran, Gustavo</t>
  </si>
  <si>
    <t>Morphological and molecular identification of the invasive freshwater snail Physa acuta (Gastropoda: Physidae) into Llanquihue Lake, Chilean Patagonia</t>
  </si>
  <si>
    <t>10.1590/0001-3765202020181101</t>
  </si>
  <si>
    <t>Physa acuta</t>
  </si>
  <si>
    <t>Bórquez, J; Brante, A</t>
  </si>
  <si>
    <t>Borquez, Jessica; Brante, Antonio</t>
  </si>
  <si>
    <t>Paternity Outcomes in the Freshwater Gastropod, Chilina dombeiana in the Biobio River, Chile</t>
  </si>
  <si>
    <t>10.1371/journal.pone.0169574</t>
  </si>
  <si>
    <t>Collado, GA</t>
  </si>
  <si>
    <t>Collado, Gonzalo A.</t>
  </si>
  <si>
    <t>Out of New Zealand: molecular identification of the highly invasive freshwater mollusk Potamopyrgus antipodarum (Gray, 1843) in South America</t>
  </si>
  <si>
    <t>ZOOLOGICAL STUDIES</t>
  </si>
  <si>
    <t>ZOOL STUD</t>
  </si>
  <si>
    <t>10.1186/s40555-014-0070-y</t>
  </si>
  <si>
    <t>Potamopyrgus antipodarum</t>
  </si>
  <si>
    <t>Risk, MJ; Burchell, M; de Roo, K; Nairn, R; Tubrett, M; Forsterra, G</t>
  </si>
  <si>
    <t>Risk, Michael J.; Burchell, Meghan; de Roo, Katharina; Nairn, Rob; Tubrett, Mike; Forsterra, Gunter</t>
  </si>
  <si>
    <t>Trace elements in bivalve shells from the Rio Cruces, Chile</t>
  </si>
  <si>
    <t>AQUATIC BIOLOGY</t>
  </si>
  <si>
    <t>AQUAT BIOL</t>
  </si>
  <si>
    <t>10.3354/ab00268</t>
  </si>
  <si>
    <t>Parada, E; Peredo, S; Jara-Seguel, P</t>
  </si>
  <si>
    <t>Parada, Esperanza; Peredo, Santiago; Jara-Seguel, Pedro</t>
  </si>
  <si>
    <t>PRESENT RECORD OF SPECIES OF MUSCULIUM LINK, 1807 (BIVALVIA: SPHAERIIDAE) IN CHILE WITH NOTES ON ITS MORPHOLOGY AND BIOMETRY OF ITS POPULATIONS</t>
  </si>
  <si>
    <t>GAYANA</t>
  </si>
  <si>
    <t>10.4067/S0717-65382009000100008</t>
  </si>
  <si>
    <t>http://dx.doi.org/10.4067/S0717-65382009000100008</t>
  </si>
  <si>
    <t>Musculium argentinum; Musculium patagonicum</t>
  </si>
  <si>
    <t>Valdovinos, C; Pedreros, P</t>
  </si>
  <si>
    <t>Valdovinos, Claudio; Pedreros, Pablo</t>
  </si>
  <si>
    <t>Geographic variations in shell growth rates of the mussel Diplodon chilensis from temperate lakes of Chile:: Implications for biodiversity conservation</t>
  </si>
  <si>
    <t>10.1016/j.limno.2006.08.007</t>
  </si>
  <si>
    <t>Quijón, P; Contreras, H; Jaramillo, E</t>
  </si>
  <si>
    <t>Population biology of the intertidal snail Chilina ovalis Sowerby (Pulmonata) in the Queule River estuary, south-central Chile</t>
  </si>
  <si>
    <t>ESTUARIES</t>
  </si>
  <si>
    <t>10.2307/1352814</t>
  </si>
  <si>
    <t>Chilina ovalis</t>
  </si>
  <si>
    <t>Wolff, C; Albrecht, C; Wilke, T</t>
  </si>
  <si>
    <t>Wolff, Christian; Albrecht, Christian; Wilke, Thomas</t>
  </si>
  <si>
    <t>Recovery from interglacial-related bottleneck likely triggered diversification of Lake Titicaca gastropod species flock</t>
  </si>
  <si>
    <t>JOURNAL OF GREAT LAKES RESEARCH</t>
  </si>
  <si>
    <t>J GREAT LAKES RES</t>
  </si>
  <si>
    <t>10.1016/j.jglr.2019.08.006</t>
  </si>
  <si>
    <t>Chile; Perú; Bolivia</t>
  </si>
  <si>
    <t>Perera, AAV; Noda, JS; Jiménez, YH</t>
  </si>
  <si>
    <t>Vazquez Perera, Antonio Alejandro; Sanchez Noda, Jorge; Hevia Jimenez, Yosvania</t>
  </si>
  <si>
    <t>Distribution and habitat preferences of the genus Biomphalaria (Gastropoda: Planorbidae) in Cuba</t>
  </si>
  <si>
    <t>10.1590/S0074-02762010000100005</t>
  </si>
  <si>
    <t>Biomphalaria havanensis; Biomphalaria helophila; Biomphalaria pallida</t>
  </si>
  <si>
    <t>Cuba</t>
  </si>
  <si>
    <t>Cadena, EA; Casado-Ferrer, I</t>
  </si>
  <si>
    <t>Cadena, Edwin-Alberto; Casado-Ferrer, Ismael</t>
  </si>
  <si>
    <t>Late Miocene freshwater mussels from the intermontane Chota Basin, northern Ecuadorean Andes</t>
  </si>
  <si>
    <t>JOURNAL OF SOUTH AMERICAN EARTH SCIENCES</t>
  </si>
  <si>
    <t>J S AM EARTH SCI</t>
  </si>
  <si>
    <t>10.1016/j.jsames.2018.10.012</t>
  </si>
  <si>
    <t>Anodontites sp.</t>
  </si>
  <si>
    <t>Ecuador</t>
  </si>
  <si>
    <t>COVICH, A</t>
  </si>
  <si>
    <t>RECENT CHANGES IN MOLLUSCAN SPECIES-DIVERSITY OF A LARGE TROPICAL LAKE (LAGO-DE-PETEN, GUATEMALA)</t>
  </si>
  <si>
    <t>LIMNOLOGY AND OCEANOGRAPHY</t>
  </si>
  <si>
    <t>LIMNOL OCEANOGR</t>
  </si>
  <si>
    <t>10.4319/lo.1976.21.1.0051</t>
  </si>
  <si>
    <r>
      <rPr>
        <i/>
        <sz val="10"/>
        <color rgb="FF000000"/>
        <rFont val="Times New Roman"/>
      </rPr>
      <t>Pyrgophorus coronatus, Biomphalaria havanensis,</t>
    </r>
    <r>
      <rPr>
        <sz val="10"/>
        <color rgb="FF000000"/>
        <rFont val="Times New Roman"/>
      </rPr>
      <t xml:space="preserve"> </t>
    </r>
    <r>
      <rPr>
        <sz val="10"/>
        <color rgb="FF000000"/>
        <rFont val="Times New Roman"/>
      </rPr>
      <t>and</t>
    </r>
    <r>
      <rPr>
        <sz val="10"/>
        <color rgb="FF000000"/>
        <rFont val="Times New Roman"/>
      </rPr>
      <t xml:space="preserve"> </t>
    </r>
    <r>
      <rPr>
        <i/>
        <sz val="10"/>
        <color rgb="FF000000"/>
        <rFont val="Times New Roman"/>
      </rPr>
      <t>Stenophysa spiculata</t>
    </r>
  </si>
  <si>
    <t>Guatemala</t>
  </si>
  <si>
    <t>Peralta-García, A; Valdez-Villavicencio, JH; Navarro-Tiznado, A; Erickson, RA; Resendiz, RAL</t>
  </si>
  <si>
    <t>Peralta-Garcia, Anny; Valdez-Villavicencio, Jorge H.; Navarro-Tiznado, Andrea; Erickson, Richard A.; Resendiz, Rafael A. Lara</t>
  </si>
  <si>
    <t>An update on the freshwater exotic fauna in the Mediterranean region of Baja California, Mexico</t>
  </si>
  <si>
    <t>BIOINVASIONS RECORDS</t>
  </si>
  <si>
    <t>BIOINVASIONS REC</t>
  </si>
  <si>
    <t>10.3391/bir.2023.12.4.17</t>
  </si>
  <si>
    <t>Corbicula fluminea; Dreissena bugensis; Melanoides tuberculata</t>
  </si>
  <si>
    <t>México</t>
  </si>
  <si>
    <t>Kiser, AH; Cummings, KS; Tiemann, JS; Smith, CH; Johnson, NA; Lopez, RR; Randklev, CR</t>
  </si>
  <si>
    <t>Kiser, Alexander H.; Cummings, Kevin S.; Tiemann, Jeremy S.; Smith, Chase H.; Johnson, Nathan A.; Lopez, Roel R.; Randklev, Charles R.</t>
  </si>
  <si>
    <t>Using a multi-model ensemble approach to determine biodiversity hotspots with limited occurrence data in understudied areas: An example using freshwater mussels in Mexico</t>
  </si>
  <si>
    <t>10.1002/ece3.8909</t>
  </si>
  <si>
    <t>Anodontites cylindracea; Megalonaias nickliniana; Psoronaias semigranosa; Popenaias semirasa; Popenaias berezai; Nephronaias aztecorum; Friersonia iridella; Cyrtonaias tampicoensis; Disconaias fimbriata; Disconaias disca; Actinonaias signata; Actinonaias medellina; Actinonaias coyensis; Utterbackia imbecillis; Anodonta impura</t>
  </si>
  <si>
    <t>Czaja, A; Becerra-López, JL; Estrada-Rodríguez, JL; Romero-Méndez, U; Cardoza-Martínez, GF; Sáenz-Mata, J; Estrada-Arellano, JR; Garza-Martínez, MA; Hernández-Terán, F; Cerano-Paredes, J</t>
  </si>
  <si>
    <t>Czaja, Alexander; Luis Becerra-Lopez, Jorge; Luis Estrada-Rodriguez, Jose; Romero-Mendez, Ulises; Fernando Cardoza-Martinez, Gabriel; Saenz-Mata, Jorge; Raymundo Estrada-Arellano, Josue; Angel Garza-Martinez, Miguel; Hernandez-Teran, Fernando; Cerano-Paredes, Julian</t>
  </si>
  <si>
    <t>The Sabinas River basin in Coahuila, a new hotspot of molluscan biodiversity near Cuatro Cienegas, Chihuahuan Desert, northern Mexico</t>
  </si>
  <si>
    <t>10.22201/ib.20078706e.2022.93.3588</t>
  </si>
  <si>
    <t>Corbicula fluminea; Pisidium nitidum; Euglesa compressa; Eupera cubensis; Melanoides tuberculata; Phreatomascogos gregoi; Balconorbis sabinasensis; Coahuilix parrasense; Cochliopina riograndensis; Juturnia coahuilae; Mexithauma cf. quadripaludium; Pyrgophorus parvulus; Lyogyrus sp.; Cincinnatia integra; Galba sp.; Physella acuta; Biomphalaria havenensis; Gyraulus parvus; Hebentancylus excentricus; Helisoma anceps; Menetus dilatatus; Planorbella cf. trivolvis; Planorbella scalaris</t>
  </si>
  <si>
    <t>Czaja, A; Cardoza-Martínez, GF; Meza-Sánchez, IG; Estrada-Rodríguez, JL; Saenz-Mata, J; Becerra-López, JL; Romero-Méndez, U; Estrada-Arellano, JR; Garza-Martínez, MA; Paulín, JAD</t>
  </si>
  <si>
    <t>Czaja, Alexander; Fernando Cardoza-Martinez, Gabriel; Gabriela Meza-Sanchez, Iris; Luis Estrada-Rodriguez, Jose; Saenz-Mata, Jorge; Luis Becerra-Lopez, Jorge; Romero-Mendez, Ulises; Raymundo Estrada-Arellano, Josue; Angel Garza-Martinez, Miguel; Davila Paulin, Jose Antonio</t>
  </si>
  <si>
    <t>New genus, two new species and new records of subterranean freshwater snails (Caenogastropoda; Cochliopidae and Lithoglyphidae) from Coahuila and Durango, Northern Mexico</t>
  </si>
  <si>
    <t>10.3897/subtbiol.29.34123</t>
  </si>
  <si>
    <t>Phreatomascogos gregoi; Balconorbis uvaldensis; Coahuilix parrasense</t>
  </si>
  <si>
    <t>Czaja, A; Estrada-Rodríguez, JL; Romero-Méndez, U; Estrada-Arellano, JR; González-Zamora, A</t>
  </si>
  <si>
    <t>Czaja, Alexander; Luis Estrada-Rodriguez, Jose; Romero-Mendez, Ulises; Raymundo Estrada-Arellano, Josue; Gonzalez-Zamora, Alberto</t>
  </si>
  <si>
    <t>First record of fossil gastropod Cincinnatia (Hydrobiidae: Nymphophilinae) in Mexico</t>
  </si>
  <si>
    <t>10.1016/j.rmb.2017.10.025</t>
  </si>
  <si>
    <t>Cincinnatia integra</t>
  </si>
  <si>
    <t>Barba-Macías, E; Trinidad-Ocaña, C</t>
  </si>
  <si>
    <t>Barba-Macias, Everardo; Trinidad-Ocana, Cinthia</t>
  </si>
  <si>
    <t>New records of the exotic Asian clam Corbicula fluminea (Bivalvia: Veneroida: Cyrenidae) in wetlands of Papaloapan, Grijalva and Usumacinta basins</t>
  </si>
  <si>
    <t>10.1016/j.rmb.2016.10.021</t>
  </si>
  <si>
    <t>Czaja, A; Estrada-Rodríguez, JL; Romero-Méndez, U; Orona-Espino, A</t>
  </si>
  <si>
    <t>Czaja, Alexander; Estrada-Rodriguez, Jose Luis; Romero-Mendez, Ulises; Orona-Espino, Anselmo</t>
  </si>
  <si>
    <t>Two new subfossil species of springsnails (Hydrobiidae: Pyrgulopsis) from North Mexico and their relation with extant species from Cuatrocienegas</t>
  </si>
  <si>
    <t>BOLETIN DE LA SOCIEDAD GEOLOGICA MEXICANA</t>
  </si>
  <si>
    <t>B SOC GEOL MEX</t>
  </si>
  <si>
    <t>10.18268/BSGM2017v69n1a9</t>
  </si>
  <si>
    <t xml:space="preserve"> Pyrgulopsis paleominckleyi; Pyrgulopsis paleoacarinatus</t>
  </si>
  <si>
    <t>Trinidad-Ocaña, C; Miranda-Vidal, JF; Juárez-Flores, J; Barba-Macías, E</t>
  </si>
  <si>
    <t>Trinidad-Ocana, Cinthia; Miranda-Vidal, Jose F.; Juarez-Flores, Juan; Barba-Macias, Everardo</t>
  </si>
  <si>
    <t>Distribution and density of invasive mollusks of the Thiaridae family in freshwater environments of Tabasco, Mexico</t>
  </si>
  <si>
    <t>HIDROBIOLOGICA</t>
  </si>
  <si>
    <t>10.24275/uam/izt/dcbs/hidro/2017v27n1/Barba</t>
  </si>
  <si>
    <t>http://dx.doi.org/10.24275/uam/izt/dcbi/hidro/2017v27n1/Barba</t>
  </si>
  <si>
    <t xml:space="preserve">Melanoides tuberculata; Tarebia granifera </t>
  </si>
  <si>
    <t>Oliva-Rivera, JJ; Ocaña, FA; de Jesús-Navarrete, A; de Jesús-Carrillo, RM; Vargas-Espósitos, AA</t>
  </si>
  <si>
    <t>Oliva-Rivera, Jose J.; Ocana, Frank A.; de Jesus-Navarrete, Alberto; de Jesus-Carrillo, Rosa M.; Vargas-Espositos, Abel A.</t>
  </si>
  <si>
    <t>Reproductive aspects of Pomacea flagellata (Mollusca: Ampullariidae) at Bacalar lagoon, Quintana Roo, Mexico</t>
  </si>
  <si>
    <t>10.15517/rbt.v64i4.22871</t>
  </si>
  <si>
    <t>https://doi.org/10.15517/rbt.v64i4.22871</t>
  </si>
  <si>
    <t>Pomacea flagellata</t>
  </si>
  <si>
    <t>Rubio, F; Rolán, E; Worsaae, K; Martínez, A; Gonzalez, BC</t>
  </si>
  <si>
    <t>Rubio, Federico; Rolan, Emilio; Worsaae, Katrine; Martinez, Alejandro; Gonzalez, Brett C.</t>
  </si>
  <si>
    <t>Description of the first anchialine gastropod from a Yucatan cenote, Teinostoma brankovitsi n. sp (Caenogastropoda: Tornidae), including an emended generic diagnosis</t>
  </si>
  <si>
    <t>10.1093/mollus/eyv049</t>
  </si>
  <si>
    <t>Teinostoma brankovitsi</t>
  </si>
  <si>
    <t>Czaja, A; Estrada-Rodríguez, JL; Romero-Méndez, U</t>
  </si>
  <si>
    <t>Czaja, Alexander; Luis Estrada-Rodriguez, Jose; Romero-Mendez, Ulises</t>
  </si>
  <si>
    <t>A new species of the genus Mexipyrgus Taylor, 1966 (Caenogastropoda: Truncatelloidea: Cochliopidae) from late Holocene spring deposits in Viesca, Coahuila, Mexico</t>
  </si>
  <si>
    <t>Mexipyrgus viescaensis</t>
  </si>
  <si>
    <t>Inoue, K; Lang, BK; Berg, DJ</t>
  </si>
  <si>
    <t>Inoue, Kentaro; Lang, Brian K.; Berg, David J.</t>
  </si>
  <si>
    <t>Past climate change drives current genetic structure of an endangered freshwater mussel species</t>
  </si>
  <si>
    <t>MOLECULAR ECOLOGY</t>
  </si>
  <si>
    <t>MOL ECOL</t>
  </si>
  <si>
    <t>10.1111/mec.13156</t>
  </si>
  <si>
    <t>Popenaias popeii</t>
  </si>
  <si>
    <t>Wakida-Kusunoki, AT; Wakida, FT; De Leon-Sandoval, JM</t>
  </si>
  <si>
    <t>Wakida-Kusunoki, Armando T.; Wakida, Fernando T.; Mario De Leon-Sandoval, Jose</t>
  </si>
  <si>
    <t>First record of quagga mussel Dreissena rostriformis bugensis (Andrusov, 1897) (Bivalvia, Dreissenidae) from Mexico</t>
  </si>
  <si>
    <t>10.3391/bir.2015.4.1.05</t>
  </si>
  <si>
    <t>Dreissena rostriformis bugensis</t>
  </si>
  <si>
    <t>Hernández, SVM; Ruíz, LJR; Aguilar, JG; de la Cruz, JAA; Moreno, JM; Morales, MG; García, SA; López, RMP; Figueroa, CJP; Campillo, LG</t>
  </si>
  <si>
    <t>Mellado Hernandez, Sujeidy Vianey; Rangel Ruiz, Luis Jose; Gamboa Aguilar, Jaquelina; Arevalo de la Cruz, Juan Armando; Montiel Moreno, Joel; Garcia Morales, Miguelina; Arias Garcia, Silvia; Padron Lopez, Rosa Martha; Pacheco Figueroa, Coral Jazvel; Gama Campillo, Lilia</t>
  </si>
  <si>
    <t>Freshwater mollusk species richness in the Rio Grijalva-Villahermosa and Rio Tonala, Lagunas del Carmen-Machona Watersheds from Tabasco, Mexico</t>
  </si>
  <si>
    <t>Musculium transversum; Musculium partumelum; Mytilopsis leucophaeat; Brachidontes exustus; Crassostrea virginica; Crassostrea rhizophoras; Boonea impressa; Planorbella dury; Hebetancylus excentricus; Pomacea flagellat; Melanoides tuberculeta; Tarebia granifera; Mayabina polita; Mexinauta impluviata; Pyrgophoru coronatus; Aroapyrgus clenchi; Aphaostracom theicrenetus; Littoridinops tenuipes; Neritina reclivata; Neritina virginea; Cerithideopsis pliculosa; Littorina angulifera; Nassarius vibex</t>
  </si>
  <si>
    <t>Inoue, K; Levine, TD; Lang, BK; Berg, DJ</t>
  </si>
  <si>
    <t>Inoue, Kentaro; Levine, Todd D.; Lang, Brian K.; Berg, David J.</t>
  </si>
  <si>
    <t>Long-term mark-and-recapture study of a freshwater mussel reveals patterns of habitat use and an association between survival and river discharge</t>
  </si>
  <si>
    <t>FRESHWATER BIOLOGY</t>
  </si>
  <si>
    <t>FRESHWATER BIOL</t>
  </si>
  <si>
    <t>10.1111/fwb.12389</t>
  </si>
  <si>
    <r>
      <rPr>
        <i/>
        <sz val="10"/>
        <color rgb="FF000000"/>
        <rFont val="Times New Roman"/>
      </rPr>
      <t>Popenaias popeii</t>
    </r>
  </si>
  <si>
    <t>Czaja, A; Estrada-Rodríguez, JL; Méndez, UR</t>
  </si>
  <si>
    <t>Czaja, Alexander; Luis Estrada-Rodriguez, Jose; Romero Mendez, Ulises</t>
  </si>
  <si>
    <t>Freshwater mollusks of the Valley of Sobaco, Coahuila, Northeastern Mexico - a subfossil ecosystem similar to Cuatrocienegas</t>
  </si>
  <si>
    <t>BOL SOC GEOL MEX</t>
  </si>
  <si>
    <t>10.18268/BSGM2014v66n3a4</t>
  </si>
  <si>
    <t>Cintra-Buenrostro, CE; Flessa, KW; Dettman, DL</t>
  </si>
  <si>
    <t>Cintra-Buenrostro, Carlos E.; Flessa, Karl W.; Dettman, David L.</t>
  </si>
  <si>
    <t>Restoration flows for the Colorado River estuary, Mexico: estimates from oxygen isotopes in the bivalve mollusk Mulinia coloradoensis (Mactridae: Bivalvia)</t>
  </si>
  <si>
    <t>WETLANDS ECOLOGY AND MANAGEMENT</t>
  </si>
  <si>
    <t>WETL ECOL MANAG</t>
  </si>
  <si>
    <t>10.1007/s11273-012-9255-5</t>
  </si>
  <si>
    <t>Mulinia coloradoensis</t>
  </si>
  <si>
    <t>Berry, JP; Lind, O</t>
  </si>
  <si>
    <t>Berry, John P.; Lind, Owen</t>
  </si>
  <si>
    <t>First evidence of paralytic shellfish toxins and cylindrospermopsin in a Mexican freshwater system, Lago Catemaco, and apparent bioaccumulation of the toxins in tegogolo snails (Pomacea patula catemacensis)</t>
  </si>
  <si>
    <t>TOXICON</t>
  </si>
  <si>
    <t>10.1016/j.toxicon.2009.07.035</t>
  </si>
  <si>
    <r>
      <rPr>
        <sz val="10"/>
        <color rgb="FF1F1F1F"/>
        <rFont val="Times New Roman"/>
      </rPr>
      <t>Pomacea patula catemacensis</t>
    </r>
  </si>
  <si>
    <t>Diupotex-Chong, ME; Cazzaniga, NJ; Uribe-Alcocer, M</t>
  </si>
  <si>
    <t>Diupotex-Chong, Maria Esther; Cazzaniga, Nestor J.; Uribe-Alcocer, Manuel</t>
  </si>
  <si>
    <t>Karyological and electrophoretic differences between Pomacea flagellata and P-patula catemacensis (Caenogastropoda: Ampullariidae)</t>
  </si>
  <si>
    <t>Pomacea flagellata; Pomacea patula catemacensi</t>
  </si>
  <si>
    <t>Torchin, ME; Hechinger, RF; Huspeni, TC; Whitney, KL; Lafferty, KD</t>
  </si>
  <si>
    <t>The introduced ribbed mussel (Geukensia demissa) in Estero de Punta Banda, Mexico:: interactions with the native cord grass, Spartina foliosa</t>
  </si>
  <si>
    <t>10.1007/s10530-004-5851-5</t>
  </si>
  <si>
    <r>
      <rPr>
        <sz val="9"/>
        <color rgb="FF1F1F1F"/>
        <rFont val="Times New Roman"/>
      </rPr>
      <t>Geukensia demissa</t>
    </r>
  </si>
  <si>
    <t>Hershler, R; Mulvey, M; Liu, HP</t>
  </si>
  <si>
    <t>Genetic variation in the Desert Springsnail (Tryonia porrecta):: implications for reproductive mode and dispersal</t>
  </si>
  <si>
    <t>10.1111/j.1365-294X.2005.02522.x</t>
  </si>
  <si>
    <t>Tryonia porrecta</t>
  </si>
  <si>
    <t>Moline, AB; Shuster, SM; Hendrickson, DA; Marks, JC</t>
  </si>
  <si>
    <t>Genetic variation in a desert aquatic snail (Nymphophilus minckleyi) from Cuatro Cienegas, Coahuila, Mexico</t>
  </si>
  <si>
    <t>10.1023/B:HYDR.0000029972.80491.d3</t>
  </si>
  <si>
    <r>
      <rPr>
        <sz val="9"/>
        <color rgb="FF1F1F1F"/>
        <rFont val="Times New Roman"/>
      </rPr>
      <t>Nymphophilus minckleyi</t>
    </r>
  </si>
  <si>
    <t>Hershler, R; Liu, HP; Landye, JJ</t>
  </si>
  <si>
    <t>A new species of Eremopyrgus (Hydrobiidae: Cochliopinae) from the Chihuahuan Desert, Mexico:: Phylogenetic relationships and biogeography</t>
  </si>
  <si>
    <t>10.1093/mollus/68.1.7</t>
  </si>
  <si>
    <r>
      <rPr>
        <sz val="10"/>
        <color rgb="FF2A2A2A"/>
        <rFont val="Times New Roman"/>
      </rPr>
      <t>Eremopyrgus elegans</t>
    </r>
  </si>
  <si>
    <t>Rodriguez, CA; Flessa, KW; Dettman, DL</t>
  </si>
  <si>
    <t>Effects of upstream diversion of Colorado River water on the estuarine bivalve mollusc Mulinia coloradoensis</t>
  </si>
  <si>
    <t>CONSERVATION BIOLOGY</t>
  </si>
  <si>
    <t>CONSERV BIOL</t>
  </si>
  <si>
    <t>10.1046/j.1523-1739.2001.99463.x</t>
  </si>
  <si>
    <t>HERSHLER, R; MINCKLEY, WL</t>
  </si>
  <si>
    <t>MICROGEOGRAPHIC VARIATION IN THE BANDED SPRING SNAIL (HYDROBIIDAE, MEXIPYRGUS) FROM THE CUATRO-CIENEGAS-BASIN, COAHUILA, MEXICO</t>
  </si>
  <si>
    <t>MALACOLOGIA</t>
  </si>
  <si>
    <t>Mexipyrgus mojarralis; Mexipyrgus churinceanus</t>
  </si>
  <si>
    <t>Ramírez, R; Ramirez, JL; Rivera, F; Justino, S; Solís, M; Morin, J; Ampuero, A; Mendivil, A; Congrains, C</t>
  </si>
  <si>
    <t>Ramirez, Rina; Ramirez, Jorge L.; Rivera, Fatima; Justino, Sandra; Solis, Maria; Morin, Jaime; Ampuero, Andre; Mendivil, Alejandro; Congrains, Carlos</t>
  </si>
  <si>
    <t>Do not judge a snail by its shell: molecular identification of Pomacea species (Gastropoda: Ampullariidae), with particular reference to the Peruvian Amazonian giant apple snail, erroneously synonymized with Pomacea maculata</t>
  </si>
  <si>
    <t>10.1127/arch.moll/151/007-017</t>
  </si>
  <si>
    <t>Pomacea spp.</t>
  </si>
  <si>
    <t>Perú</t>
  </si>
  <si>
    <t>Castro, M; Garreta, C; Arocena, R</t>
  </si>
  <si>
    <t>Castro, Manuel; Garreta, Celina; Arocena, Rafael</t>
  </si>
  <si>
    <t>Urban effluents affect the invasive bivalve Limnoperna fortunei (Dunker 1857) fitness in a large Pampasic river (Río Negro, Uruguay)</t>
  </si>
  <si>
    <t>ENVIRONMENTAL MONITORING AND ASSESSMENT</t>
  </si>
  <si>
    <t>ENVIRON MONIT ASSESS</t>
  </si>
  <si>
    <t>10.1007/s10661-023-12220-7</t>
  </si>
  <si>
    <t>Uruguay</t>
  </si>
  <si>
    <t>César, II; Martín, SM; Rumi, A; Tassara, M</t>
  </si>
  <si>
    <t>Cesar, I. I.; Martin, S. M.; Rumi, A.; Tassara, M.</t>
  </si>
  <si>
    <t>Mollusks (Gastropoda and Bivalvia) of the Multiple-Use Reserve Martin Garcia Island, Rio de la Plata River: biodiversity and ecology</t>
  </si>
  <si>
    <t>10.1590/S1519-69842012000100014</t>
  </si>
  <si>
    <t>Biomphalaria tenagophila tenagophila , B. t. guaibensis, B. straminea, B. peregrina, Drepanotrema kermatoides, D. cimex, D. depressissimum, Chilina fluminea, C. rushii, C. megastoma, Uncancylus concentricus, Hebetancylus moricandi, Stenophysa marmorata, Heleobia piscium, H. parchappii, Potamolithus agapetus, P. buschii, P. lapidum, ea canaliculata, P. megastoma, Asolene platae, Corbicula fluminea, Eupera platensis, Pisidium sterkianum, P. taraguyensey Limnoperna fortunei.</t>
  </si>
  <si>
    <t>Brugnoli, E; Clemente, J; Boccardi, L; Borthagaray, A; Scarabino, F</t>
  </si>
  <si>
    <t>Golden mussel Limnoperna fortunei (Bivalvia : Mytilidae) distribution in the main hydrographical basins of Uruguay:: update and predictions</t>
  </si>
  <si>
    <t>10.1590/S0001-37652005000200004</t>
  </si>
  <si>
    <t>Nava, M; Severeyn, H; Machado, N</t>
  </si>
  <si>
    <t>Nava, Mario; Severeyn, Hector; Machado, Nakary</t>
  </si>
  <si>
    <t>Distribution and taxonomy of Pyrgophorus platyrachis (Caenogastropoda: Hydrobiidae) in the Sistema de Maracaibo, Venezuela</t>
  </si>
  <si>
    <r>
      <rPr>
        <sz val="10"/>
        <color rgb="FF000000"/>
        <rFont val="Times New Roman"/>
      </rPr>
      <t>Pyrgophorus platyrachis</t>
    </r>
  </si>
  <si>
    <t>Venezuela</t>
  </si>
  <si>
    <t>Wesselingh, FP; Macsotay, O</t>
  </si>
  <si>
    <t>Pachydon hettneri (Anderson, 1928) as indicator for Caribbean-Amazonian lowland connections during the Early-Middle Miocene</t>
  </si>
  <si>
    <t>10.1016/j.jsames.2005.07.013</t>
  </si>
  <si>
    <r>
      <rPr>
        <sz val="10"/>
        <color rgb="FF1F1F1F"/>
        <rFont val="Times New Roman"/>
      </rPr>
      <t>Pachydon hettneri</t>
    </r>
  </si>
  <si>
    <t>Mavárez, J; Pointier, JP; David, P; Delay, B; Jarne, P</t>
  </si>
  <si>
    <t>Genetic differentiation, dispersal and mating system in the schistosome-transmitting freshwater snail Biomphalaria glabrata</t>
  </si>
  <si>
    <t>HEREDITY</t>
  </si>
  <si>
    <t>10.1038/sj.hdy.6800127</t>
  </si>
  <si>
    <t>Biomphalaria glabrata</t>
  </si>
  <si>
    <t>Mavárez, J; Steiner, C; Pointier, JP; Jarne, P</t>
  </si>
  <si>
    <t>Evolutionary history and phylogeography of the schistosome-vector freshwater snail Biomphalaria glabrata based on nuclear and mitochondrial DNA sequences</t>
  </si>
  <si>
    <t>10.1038/sj.hdy.6800128</t>
  </si>
  <si>
    <t>Mavárez, J; Amarista, M; Pointier, JP; Jarne, P</t>
  </si>
  <si>
    <t>Fine-scale population structure and dispersal in Biomphalaria glabrata, the intermediate snail host of Schistosoma mansoni, in Venezuela</t>
  </si>
  <si>
    <t>10.1046/j.1365-294X.2002.01486.x</t>
  </si>
  <si>
    <t>N</t>
  </si>
  <si>
    <t>Mytilidae</t>
  </si>
  <si>
    <t>Mytiloida</t>
  </si>
  <si>
    <t>Bivalvia</t>
  </si>
  <si>
    <t>Cyrenidae</t>
  </si>
  <si>
    <t>Veneroida</t>
  </si>
  <si>
    <t>Gastropoda</t>
  </si>
  <si>
    <t>Thiaridae</t>
  </si>
  <si>
    <t>Caenogastropoda</t>
  </si>
  <si>
    <t>GASTROPODA</t>
  </si>
  <si>
    <t>%</t>
  </si>
  <si>
    <t>Planorbidae</t>
  </si>
  <si>
    <t>Hygrophila</t>
  </si>
  <si>
    <t>Littorinimorpha</t>
  </si>
  <si>
    <t>Ampullariidae</t>
  </si>
  <si>
    <t>Architaenioglossa</t>
  </si>
  <si>
    <t>Biomphalaria tenagophila</t>
  </si>
  <si>
    <t>Stylommatophora</t>
  </si>
  <si>
    <t>Mycetopodidae</t>
  </si>
  <si>
    <t>Unionoida</t>
  </si>
  <si>
    <t>Cycloneritida</t>
  </si>
  <si>
    <t>Cochliopidae</t>
  </si>
  <si>
    <t>Neogastropoda</t>
  </si>
  <si>
    <t>Hyriidae</t>
  </si>
  <si>
    <t>BIVALVIA</t>
  </si>
  <si>
    <t>Physidae</t>
  </si>
  <si>
    <t>Sphaeriida</t>
  </si>
  <si>
    <t>Pisidium sterkianum</t>
  </si>
  <si>
    <t>Sphaeriidae</t>
  </si>
  <si>
    <t>Myida</t>
  </si>
  <si>
    <t>Biomphalaria occidentalis</t>
  </si>
  <si>
    <t>Stenophysa marmorata</t>
  </si>
  <si>
    <t>Ostreida</t>
  </si>
  <si>
    <t>Cardiida</t>
  </si>
  <si>
    <t>Eupera klappenbachi</t>
  </si>
  <si>
    <t>Castalia ambigua</t>
  </si>
  <si>
    <t>Trigoniida</t>
  </si>
  <si>
    <t>Castalia inflata</t>
  </si>
  <si>
    <t>Diplodon rhuacoicus</t>
  </si>
  <si>
    <t>Pomacea patula catemacensi</t>
  </si>
  <si>
    <t>Drepanotrema cimex</t>
  </si>
  <si>
    <t>Anodontites elongatus</t>
  </si>
  <si>
    <t>Anodontites patagonica</t>
  </si>
  <si>
    <t>Anodontites tenebricosus</t>
  </si>
  <si>
    <t>Anodontites trapezeus</t>
  </si>
  <si>
    <t>Diplodon delodontus</t>
  </si>
  <si>
    <t>Diplodon ellipticus</t>
  </si>
  <si>
    <t>Unionidae</t>
  </si>
  <si>
    <t>Pomacea lineata</t>
  </si>
  <si>
    <t>Pomacea sp.</t>
  </si>
  <si>
    <t>Biomphalaria havanensis</t>
  </si>
  <si>
    <t>Biomphalaria sp.</t>
  </si>
  <si>
    <t>Chilinidae</t>
  </si>
  <si>
    <t>Drepanotrema depressissimum</t>
  </si>
  <si>
    <t>Pseudosuccinea columella</t>
  </si>
  <si>
    <t>Lymnaeidae</t>
  </si>
  <si>
    <t>Aylacostoma brunneum</t>
  </si>
  <si>
    <t>Hemisinidae</t>
  </si>
  <si>
    <t>Aylacostoma chloroticum</t>
  </si>
  <si>
    <t>Heleobia bertoniana</t>
  </si>
  <si>
    <t>Heleobia sp</t>
  </si>
  <si>
    <t>Dreissena bugensis</t>
  </si>
  <si>
    <t>Dreissenidae</t>
  </si>
  <si>
    <t>Dreissena polymorpha</t>
  </si>
  <si>
    <t>Euglesa compressa</t>
  </si>
  <si>
    <t>Eupera elliptica</t>
  </si>
  <si>
    <t>Musculium argentinum</t>
  </si>
  <si>
    <t>Pisidium dorbignyi</t>
  </si>
  <si>
    <t>Pisidium punctiferum</t>
  </si>
  <si>
    <t>Pisidium sp.</t>
  </si>
  <si>
    <t>Castalia martensi</t>
  </si>
  <si>
    <t>Diplodon martensi</t>
  </si>
  <si>
    <t>Diplodon multistriatus</t>
  </si>
  <si>
    <t>Diplodon parallelopipedon</t>
  </si>
  <si>
    <t>Diplodon sp</t>
  </si>
  <si>
    <t>Fossula fossiculifera</t>
  </si>
  <si>
    <t>Lamproscapha ensiformis</t>
  </si>
  <si>
    <t>Leila blainvilliana</t>
  </si>
  <si>
    <t>Monocondylaea corrientesensis</t>
  </si>
  <si>
    <t>Monocondylaea minuana</t>
  </si>
  <si>
    <t>Mycetopoda legumen</t>
  </si>
  <si>
    <t>Mycetopoda siliquosa</t>
  </si>
  <si>
    <t>Prisodon obliquus</t>
  </si>
  <si>
    <t>Prisodon syrmatophorus</t>
  </si>
  <si>
    <t>Quadrula couchiana</t>
  </si>
  <si>
    <t>Triplodon corrugatus</t>
  </si>
  <si>
    <t>Cyanocyclas limosa</t>
  </si>
  <si>
    <t>Cyrenoididae</t>
  </si>
  <si>
    <t>Corbicula spp</t>
  </si>
  <si>
    <t>Asolene spixi</t>
  </si>
  <si>
    <t>Pomacea maculata</t>
  </si>
  <si>
    <t>Sinotaia quadrata</t>
  </si>
  <si>
    <t>Viviparidae</t>
  </si>
  <si>
    <t>Tarebia granifera</t>
  </si>
  <si>
    <t>Anisancylus obliquus</t>
  </si>
  <si>
    <t>Antillorbis nordestensis</t>
  </si>
  <si>
    <t>Biomphalaria kuhniana</t>
  </si>
  <si>
    <t>Drepanotrema lucidum</t>
  </si>
  <si>
    <t>Gundlachia ticaga</t>
  </si>
  <si>
    <t>Hebetancylus excentricus</t>
  </si>
  <si>
    <t>Quincuncina mitchelli</t>
  </si>
  <si>
    <t>Hebetancylus moricandi</t>
  </si>
  <si>
    <t>Lymnaea sp.</t>
  </si>
  <si>
    <t>Aylacostoma guaraniticum</t>
  </si>
  <si>
    <t>Aylacostoma stigmaticum</t>
  </si>
  <si>
    <t>Hydrobiidae</t>
  </si>
  <si>
    <t>Coahuilix parrasense</t>
  </si>
  <si>
    <t>Juturnia coahuilae</t>
  </si>
  <si>
    <t>Mexipyrgus carranzae</t>
  </si>
  <si>
    <t>Phreatomascogos gregoi</t>
  </si>
  <si>
    <t>Lithoglyphidae</t>
  </si>
  <si>
    <t>Potamolithus catharinae</t>
  </si>
  <si>
    <t>Tateidae</t>
  </si>
  <si>
    <t>Potamolithus ribeirensis</t>
  </si>
  <si>
    <t>Pyrgophoru coronatus</t>
  </si>
  <si>
    <t>Omalonyx matheroni</t>
  </si>
  <si>
    <t>Succineidae</t>
  </si>
  <si>
    <t>Omalonyx sp.</t>
  </si>
  <si>
    <t>Iphigenia brasiliensis</t>
  </si>
  <si>
    <t>Donacidae</t>
  </si>
  <si>
    <t>Congeria spp.</t>
  </si>
  <si>
    <t>Paxyodon syrmatophorus</t>
  </si>
  <si>
    <t>Dreissena spp.</t>
  </si>
  <si>
    <t>Pachydon hettneri</t>
  </si>
  <si>
    <t>Corbulidae</t>
  </si>
  <si>
    <t>Rheodresissena spp</t>
  </si>
  <si>
    <t>Crassostrea rhizophoras</t>
  </si>
  <si>
    <t>Ostreidae</t>
  </si>
  <si>
    <t>Crassostrea virginica</t>
  </si>
  <si>
    <t>Eupera cubensis</t>
  </si>
  <si>
    <t>Eupera platensis</t>
  </si>
  <si>
    <t>Musculium partumelum</t>
  </si>
  <si>
    <t>Musculium patagonicum</t>
  </si>
  <si>
    <t>Musculium sp</t>
  </si>
  <si>
    <t>Musculium transversum</t>
  </si>
  <si>
    <t>Pisidium globulus</t>
  </si>
  <si>
    <t>Pisidium nitidum</t>
  </si>
  <si>
    <t>Pterotrigonia flava</t>
  </si>
  <si>
    <t>Pterogoniidae</t>
  </si>
  <si>
    <t>Actinonaias coyensis</t>
  </si>
  <si>
    <t>Actinonaias medellina</t>
  </si>
  <si>
    <t>Actinonaias signata</t>
  </si>
  <si>
    <t>Anodonta impura</t>
  </si>
  <si>
    <t>Anodontites cylindracea</t>
  </si>
  <si>
    <t>Anodontites ferrarisi</t>
  </si>
  <si>
    <t>Anodontites iheringi</t>
  </si>
  <si>
    <t>Anodontites laevigatus</t>
  </si>
  <si>
    <t>Anodontites lucidus</t>
  </si>
  <si>
    <t>Anodontites obtusus</t>
  </si>
  <si>
    <t>Pomella megastoma</t>
  </si>
  <si>
    <t>Anodontites pacha</t>
  </si>
  <si>
    <t>Anodontites soleniformis</t>
  </si>
  <si>
    <t>Anodontites trigonus</t>
  </si>
  <si>
    <t>Callonaia duprei</t>
  </si>
  <si>
    <t>Castalia psammotica</t>
  </si>
  <si>
    <t>Castalia quadrata</t>
  </si>
  <si>
    <t>Castalia stevensi</t>
  </si>
  <si>
    <t>Cyrtonaias tampicoensis</t>
  </si>
  <si>
    <t>Diplodon (Rhipidodonta) charruanus</t>
  </si>
  <si>
    <t>Neritina reclivata</t>
  </si>
  <si>
    <t>Diplodon (Rhipidodonta) deceptus</t>
  </si>
  <si>
    <t>Diplodon (Rhipidodonta) koseritzi</t>
  </si>
  <si>
    <t>Diplodon berthae</t>
  </si>
  <si>
    <t>Diplodon demeraraensis</t>
  </si>
  <si>
    <t>Diplodon enno</t>
  </si>
  <si>
    <t>Diplodon fontaineanus</t>
  </si>
  <si>
    <t>Diplodon granosus multistriatus</t>
  </si>
  <si>
    <t>Diplodon hildae</t>
  </si>
  <si>
    <t>Diplodon parodizi</t>
  </si>
  <si>
    <t>Diplodon pilsbryi</t>
  </si>
  <si>
    <t>Diplodon rotundus</t>
  </si>
  <si>
    <t>Diplodon suavidicus</t>
  </si>
  <si>
    <t>Diplodon wymaunii</t>
  </si>
  <si>
    <t>Disconaias disca</t>
  </si>
  <si>
    <t>Disconaias fimbriata</t>
  </si>
  <si>
    <t>Friersonia iridella</t>
  </si>
  <si>
    <t>Fusconaia mitchelli</t>
  </si>
  <si>
    <t>Megalonaias nickliniana</t>
  </si>
  <si>
    <t>Monocondylaea pacha</t>
  </si>
  <si>
    <t>Monocondylaea paraguayana</t>
  </si>
  <si>
    <t>Mycetopoda soleniformis.</t>
  </si>
  <si>
    <t>Nephronaias aztecorum</t>
  </si>
  <si>
    <t>Popenaias berezai</t>
  </si>
  <si>
    <t>Popenaias semirasa</t>
  </si>
  <si>
    <t>Potamilus metnecktayi</t>
  </si>
  <si>
    <t>Psoronaias semigranosa</t>
  </si>
  <si>
    <t>Rhipidodonta burroughiana</t>
  </si>
  <si>
    <t>Rhipidodonta charruana</t>
  </si>
  <si>
    <t>Rhipidodonta garbei</t>
  </si>
  <si>
    <t>Rhipidodonta hylaea</t>
  </si>
  <si>
    <t>Rhipidodonta paranensis</t>
  </si>
  <si>
    <t>Rhipidodonta variabilis</t>
  </si>
  <si>
    <t>Truncilla cognata</t>
  </si>
  <si>
    <t>Ferissia fragilis</t>
  </si>
  <si>
    <t>Utterbackia imbecillis</t>
  </si>
  <si>
    <t>Corbicula fluminalis</t>
  </si>
  <si>
    <t>Asolene platae</t>
  </si>
  <si>
    <t>Marisa sp.</t>
  </si>
  <si>
    <t>Pomacea haustrum</t>
  </si>
  <si>
    <t>Pomacea megastoma</t>
  </si>
  <si>
    <t>Balconorbis sabinasensis</t>
  </si>
  <si>
    <t>Balconorbis uvaldensis</t>
  </si>
  <si>
    <t>Melanoides spp.</t>
  </si>
  <si>
    <t>Neritina virginea</t>
  </si>
  <si>
    <t>Neritidae</t>
  </si>
  <si>
    <t>Vitta usnea</t>
  </si>
  <si>
    <t>Biomphalaria helophila</t>
  </si>
  <si>
    <t>Biomphalaria oligoza</t>
  </si>
  <si>
    <t>Biomphalaria orbignyi</t>
  </si>
  <si>
    <t>Biomphalaria pallida</t>
  </si>
  <si>
    <t>Biomphalaria schrammi</t>
  </si>
  <si>
    <t>Biomphalaria tenagophila tenagophila</t>
  </si>
  <si>
    <t>Burnupia ingae</t>
  </si>
  <si>
    <t>Burnupiidae</t>
  </si>
  <si>
    <t>Planorbella cf. trivolvis</t>
  </si>
  <si>
    <t>Chilina gibbosa</t>
  </si>
  <si>
    <t>Lymnaea columella</t>
  </si>
  <si>
    <t>Chilina luciae</t>
  </si>
  <si>
    <t>Chilina mendozana</t>
  </si>
  <si>
    <t>Aplexa marmorata</t>
  </si>
  <si>
    <t>Chilina nicolasi</t>
  </si>
  <si>
    <t>Chilina santiagoi</t>
  </si>
  <si>
    <t>Drepanotrema heloicum</t>
  </si>
  <si>
    <t>Drepanotrema kermatoides</t>
  </si>
  <si>
    <t>Drepanotrema schubarti</t>
  </si>
  <si>
    <t>Drepanotrema spp.</t>
  </si>
  <si>
    <t>Ferrissia californica</t>
  </si>
  <si>
    <t>Ancylidae</t>
  </si>
  <si>
    <t>Galba sp.</t>
  </si>
  <si>
    <t>Gyraulus parvus</t>
  </si>
  <si>
    <t>Helisoma anceps</t>
  </si>
  <si>
    <t>Lymnaea viator</t>
  </si>
  <si>
    <t>Mayabina polita</t>
  </si>
  <si>
    <t>Menetus dilatatus</t>
  </si>
  <si>
    <t>Mexinauta impluviatus</t>
  </si>
  <si>
    <t>Planorbella dury</t>
  </si>
  <si>
    <t>Planorbella scalaris</t>
  </si>
  <si>
    <t>Planorbella trivolvis</t>
  </si>
  <si>
    <t>Stenophysa spiculata</t>
  </si>
  <si>
    <t>Aphaostracon theiocrenetum</t>
  </si>
  <si>
    <t>Aroapyrgus clenchi</t>
  </si>
  <si>
    <t>Assiminea cienegensis</t>
  </si>
  <si>
    <t>Assimineidae</t>
  </si>
  <si>
    <t>Coahuilix cf. landyei</t>
  </si>
  <si>
    <t>Coahuilix hubbsi</t>
  </si>
  <si>
    <t>Cochliopina riograndensis</t>
  </si>
  <si>
    <t>Eremopyrgus elegans</t>
  </si>
  <si>
    <t>Heleobia aff. parchappii</t>
  </si>
  <si>
    <t>Heleobia conexa</t>
  </si>
  <si>
    <t>Mexipyrgus mojarralis y M. churinceanus</t>
  </si>
  <si>
    <t>Idiopyrgus sp.</t>
  </si>
  <si>
    <t>Tomichiidae</t>
  </si>
  <si>
    <t>Littoridinops tenuipes</t>
  </si>
  <si>
    <t>Mexithauma cf. quadripaludium</t>
  </si>
  <si>
    <t>Littorina angulifera</t>
  </si>
  <si>
    <t>Lyogyrus sp.</t>
  </si>
  <si>
    <t>Amnicolidae</t>
  </si>
  <si>
    <t>Mexithauma quadripaludium</t>
  </si>
  <si>
    <t>Potamolithus aff. Buschi</t>
  </si>
  <si>
    <t>Potamolithus grossus</t>
  </si>
  <si>
    <t>Potamolithus nelidae</t>
  </si>
  <si>
    <t>Potamolithus nezibrus</t>
  </si>
  <si>
    <t>Potamolithus rauli</t>
  </si>
  <si>
    <t>Potamolithus recurvatus</t>
  </si>
  <si>
    <t>Potamolithus tricarinatus</t>
  </si>
  <si>
    <t>Probythinella protera</t>
  </si>
  <si>
    <t>Pyrgophorus parvulus</t>
  </si>
  <si>
    <t>Pyrgophorus platyrachis</t>
  </si>
  <si>
    <t>Pyrgulopsis manantiali</t>
  </si>
  <si>
    <t>Pyrgulopsis minckleyi</t>
  </si>
  <si>
    <t>Pyrgulopsis paleoacarinatus</t>
  </si>
  <si>
    <t>Nymphophilus minckleyi</t>
  </si>
  <si>
    <t>Pyrgulopsis paleominckleyi</t>
  </si>
  <si>
    <t>Teinostomatidae</t>
  </si>
  <si>
    <t>Phrontis vibex</t>
  </si>
  <si>
    <t>Nassariidae</t>
  </si>
  <si>
    <t>Omalonyx convexus</t>
  </si>
  <si>
    <t>Nassarius vibex</t>
  </si>
  <si>
    <t>Succinea meridionalis</t>
  </si>
  <si>
    <t>Physa cubensis</t>
  </si>
  <si>
    <t>Physa marmorata</t>
  </si>
  <si>
    <t>Physella acuta</t>
  </si>
  <si>
    <t>Demetrio</t>
  </si>
  <si>
    <t>Cataldo</t>
  </si>
  <si>
    <t>Sylvester</t>
  </si>
  <si>
    <t>Czaja</t>
  </si>
  <si>
    <t>Rumi</t>
  </si>
  <si>
    <t>Darrigan</t>
  </si>
  <si>
    <t>Estrada-Rodriguez</t>
  </si>
  <si>
    <t>Peso</t>
  </si>
  <si>
    <t>Vogler</t>
  </si>
  <si>
    <t>Beltramino</t>
  </si>
  <si>
    <t>Mansur</t>
  </si>
  <si>
    <t>Correa</t>
  </si>
  <si>
    <t>Romero-Mendez</t>
  </si>
  <si>
    <t>Paraguay</t>
  </si>
  <si>
    <t>Colombia</t>
  </si>
  <si>
    <t>Costa Rica</t>
  </si>
  <si>
    <t>República Dominicana</t>
  </si>
  <si>
    <t>Honduras</t>
  </si>
  <si>
    <t>Nicaragua</t>
  </si>
  <si>
    <t>Panamá</t>
  </si>
  <si>
    <t>El Salvador</t>
  </si>
  <si>
    <t>Totales categoría</t>
  </si>
  <si>
    <t>% Categoria</t>
  </si>
  <si>
    <t>Etiquetas de fila</t>
  </si>
  <si>
    <t>(en blanco)</t>
  </si>
  <si>
    <t>Total general</t>
  </si>
  <si>
    <t>Cuenta de CLASE</t>
  </si>
  <si>
    <t>Cuenta de ORDEN</t>
  </si>
  <si>
    <t>Cuenta de FAMILIA</t>
  </si>
  <si>
    <t>Cuenta de ESPECIE</t>
  </si>
  <si>
    <t>LC</t>
  </si>
  <si>
    <t>DD</t>
  </si>
  <si>
    <t>NA</t>
  </si>
  <si>
    <t xml:space="preserve">Popenaias popeii </t>
  </si>
  <si>
    <t>CR</t>
  </si>
  <si>
    <t>EW</t>
  </si>
  <si>
    <t>VU</t>
  </si>
  <si>
    <t>EN</t>
  </si>
  <si>
    <t>Coahuilix cf. Landyei</t>
  </si>
  <si>
    <t>NE</t>
  </si>
  <si>
    <t>Conservation</t>
  </si>
  <si>
    <t>Ecology</t>
  </si>
  <si>
    <t>Evolution</t>
  </si>
  <si>
    <t>Physiology</t>
  </si>
  <si>
    <t>Genetics</t>
  </si>
  <si>
    <t>Morphology</t>
  </si>
  <si>
    <t>Paleontology</t>
  </si>
  <si>
    <t>Parasitology</t>
  </si>
  <si>
    <t>Taxonomy</t>
  </si>
  <si>
    <t xml:space="preserve">Men </t>
  </si>
  <si>
    <t>Woman</t>
  </si>
  <si>
    <t>Author</t>
  </si>
  <si>
    <t>Number publication</t>
  </si>
  <si>
    <t>SPECIES</t>
  </si>
  <si>
    <t>FAMILY</t>
  </si>
  <si>
    <t>ORDERR</t>
  </si>
  <si>
    <t>CLASS</t>
  </si>
  <si>
    <t>COUNT</t>
  </si>
  <si>
    <t>NAME CHANGE - FORMER NAME</t>
  </si>
  <si>
    <t>TOTAL PRESENT</t>
  </si>
  <si>
    <t>PERCENTAGE</t>
  </si>
  <si>
    <t>Supplementary Material S1.
Detailed metadata of Web of Science publications on freshwater gastropods and bivalves in Latin America and the Caribbean</t>
  </si>
  <si>
    <t>AQUATIC SYSTEM</t>
  </si>
  <si>
    <t>BIVALVE OR GASTROPOD</t>
  </si>
  <si>
    <t>COUNTRY</t>
  </si>
  <si>
    <t>CATEGORY</t>
  </si>
  <si>
    <t>YEAR OF PUBLICATION</t>
  </si>
  <si>
    <t>Supplementary Material S2.
Distribution of freshwater mollusk studies by country and thematic category in Latin America and the Caribbean.</t>
  </si>
  <si>
    <t>Supplementary Material S3.
Taxonomic composition and frequency of freshwater mollusk species reported in the bibliometric dataset from Latin America and the Caribbean.</t>
  </si>
  <si>
    <t>Supplementary Material S4.
Pivot-table summary of the freshwater mollusk species list (S3), showing taxonomic hierarchy (class, order, family, and species) and counts in Latin America and the Caribbean</t>
  </si>
  <si>
    <t>IUCN RED LIST CATEGORY</t>
  </si>
  <si>
    <t>IUCN categories follow the IUCN Red List of Threatened Species (LC: Least Concern; NT: Near Threatened; VU: Vulnerable; EN: Endangered; CR: Critically Endangered; EW: Extinct in the Wild; DD: Data Deficient; NE: Not Evaluated; NA: Not Applicable).</t>
  </si>
  <si>
    <t>Supplementary Material S5.
List of freshwater mollusk species and their IUCN Red List conservation status in Latin America and the Caribbean.</t>
  </si>
  <si>
    <t>Supplementary Material S7.
Most productive authors in freshwater mollusk research and gender distribution of authorship in Latin America and the Caribbean.</t>
  </si>
  <si>
    <t>Node</t>
  </si>
  <si>
    <t>Cluster</t>
  </si>
  <si>
    <t>Betweenness</t>
  </si>
  <si>
    <t>Closeness</t>
  </si>
  <si>
    <t>PageRank</t>
  </si>
  <si>
    <t>The analysis was performed on a collection downloaded from the following bibliographic database WOS.  This graph was generated with the following parameters: normalize: association; Title: Author Collaboration network; type: auto; label: TRUE; labelsize: 2; label.cex: TRUE; label.color: FALSE; label.n: 20; halo: FALSE; cluster: walktrap; community.repulsion: 0.05; size: 5; size.cex: TRUE; curved: FALSE; noloops: TRUE; remove.multiple: FALSE; remove.isolates: TRUE; edgesize: 15; edges.min: 1; alpha: 0.7; verbose: FALSE</t>
  </si>
  <si>
    <t>darrigran g</t>
  </si>
  <si>
    <t>collado ga</t>
  </si>
  <si>
    <t>dos santos sb</t>
  </si>
  <si>
    <t>mansur mcd</t>
  </si>
  <si>
    <t>gregoric deg</t>
  </si>
  <si>
    <t>de lucía m</t>
  </si>
  <si>
    <t>etchegoin ja</t>
  </si>
  <si>
    <t>merlo mj</t>
  </si>
  <si>
    <t>boltovskoy d</t>
  </si>
  <si>
    <t>cataldo d</t>
  </si>
  <si>
    <t>sylvester f</t>
  </si>
  <si>
    <t>czaja a</t>
  </si>
  <si>
    <t>estrada-rodríguez jl</t>
  </si>
  <si>
    <t>romero-méndez u</t>
  </si>
  <si>
    <t>rumi a</t>
  </si>
  <si>
    <t>vogler re</t>
  </si>
  <si>
    <t>beltramino aa</t>
  </si>
  <si>
    <t>peso jg</t>
  </si>
  <si>
    <t>Supplementary Material S6.
Network metrics of the author collaboration network in freshwater mollusk research based on Web of Science records.</t>
  </si>
  <si>
    <r>
      <rPr>
        <b/>
        <sz val="14"/>
        <color rgb="FF000000"/>
        <rFont val="Arial"/>
        <family val="2"/>
        <scheme val="minor"/>
      </rPr>
      <t>Biases and gaps in freshwater mollusc research in Latin America and the Caribbean: A multi-decadal bibliometric analysis (1976–2024)</t>
    </r>
    <r>
      <rPr>
        <sz val="10"/>
        <color rgb="FF000000"/>
        <rFont val="Arial"/>
        <scheme val="minor"/>
      </rPr>
      <t xml:space="preserve">
Nicolás Reyes-Quinteros1*; Rebeca Carballo2*
Corresponding author: quinteroryesnicolas@gmail.com; bekicarballo@gmail.com
1. Laboratorio de Ecofisiología Vegetal y Microalgas, Facultad de Ciencias, Universidad del Bío-Bío, Chillán, Chile.
2. Laboratorio de Malacología y Sistemática Molecular, Facultad de Ciencias, Universidad del Bío-Bío, Chillán, Chile.
ORCID
Nicolás Reyes-Quinteros: https://orcid.org/0009-0007-7444-3524
Rebeca Carballo: https://orcid.org/0000-0003-0274-0961</t>
    </r>
  </si>
  <si>
    <t>Lotic</t>
  </si>
  <si>
    <t>Both</t>
  </si>
  <si>
    <t>Lentic</t>
  </si>
  <si>
    <t>Bivalve</t>
  </si>
  <si>
    <t>Bivalve; Bivalve</t>
  </si>
  <si>
    <t>Bivalve; Bivalve; Bivalve; Bivalve; Bivalve; Bivalve; Bivalve; Bivalve; Bivalve; Bivalve; Bivalve; Bivalve; Bivalve; Bivalve; Bivalve; Bivalve; Bivalve; Bivalve; Bivalve; Bivalve; Bivalve; Bivalve; Bivalve; Bivalve; Bivalve; Bivalve; Bivalve; Bivalve; Bivalve; Bivalve; Bivalve; Bivalve; Bivalve; Bivalve</t>
  </si>
  <si>
    <t>Bivalve; Bivalve; Bivalve; Bivalve; Bivalve</t>
  </si>
  <si>
    <t>Bivalve; Bivalve; Bivalve; Bivalve; Bivalve; Bivalve; Bivalve; Bivalve</t>
  </si>
  <si>
    <t>Bivalve; Bivalve; Bivalve; Bivalve; Bivalve; Bivalve</t>
  </si>
  <si>
    <t>Bivalve; Bivalve; Bivalve</t>
  </si>
  <si>
    <t>Bivalve; Bivalve; Bivalve; Bivalve; Bivalve; Bivalve; Bivalve; Bivalve; Bivalve</t>
  </si>
  <si>
    <t>Bivalve; Bivalve; Bivalve; Bivalve; Bivalve; Bivalve; Bivalve</t>
  </si>
  <si>
    <t>Bivalve; Bivalve; Bivalve; Bivalve; Bivalve; Bivalve; Bivalve; Bivalve; Bivalve; Bivalve; Bivalve; Bivalve; Bivalve; Bivalve; Bivalve; Bivalve; Bivalve; Bivalve; Bivalve; Bivalve; Bivalve; Bivalve; Bivalve; Bivalve; Bivalve; Bivalve</t>
  </si>
  <si>
    <t>Bivalve; Bivalve; Bivalve; Bivalve; Bivalve; Bivalve; Bivalve; Bivalve; Bivalve; Bivalve; Bivalve; Bivalve; Bivalve; Bivalve; Bivalve</t>
  </si>
  <si>
    <t>Gastropod</t>
  </si>
  <si>
    <t>Gastropod; Gastropod; Gastropod; Gastropod; Gastropod; Gastropod; Gastropod; Bivalve; Bivalve</t>
  </si>
  <si>
    <t>Gastropod; Gastropod; Gastropod; Gastropod; Gastropod; Gastropod</t>
  </si>
  <si>
    <t>Gastropod; Gastropod; Gastropod</t>
  </si>
  <si>
    <t>Gastropod; Gastropod; Gastropod; Gastropod; Gastropod</t>
  </si>
  <si>
    <t>Gastropod; Gastropod; Gastropod; Gastropod; Gastropod; Gastropod; Gastropod; Bivalve</t>
  </si>
  <si>
    <t>Gastropod; Gastropod</t>
  </si>
  <si>
    <t>Gastropod; Gastropod; Gastropod; Gastropod</t>
  </si>
  <si>
    <t>Gastropod; Gastropod; Gastropod; Gastropod; Gastropod; Gastropod; Gastropod; Gastropod; Gastropod; Gastropod; Gastropod; Bivalve</t>
  </si>
  <si>
    <t>Gastropod; Gastropod; Gastropod; Gastropod; Gastropod; Gastropod; Gastropod; Gastropod; Gastropod; Bivalve; Bivalve</t>
  </si>
  <si>
    <t>Gastropod; Gastropod; Gastropod; Bivalve; Bivalve; Bivalve</t>
  </si>
  <si>
    <t>Gastropod; Gastropod; Gastropod; Gastropod; Gastropod; Gastropod; Gastropod; Gastropod</t>
  </si>
  <si>
    <t>Gastropod; Gastropod; Gastropod; Gastropod; Gastropod; Gastropod; Gastropod; Gastropod; Gastropod; Gastropod; Gastropod; Gastropod; Gastropod; Gastropod; Gastropod; Gastropod; Gastropod; Bivalve; Bivalve; Bivalve; Bivalve; Bivalve; Bivalve; Bivalve; Bivalve; Bivalve; Bivalve; Bivalve; Bivalve; Bivalve; Bivalve; Bivalve; Bivalve; Bivalve; Bivalve; Bivalve; Bivalve; Bivalve; Bivalve; Bivalve</t>
  </si>
  <si>
    <t>Gastropod; Gastropod; Gastropod; Gastropod; Gastropod; Bivalve</t>
  </si>
  <si>
    <t>Gastropod; Gastropod; Gastropod; Gastropod; Gastropod; Bivalve; Bivalve</t>
  </si>
  <si>
    <t>Bivalve; Bivalve; Gastropod</t>
  </si>
  <si>
    <t>Bivalve; Bivalve; Bivalve; Bivalve; Gastropod; Gastropod; Gastropod; Gastropod; Gastropod; Gastropod; Gastropod; Gastropod; Gastropod; Gastropod; Gastropod; Gastropod; Gastropod; Gastropod; Gastropod; Gastropod; Gastropod; Gastropod; Gastropod</t>
  </si>
  <si>
    <t>Bivalve; Bivalve; Bivalve; Bivalve;Bivalve; Bivalve;Bivalve; Gastropod; Gastropod; Gastropod; Gastropod; Gastropod; Gastropod; Gastropod; Gastropod; Gastropod; Gastropod; Gastropod; Gastropod; Gastropod; Gastropod; Gastropod; Gastropod;</t>
  </si>
  <si>
    <t>Potamolithus rauli; Potamolithus tricarinatus; Potamolithus recurvatus; Potamolithus grossus; Potamolithus nelidae; Potamolithus nezibrus</t>
  </si>
  <si>
    <t>Heleobia parchappii; Antillorbis nordestensis; Biomphalaria peregrina; Drepanotrema heloicum; Uncancylus concentricus; Pomacea canaliculata; Succinea meridionalis; Miradiscops brasiliensis</t>
  </si>
  <si>
    <t>Biomphalaria sp.; Drepanotrema cimex; Pseudosuccinea columella; Stenophysa marmorata; Omalonyx sp.; Pomacea sp.</t>
  </si>
  <si>
    <t>Biomphalaria straminea; Melanoides tuberculata; Pomacea lineata; Biomphalaria straminea; Melanoides tuberculata; Pomacea lineata; Biomphalaria straminea; Melanoides tuberculata; Pomacea lineata</t>
  </si>
  <si>
    <t>Biomphalaria occidentalis; Biomphalaria tenagophila; Biomphalaria glabrata; Biomphalaria straminea; Biomphalaria peregrina</t>
  </si>
  <si>
    <t xml:space="preserve">Bivalve; Gastropod; Gastropod; Gastropod; Gastropod; Gastropod; Gastropod; Gastropod; Gastropod; Gastropod; Gastropod; Gastropod; Gastropod; Gastropod; Gastropod; Gastropod; Gastropod; Gastropod; Gastropod
</t>
  </si>
  <si>
    <t>Truncilla cognata; Potamilis metnecktayi; Popenaias popeii; Quadrula couchiana; Q. couchiana; Quincuncina mitchelli</t>
  </si>
  <si>
    <t>Diplodon berthae; Diplodon granosus multistriatus; Diplodon martensi; Diplodon pilsbryi; Diplodon hildae; Diplodon (Rhipidodonta) koseritzi; Diplodon (Rhipidodonta) charruanus; Diplodon (Rhipidodonta) deceptus; Castalia martensi; Monocondylaea minuana; Monocondylaea corrientesensis; Anodontites patagonicus; Anodontites trapezeus; Anodontites lucidus; Anodontites iheringi; Anodontites tenebricosus; Anodontites trapesialis; Mycetopoda legumen; Leila blainvilliana; Cyanocyclas limosa; Corbicula largillierti; Corbicula fluminea; Eupera klappenbachi; Pisidium globulus; Pisidium sterkianum; Limnoperna fortunei</t>
  </si>
  <si>
    <t>Congeria spp.; Mytilopsis spp.; Dreissena spp.; Rheodresissena spp.  Rheodreissena</t>
  </si>
  <si>
    <t>Juturnia coahuilae; Pyrgulopsis manantiali; Coahuilix hubbsi; Coahuilix cf. landyei; Assiminea cienegensis; Probythinella protera</t>
  </si>
  <si>
    <t xml:space="preserve">Gastropod; Gastropod; Gastropod; Gastropod; Gastropod; Gastropod; Gastropod; Gastropod; Gastropod; Gastropod; Gastropod; Gastropod; Gastropod; Gastropod; Gastropod; Gastropod; Gastropod; Gastropod; Gastropod; Gastropod; Gastropod; Gastropod; Bivalve; Bivalve; Bivalve; Bivalve; Bivalve; </t>
  </si>
  <si>
    <t>Physiology; Conservation</t>
  </si>
  <si>
    <t>Morphology; Physiology</t>
  </si>
  <si>
    <t>Conservation; Ecology</t>
  </si>
  <si>
    <t>Ecology; Conservation</t>
  </si>
  <si>
    <t>Taxonomy, Morphology</t>
  </si>
  <si>
    <t>Morphology; Taxonomy; Conservation</t>
  </si>
  <si>
    <t>Taxonomy; Morphology</t>
  </si>
  <si>
    <t>Conservation; Taxonomy</t>
  </si>
  <si>
    <t>Taxonomy; Ecology</t>
  </si>
  <si>
    <t>Genetics; Taxonomy; Morphology</t>
  </si>
  <si>
    <t>Ecology; Genetics</t>
  </si>
  <si>
    <t>Genetics; Conservation</t>
  </si>
  <si>
    <t>Genetics; Morphology</t>
  </si>
  <si>
    <t>Taxonomy; Genetics</t>
  </si>
  <si>
    <t>Morphology; Genetics; Evolution</t>
  </si>
  <si>
    <t>Evolution; Genetics</t>
  </si>
  <si>
    <t>Genetics; Evolution</t>
  </si>
  <si>
    <t>Morphology; Parasitology</t>
  </si>
  <si>
    <t>Conservation; Parasitology</t>
  </si>
  <si>
    <t>Paleontology; Taxonomy</t>
  </si>
  <si>
    <t>Taxonomy; Paleontology</t>
  </si>
  <si>
    <t>Palaeontology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</si>
</sst>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color rgb="FF000000"/>
      <name val="Arial"/>
      <scheme val="minor"/>
    </font>
    <font>
      <sz val="10"/>
      <color theme="1"/>
      <name val="Times New Roman"/>
    </font>
    <font>
      <u/>
      <sz val="10"/>
      <color rgb="FF0000FF"/>
      <name val="Times New Roman"/>
    </font>
    <font>
      <sz val="10"/>
      <color theme="1"/>
      <name val="Arial"/>
    </font>
    <font>
      <u/>
      <sz val="10"/>
      <color rgb="FF000000"/>
      <name val="Arial"/>
    </font>
    <font>
      <sz val="10"/>
      <color rgb="FF000000"/>
      <name val="Times New Roman"/>
    </font>
    <font>
      <u/>
      <sz val="10"/>
      <color theme="1"/>
      <name val="Times New Roman"/>
    </font>
    <font>
      <i/>
      <sz val="10"/>
      <color theme="1"/>
      <name val="Times New Roman"/>
    </font>
    <font>
      <b/>
      <sz val="10"/>
      <color rgb="FF000000"/>
      <name val="Arial"/>
    </font>
    <font>
      <b/>
      <sz val="10"/>
      <color theme="1"/>
      <name val="Times New Roman"/>
    </font>
    <font>
      <sz val="10"/>
      <color theme="1"/>
      <name val="Arial"/>
      <scheme val="minor"/>
    </font>
    <font>
      <sz val="10"/>
      <color rgb="FF000000"/>
      <name val="Arial"/>
    </font>
    <font>
      <u/>
      <sz val="10"/>
      <color rgb="FF000000"/>
      <name val="Arial"/>
    </font>
    <font>
      <sz val="10"/>
      <color rgb="FF1F1F1F"/>
      <name val="Times New Roman"/>
    </font>
    <font>
      <sz val="10"/>
      <color rgb="FF212529"/>
      <name val="&quot;PT Serif&quot;, serif"/>
    </font>
    <font>
      <sz val="10"/>
      <color rgb="FF222222"/>
      <name val="Times New Roman"/>
    </font>
    <font>
      <i/>
      <sz val="10"/>
      <color rgb="FF000000"/>
      <name val="Times New Roman"/>
    </font>
    <font>
      <sz val="10"/>
      <color rgb="FF000000"/>
      <name val="verdana, arial"/>
    </font>
    <font>
      <sz val="11"/>
      <color rgb="FF006798"/>
      <name val="Arial"/>
    </font>
    <font>
      <sz val="11"/>
      <color rgb="FF008ACB"/>
      <name val="Arial"/>
    </font>
    <font>
      <sz val="9"/>
      <color rgb="FF1F1F1F"/>
      <name val="Times New Roman"/>
    </font>
    <font>
      <sz val="10"/>
      <color rgb="FF2A2A2A"/>
      <name val="Times New Roman"/>
    </font>
    <font>
      <b/>
      <sz val="10"/>
      <color theme="1"/>
      <name val="Times New Roman"/>
      <family val="1"/>
    </font>
    <font>
      <sz val="10"/>
      <color theme="1"/>
      <name val="Arial"/>
      <family val="2"/>
    </font>
    <font>
      <b/>
      <sz val="10"/>
      <color rgb="FF000000"/>
      <name val="Arial"/>
      <family val="2"/>
      <scheme val="minor"/>
    </font>
    <font>
      <sz val="10"/>
      <color rgb="FF000000"/>
      <name val="Arial"/>
      <family val="2"/>
      <scheme val="minor"/>
    </font>
    <font>
      <sz val="10"/>
      <color rgb="FF000000"/>
      <name val="Arial"/>
      <family val="2"/>
    </font>
    <font>
      <sz val="10"/>
      <name val="Arial"/>
      <scheme val="minor"/>
    </font>
    <font>
      <b/>
      <sz val="10"/>
      <color theme="1"/>
      <name val="Arial"/>
      <family val="2"/>
      <scheme val="minor"/>
    </font>
    <font>
      <b/>
      <sz val="10"/>
      <color theme="1"/>
      <name val="Arial"/>
      <family val="2"/>
    </font>
    <font>
      <sz val="20"/>
      <color rgb="FF000000"/>
      <name val="Arial"/>
      <family val="2"/>
      <scheme val="minor"/>
    </font>
    <font>
      <sz val="10"/>
      <color theme="1"/>
      <name val="Times New Roman"/>
      <family val="1"/>
    </font>
    <font>
      <sz val="11"/>
      <name val="Calibri"/>
      <family val="2"/>
    </font>
    <font>
      <b/>
      <sz val="11"/>
      <name val="Calibri"/>
      <family val="2"/>
    </font>
    <font>
      <b/>
      <sz val="14"/>
      <color rgb="FF000000"/>
      <name val="Arial"/>
      <family val="2"/>
      <scheme val="minor"/>
    </font>
  </fonts>
  <fills count="5">
    <fill>
      <patternFill patternType="none"/>
    </fill>
    <fill>
      <patternFill patternType="gray125"/>
    </fill>
    <fill>
      <patternFill patternType="solid">
        <fgColor rgb="FFC27BA0"/>
        <bgColor rgb="FFC27BA0"/>
      </patternFill>
    </fill>
    <fill>
      <patternFill patternType="solid">
        <fgColor rgb="FFDBE5F1"/>
        <bgColor rgb="FFDBE5F1"/>
      </patternFill>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2" fillId="0" borderId="0"/>
  </cellStyleXfs>
  <cellXfs count="81">
    <xf numFmtId="0" fontId="0" fillId="0" borderId="0" xfId="0"/>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5" fillId="0" borderId="1" xfId="0" applyFont="1" applyBorder="1" applyAlignment="1">
      <alignment horizontal="left" vertical="center" wrapText="1"/>
    </xf>
    <xf numFmtId="0" fontId="8" fillId="0" borderId="0" xfId="0" applyFont="1" applyAlignment="1">
      <alignment horizontal="center"/>
    </xf>
    <xf numFmtId="0" fontId="9" fillId="0" borderId="3" xfId="0" applyFont="1" applyBorder="1" applyAlignment="1">
      <alignment horizontal="center" vertical="center" wrapText="1"/>
    </xf>
    <xf numFmtId="0" fontId="8" fillId="0" borderId="3" xfId="0" applyFont="1" applyBorder="1" applyAlignment="1">
      <alignment horizontal="center"/>
    </xf>
    <xf numFmtId="0" fontId="10" fillId="0" borderId="0" xfId="0" applyFont="1"/>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1" fillId="0" borderId="1" xfId="0" applyFont="1" applyBorder="1"/>
    <xf numFmtId="0" fontId="1" fillId="0" borderId="4" xfId="0" applyFont="1" applyBorder="1" applyAlignment="1">
      <alignment horizontal="left" vertical="center" wrapText="1"/>
    </xf>
    <xf numFmtId="1" fontId="11" fillId="0" borderId="1" xfId="0" applyNumberFormat="1" applyFont="1" applyBorder="1"/>
    <xf numFmtId="0" fontId="1" fillId="0" borderId="2" xfId="0" applyFont="1" applyBorder="1" applyAlignment="1">
      <alignment horizontal="left" vertical="center" wrapText="1"/>
    </xf>
    <xf numFmtId="0" fontId="8" fillId="3" borderId="1" xfId="0" applyFont="1" applyFill="1" applyBorder="1"/>
    <xf numFmtId="0" fontId="9" fillId="3" borderId="1" xfId="0" applyFont="1" applyFill="1" applyBorder="1" applyAlignment="1">
      <alignment horizontal="center" vertical="center" wrapText="1"/>
    </xf>
    <xf numFmtId="0" fontId="11" fillId="0" borderId="5" xfId="0" applyFont="1" applyBorder="1"/>
    <xf numFmtId="0" fontId="11" fillId="0" borderId="1" xfId="0" applyFont="1" applyBorder="1" applyAlignment="1">
      <alignment horizontal="left" vertical="center" wrapText="1"/>
    </xf>
    <xf numFmtId="1" fontId="11" fillId="0" borderId="1" xfId="0" applyNumberFormat="1" applyFont="1" applyBorder="1" applyAlignment="1">
      <alignment vertical="center"/>
    </xf>
    <xf numFmtId="0" fontId="3" fillId="0" borderId="0" xfId="0" applyFont="1" applyAlignment="1">
      <alignment horizontal="left" vertical="center" wrapText="1"/>
    </xf>
    <xf numFmtId="0" fontId="3" fillId="0" borderId="3" xfId="0" applyFont="1" applyBorder="1" applyAlignment="1">
      <alignment vertical="center" wrapText="1"/>
    </xf>
    <xf numFmtId="0" fontId="3" fillId="0" borderId="6" xfId="0" applyFont="1" applyBorder="1" applyAlignment="1">
      <alignment horizontal="left" vertical="center" wrapText="1"/>
    </xf>
    <xf numFmtId="1" fontId="3" fillId="0" borderId="1" xfId="0" applyNumberFormat="1" applyFont="1" applyBorder="1" applyAlignment="1">
      <alignment vertical="center" wrapText="1"/>
    </xf>
    <xf numFmtId="0" fontId="5" fillId="0" borderId="0" xfId="0" applyFont="1" applyAlignment="1">
      <alignment horizontal="left" vertical="center" wrapText="1"/>
    </xf>
    <xf numFmtId="0" fontId="11" fillId="0" borderId="0" xfId="0" applyFont="1"/>
    <xf numFmtId="0" fontId="3" fillId="0" borderId="7" xfId="0" applyFont="1" applyBorder="1" applyAlignment="1">
      <alignment horizontal="left" vertical="center" wrapText="1"/>
    </xf>
    <xf numFmtId="0" fontId="12" fillId="0" borderId="1" xfId="0" applyFont="1" applyBorder="1"/>
    <xf numFmtId="0" fontId="11" fillId="0" borderId="1" xfId="0" applyFont="1" applyBorder="1" applyAlignment="1">
      <alignment vertical="center" wrapText="1"/>
    </xf>
    <xf numFmtId="1" fontId="11" fillId="0" borderId="0" xfId="0" applyNumberFormat="1" applyFont="1"/>
    <xf numFmtId="0" fontId="0" fillId="0" borderId="8" xfId="0" applyBorder="1"/>
    <xf numFmtId="0" fontId="0" fillId="0" borderId="9" xfId="0" applyBorder="1"/>
    <xf numFmtId="1" fontId="0" fillId="0" borderId="8" xfId="0" applyNumberFormat="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24" fillId="0" borderId="0" xfId="0" applyFont="1"/>
    <xf numFmtId="0" fontId="25" fillId="0" borderId="0" xfId="0" applyFont="1"/>
    <xf numFmtId="0" fontId="23" fillId="0" borderId="1" xfId="0" applyFont="1" applyBorder="1" applyAlignment="1">
      <alignment horizontal="left" vertical="center" wrapText="1"/>
    </xf>
    <xf numFmtId="0" fontId="26" fillId="0" borderId="1" xfId="0" applyFont="1" applyBorder="1"/>
    <xf numFmtId="0" fontId="26"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23" fillId="0" borderId="6" xfId="0" applyFont="1" applyBorder="1" applyAlignment="1">
      <alignment horizontal="left" vertical="center" wrapText="1"/>
    </xf>
    <xf numFmtId="0" fontId="28" fillId="0" borderId="0" xfId="0" applyFont="1"/>
    <xf numFmtId="0" fontId="2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5" fillId="0" borderId="0" xfId="0" applyFont="1" applyAlignment="1">
      <alignment horizontal="center" vertical="center" wrapText="1"/>
    </xf>
    <xf numFmtId="0" fontId="1" fillId="0" borderId="8" xfId="0" applyFont="1" applyBorder="1" applyAlignment="1">
      <alignment horizontal="left" vertical="center" wrapText="1"/>
    </xf>
    <xf numFmtId="0" fontId="31" fillId="0" borderId="8" xfId="0" applyFont="1" applyBorder="1" applyAlignment="1">
      <alignment horizontal="left" vertical="center" wrapText="1"/>
    </xf>
    <xf numFmtId="0" fontId="2" fillId="0" borderId="8" xfId="0" applyFont="1" applyBorder="1" applyAlignment="1">
      <alignment horizontal="left" vertical="center" wrapText="1"/>
    </xf>
    <xf numFmtId="0" fontId="3" fillId="0" borderId="8" xfId="0" applyFont="1" applyBorder="1"/>
    <xf numFmtId="0" fontId="4" fillId="0" borderId="8" xfId="0" applyFont="1" applyBorder="1" applyAlignment="1">
      <alignment horizontal="left" vertical="center" wrapText="1"/>
    </xf>
    <xf numFmtId="0" fontId="5" fillId="0" borderId="8" xfId="0" applyFont="1" applyBorder="1" applyAlignment="1">
      <alignment horizontal="left" vertical="center" wrapText="1"/>
    </xf>
    <xf numFmtId="0" fontId="6" fillId="0" borderId="8" xfId="0" applyFont="1" applyBorder="1" applyAlignment="1">
      <alignment horizontal="left" vertical="center" wrapText="1"/>
    </xf>
    <xf numFmtId="0" fontId="1" fillId="2" borderId="8" xfId="0" applyFont="1" applyFill="1" applyBorder="1" applyAlignment="1">
      <alignment horizontal="left" vertical="center" wrapText="1"/>
    </xf>
    <xf numFmtId="0" fontId="7" fillId="0" borderId="8" xfId="0" applyFont="1" applyBorder="1" applyAlignment="1">
      <alignment horizontal="left" vertical="center" wrapText="1"/>
    </xf>
    <xf numFmtId="0" fontId="27" fillId="0" borderId="8" xfId="0" applyFont="1" applyBorder="1" applyAlignment="1">
      <alignment horizontal="center"/>
    </xf>
    <xf numFmtId="0" fontId="32" fillId="0" borderId="0" xfId="1"/>
    <xf numFmtId="0" fontId="33" fillId="0" borderId="0" xfId="1" applyFont="1"/>
    <xf numFmtId="0" fontId="0" fillId="0" borderId="0" xfId="0"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5"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5" fillId="0" borderId="13" xfId="0" applyFont="1" applyBorder="1" applyAlignment="1">
      <alignment horizontal="center" vertical="center" wrapText="1"/>
    </xf>
    <xf numFmtId="0" fontId="30" fillId="0" borderId="0" xfId="0" applyFont="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wrapText="1"/>
    </xf>
    <xf numFmtId="0" fontId="32" fillId="0" borderId="0" xfId="1" applyAlignment="1">
      <alignment horizontal="center"/>
    </xf>
    <xf numFmtId="0" fontId="32" fillId="0" borderId="0" xfId="1"/>
    <xf numFmtId="0" fontId="32" fillId="0" borderId="0" xfId="1" applyAlignment="1">
      <alignment horizontal="center" vertical="center" wrapText="1"/>
    </xf>
  </cellXfs>
  <cellStyles count="2">
    <cellStyle name="Normal" xfId="0" builtinId="0"/>
    <cellStyle name="Normal 2" xfId="1" xr:uid="{8D779F70-36AD-4179-97EF-0500181EEF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38.729846412039" createdVersion="8" refreshedVersion="7" minRefreshableVersion="3" recordCount="1007" xr:uid="{FDD3FB4E-7973-4FD9-8AFE-5C200937005A}">
  <cacheSource type="worksheet">
    <worksheetSource ref="B1:E1048576" sheet="S3"/>
  </cacheSource>
  <cacheFields count="4">
    <cacheField name="ESPECIE" numFmtId="0">
      <sharedItems containsBlank="1" count="251">
        <s v="Limnoperna fortunei"/>
        <s v="Corbicula fluminea"/>
        <s v="Melanoides tuberculata"/>
        <s v="Biomphalaria straminea"/>
        <s v="Corbicula largillierti"/>
        <s v="Pomacea canaliculata"/>
        <s v="Biomphalaria peregrina"/>
        <s v="Biomphalaria tenagophila"/>
        <s v="Anodontites trapesialis"/>
        <s v="Heleobia parchappii"/>
        <s v="Diplodon chilensis"/>
        <s v="Biomphalaria glabrata"/>
        <s v="Physa acuta"/>
        <s v="Pisidium sterkianum"/>
        <s v="Biomphalaria occidentalis"/>
        <s v="Stenophysa marmorata"/>
        <s v="Uncancylus concentricus"/>
        <s v="Eupera klappenbachi"/>
        <s v="Castalia ambigua"/>
        <s v="Castalia inflata"/>
        <s v="Diplodon rhuacoicus"/>
        <s v="Pomacea patula catemacensi"/>
        <s v="Drepanotrema cimex"/>
        <s v="Anodontites elongatus"/>
        <s v="Anodontites patagonica"/>
        <s v="Anodontites tenebricosus"/>
        <s v="Anodontites trapezeus"/>
        <s v="Diplodon delodontus"/>
        <s v="Diplodon ellipticus"/>
        <s v="Popenaias popeii"/>
        <s v="Pomacea americanista"/>
        <s v="Pomacea flagellata"/>
        <s v="Pomacea lineata"/>
        <s v="Pomacea sp."/>
        <s v="Biomphalaria havanensis"/>
        <s v="Biomphalaria sp."/>
        <s v="Chilina dombeiana"/>
        <s v="Drepanotrema depressissimum"/>
        <s v="Pseudosuccinea columella"/>
        <s v="Aylacostoma brunneum"/>
        <s v="Aylacostoma chloroticum"/>
        <s v="Heleobia australis"/>
        <s v="Heleobia bertoniana"/>
        <s v="Heleobia hatcheri"/>
        <s v="Heleobia sp"/>
        <s v="Dreissena bugensis"/>
        <s v="Dreissena polymorpha"/>
        <s v="Euglesa compressa"/>
        <s v="Eupera elliptica"/>
        <s v="Musculium argentinum"/>
        <s v="Pisidium dorbignyi"/>
        <s v="Pisidium punctiferum"/>
        <s v="Pisidium sp."/>
        <s v="Castalia martensi"/>
        <s v="Diplodon martensi"/>
        <s v="Diplodon multistriatus"/>
        <s v="Diplodon parallelopipedon"/>
        <s v="Diplodon sp"/>
        <s v="Fossula fossiculifera"/>
        <s v="Lamproscapha ensiformis"/>
        <s v="Leila blainvilliana"/>
        <s v="Monocondylaea corrientesensis"/>
        <s v="Monocondylaea minuana"/>
        <s v="Mycetopoda legumen"/>
        <s v="Mycetopoda siliquosa"/>
        <s v="Prisodon obliquus"/>
        <s v="Prisodon syrmatophorus"/>
        <s v="Quadrula couchiana"/>
        <s v="Triplodon corrugatus"/>
        <s v="Cyanocyclas limosa"/>
        <s v="Corbicula spp"/>
        <s v="Asolene spixi"/>
        <s v="Pomacea maculata"/>
        <s v="Sinotaia quadrata"/>
        <s v="Tarebia granifera"/>
        <s v="Anisancylus obliquus"/>
        <s v="Antillorbis nordestensis"/>
        <s v="Biomphalaria amazonica"/>
        <s v="Biomphalaria kuhniana"/>
        <s v="Chilina parchappii"/>
        <s v="Drepanotrema lucidum"/>
        <s v="Gundlachia ticaga"/>
        <s v="Hebetancylus excentricus"/>
        <s v="Hebetancylus moricandi"/>
        <s v="Lymnaea sp."/>
        <s v="Aylacostoma guaraniticum"/>
        <s v="Aylacostoma stigmaticum"/>
        <s v="Cincinnatia integra"/>
        <s v="Coahuilix parrasense"/>
        <s v="Juturnia coahuilae"/>
        <s v="Mexipyrgus carranzae"/>
        <s v="Phreatomascogos gregoi"/>
        <s v="Potamolithus catharinae"/>
        <s v="Potamolithus ribeirensis"/>
        <s v="Potamopyrgus antipodarum"/>
        <s v="Pyrgophoru coronatus"/>
        <s v="Omalonyx matheroni"/>
        <s v="Omalonyx sp."/>
        <s v="Iphigenia brasiliensis"/>
        <s v="Congeria spp."/>
        <s v="Dreissena rostriformis bugensis"/>
        <s v="Dreissena spp."/>
        <s v="Pachydon hettneri"/>
        <s v="Rheodresissena spp"/>
        <s v="Crassostrea rhizophoras"/>
        <s v="Crassostrea virginica"/>
        <s v="Eupera cubensis"/>
        <s v="Eupera platensis"/>
        <s v="Musculium partumelum"/>
        <s v="Musculium patagonicum"/>
        <s v="Musculium sp"/>
        <s v="Musculium transversum"/>
        <s v="Pisidium globulus"/>
        <s v="Pisidium nitidum"/>
        <s v="Sphaeriidae"/>
        <s v="Pterotrigonia flava"/>
        <s v="Actinonaias coyensis"/>
        <s v="Actinonaias medellina"/>
        <s v="Actinonaias signata"/>
        <s v="Anodonta impura"/>
        <s v="Anodontites cylindracea"/>
        <s v="Anodontites ferrarisi"/>
        <s v="Anodontites iheringi"/>
        <s v="Anodontites laevigatus"/>
        <s v="Anodontites lucidus"/>
        <s v="Anodontites obtusus"/>
        <s v="Anodontites pacha"/>
        <s v="Anodontites soleniformis"/>
        <s v="Anodontites sp."/>
        <s v="Anodontites trigonus"/>
        <s v="Callonaia duprei"/>
        <s v="Castalia psammotica"/>
        <s v="Castalia quadrata"/>
        <s v="Castalia stevensi"/>
        <s v="Cyrtonaias tampicoensis"/>
        <s v="Diplodon (Rhipidodonta) charruanus"/>
        <s v="Diplodon (Rhipidodonta) deceptus"/>
        <s v="Diplodon (Rhipidodonta) koseritzi"/>
        <s v="Diplodon berthae"/>
        <s v="Diplodon demeraraensis"/>
        <s v="Diplodon enno"/>
        <s v="Diplodon fontaineanus"/>
        <s v="Diplodon granosus"/>
        <s v="Diplodon granosus multistriatus"/>
        <s v="Diplodon hildae"/>
        <s v="Diplodon parodizi"/>
        <s v="Diplodon pilsbryi"/>
        <s v="Diplodon rotundus"/>
        <s v="Diplodon suavidicus"/>
        <s v="Diplodon wymaunii"/>
        <s v="Disconaias disca"/>
        <s v="Disconaias fimbriata"/>
        <s v="Friersonia iridella"/>
        <s v="Fusconaia mitchelli"/>
        <s v="Megalonaias nickliniana"/>
        <s v="Monocondylaea pacha"/>
        <s v="Monocondylaea paraguayana"/>
        <s v="Mycetopoda soleniformis."/>
        <s v="Nephronaias aztecorum"/>
        <s v="Popenaias berezai"/>
        <s v="Popenaias semirasa"/>
        <s v="Potamilus metnecktayi"/>
        <s v="Psoronaias semigranosa"/>
        <s v="Rhipidodonta burroughiana"/>
        <s v="Rhipidodonta charruana"/>
        <s v="Rhipidodonta garbei"/>
        <s v="Rhipidodonta hylaea"/>
        <s v="Rhipidodonta paranensis"/>
        <s v="Rhipidodonta variabilis"/>
        <s v="Truncilla cognata"/>
        <s v="Utterbackia imbecillis"/>
        <s v="Corbicula fluminalis"/>
        <s v="Asolene platae"/>
        <s v="Marisa sp."/>
        <s v="Pomacea haustrum"/>
        <s v="Pomacea megastoma"/>
        <s v="Balconorbis sabinasensis"/>
        <s v="Balconorbis uvaldensis"/>
        <s v="Melanoides spp."/>
        <s v="Neritina virginea"/>
        <s v="Vitta usnea"/>
        <s v="Biomphalaria helophila"/>
        <s v="Biomphalaria oligoza"/>
        <s v="Biomphalaria orbignyi"/>
        <s v="Biomphalaria pallida"/>
        <s v="Biomphalaria schrammi"/>
        <s v="Biomphalaria tenagophila tenagophila"/>
        <s v="Burnupia ingae"/>
        <s v="Chilina gibbosa"/>
        <s v="Chilina luciae"/>
        <s v="Chilina mendozana"/>
        <s v="Chilina nicolasi"/>
        <s v="Chilina ovalis"/>
        <s v="Chilina santiagoi"/>
        <s v="Drepanotrema heloicum"/>
        <s v="Drepanotrema kermatoides"/>
        <s v="Drepanotrema schubarti"/>
        <s v="Drepanotrema spp."/>
        <s v="Ferrissia californica"/>
        <s v="Galba sp."/>
        <s v="Gyraulus parvus"/>
        <s v="Helisoma anceps"/>
        <s v="Lymnaea viator"/>
        <s v="Mayabina polita"/>
        <s v="Menetus dilatatus"/>
        <s v="Mexinauta impluviatus"/>
        <s v="Planorbella dury"/>
        <s v="Planorbella scalaris"/>
        <s v="Planorbella trivolvis"/>
        <s v="Stenophysa spiculata"/>
        <s v="Aphaostracon theiocrenetum"/>
        <s v="Aroapyrgus clenchi"/>
        <s v="Assiminea cienegensis"/>
        <s v="Coahuilix cf. landyei"/>
        <s v="Coahuilix hubbsi"/>
        <s v="Cochliopina riograndensis"/>
        <s v="Eremopyrgus elegans"/>
        <s v="Heleobia aff. parchappii"/>
        <s v="Heleobia conexa"/>
        <s v="Heleobia piscium"/>
        <s v="Idiopyrgus sp."/>
        <s v="Littoridinops tenuipes"/>
        <s v="Littorina angulifera"/>
        <s v="Lyogyrus sp."/>
        <s v="Mexipyrgus viescaensis"/>
        <s v="Mexithauma quadripaludium"/>
        <s v="Potamolithus aff. Buschi"/>
        <s v="Potamolithus grossus"/>
        <s v="Potamolithus nelidae"/>
        <s v="Potamolithus nezibrus"/>
        <s v="Potamolithus rauli"/>
        <s v="Potamolithus recurvatus"/>
        <s v="Potamolithus spp."/>
        <s v="Potamolithus tricarinatus"/>
        <s v="Probythinella protera"/>
        <s v="Pyrgophorus parvulus"/>
        <s v="Pyrgophorus platyrachis"/>
        <s v="Pyrgulopsis manantiali"/>
        <s v="Pyrgulopsis minckleyi"/>
        <s v="Pyrgulopsis paleoacarinatus"/>
        <s v="Pyrgulopsis paleominckleyi"/>
        <s v="Teinostoma brankovitsi"/>
        <s v="Tryonia porrecta"/>
        <s v="Phrontis vibex"/>
        <s v="Omalonyx convexus"/>
        <s v="Succinea meridionalis"/>
        <s v="Succinea puna"/>
        <s v="Physa cubensis"/>
        <s v="Physa marmorata"/>
        <s v="Physella acuta"/>
        <m/>
      </sharedItems>
    </cacheField>
    <cacheField name="FAMILIA" numFmtId="0">
      <sharedItems containsBlank="1" count="34">
        <s v="Mytilidae"/>
        <s v="Cyrenidae"/>
        <s v="Thiaridae"/>
        <s v="Planorbidae"/>
        <s v="Ampullariidae"/>
        <s v="Mycetopodidae"/>
        <s v="Cochliopidae"/>
        <s v="Hyriidae"/>
        <s v="Physidae"/>
        <s v="Sphaeriidae"/>
        <s v="Unionidae"/>
        <s v="Chilinidae"/>
        <s v="Lymnaeidae"/>
        <s v="Hemisinidae"/>
        <s v="Dreissenidae"/>
        <s v="Cyrenoididae"/>
        <s v="Viviparidae"/>
        <s v="Hydrobiidae"/>
        <s v="Lithoglyphidae"/>
        <s v="Tateidae"/>
        <s v="Succineidae"/>
        <s v="Donacidae"/>
        <s v="Corbulidae"/>
        <s v="Ostreidae"/>
        <s v="Pterogoniidae"/>
        <s v="Neritidae"/>
        <s v="Burnupiidae"/>
        <s v="Ancylidae"/>
        <s v="Assimineidae"/>
        <s v="Tomichiidae"/>
        <s v="Amnicolidae"/>
        <s v="Teinostomatidae"/>
        <s v="Nassariidae"/>
        <m/>
      </sharedItems>
    </cacheField>
    <cacheField name="ORDEN" numFmtId="0">
      <sharedItems containsBlank="1" count="16">
        <s v="Mytiloida"/>
        <s v="Veneroida"/>
        <s v="Caenogastropoda"/>
        <s v="Hygrophila"/>
        <s v="Architaenioglossa"/>
        <s v="Unionoida"/>
        <s v="Littorinimorpha"/>
        <s v="Sphaeriida"/>
        <s v="Myida"/>
        <s v="Stylommatophora"/>
        <s v="Cardiida"/>
        <s v="Ostreida"/>
        <s v="Trigoniida"/>
        <s v="Cycloneritida"/>
        <s v="Neogastropoda"/>
        <m/>
      </sharedItems>
    </cacheField>
    <cacheField name="CLASE" numFmtId="0">
      <sharedItems containsBlank="1" count="3">
        <s v="Bivalvia"/>
        <s v="Gastropoda"/>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7">
  <r>
    <x v="0"/>
    <x v="0"/>
    <x v="0"/>
    <x v="0"/>
  </r>
  <r>
    <x v="1"/>
    <x v="1"/>
    <x v="1"/>
    <x v="0"/>
  </r>
  <r>
    <x v="2"/>
    <x v="2"/>
    <x v="2"/>
    <x v="1"/>
  </r>
  <r>
    <x v="3"/>
    <x v="3"/>
    <x v="3"/>
    <x v="1"/>
  </r>
  <r>
    <x v="4"/>
    <x v="1"/>
    <x v="1"/>
    <x v="0"/>
  </r>
  <r>
    <x v="5"/>
    <x v="4"/>
    <x v="4"/>
    <x v="1"/>
  </r>
  <r>
    <x v="6"/>
    <x v="3"/>
    <x v="3"/>
    <x v="1"/>
  </r>
  <r>
    <x v="7"/>
    <x v="3"/>
    <x v="3"/>
    <x v="1"/>
  </r>
  <r>
    <x v="8"/>
    <x v="5"/>
    <x v="5"/>
    <x v="0"/>
  </r>
  <r>
    <x v="9"/>
    <x v="6"/>
    <x v="6"/>
    <x v="1"/>
  </r>
  <r>
    <x v="10"/>
    <x v="7"/>
    <x v="5"/>
    <x v="0"/>
  </r>
  <r>
    <x v="11"/>
    <x v="3"/>
    <x v="3"/>
    <x v="1"/>
  </r>
  <r>
    <x v="12"/>
    <x v="8"/>
    <x v="3"/>
    <x v="1"/>
  </r>
  <r>
    <x v="13"/>
    <x v="9"/>
    <x v="7"/>
    <x v="0"/>
  </r>
  <r>
    <x v="14"/>
    <x v="3"/>
    <x v="3"/>
    <x v="1"/>
  </r>
  <r>
    <x v="15"/>
    <x v="8"/>
    <x v="3"/>
    <x v="1"/>
  </r>
  <r>
    <x v="16"/>
    <x v="3"/>
    <x v="3"/>
    <x v="1"/>
  </r>
  <r>
    <x v="17"/>
    <x v="9"/>
    <x v="7"/>
    <x v="0"/>
  </r>
  <r>
    <x v="18"/>
    <x v="7"/>
    <x v="5"/>
    <x v="0"/>
  </r>
  <r>
    <x v="19"/>
    <x v="7"/>
    <x v="5"/>
    <x v="0"/>
  </r>
  <r>
    <x v="20"/>
    <x v="7"/>
    <x v="5"/>
    <x v="0"/>
  </r>
  <r>
    <x v="21"/>
    <x v="4"/>
    <x v="4"/>
    <x v="1"/>
  </r>
  <r>
    <x v="22"/>
    <x v="3"/>
    <x v="3"/>
    <x v="1"/>
  </r>
  <r>
    <x v="23"/>
    <x v="5"/>
    <x v="5"/>
    <x v="0"/>
  </r>
  <r>
    <x v="24"/>
    <x v="5"/>
    <x v="5"/>
    <x v="0"/>
  </r>
  <r>
    <x v="25"/>
    <x v="5"/>
    <x v="5"/>
    <x v="0"/>
  </r>
  <r>
    <x v="26"/>
    <x v="5"/>
    <x v="5"/>
    <x v="0"/>
  </r>
  <r>
    <x v="27"/>
    <x v="7"/>
    <x v="5"/>
    <x v="0"/>
  </r>
  <r>
    <x v="28"/>
    <x v="7"/>
    <x v="5"/>
    <x v="0"/>
  </r>
  <r>
    <x v="29"/>
    <x v="10"/>
    <x v="5"/>
    <x v="0"/>
  </r>
  <r>
    <x v="30"/>
    <x v="4"/>
    <x v="4"/>
    <x v="1"/>
  </r>
  <r>
    <x v="31"/>
    <x v="4"/>
    <x v="4"/>
    <x v="1"/>
  </r>
  <r>
    <x v="32"/>
    <x v="4"/>
    <x v="4"/>
    <x v="1"/>
  </r>
  <r>
    <x v="33"/>
    <x v="4"/>
    <x v="4"/>
    <x v="1"/>
  </r>
  <r>
    <x v="34"/>
    <x v="3"/>
    <x v="3"/>
    <x v="1"/>
  </r>
  <r>
    <x v="35"/>
    <x v="3"/>
    <x v="3"/>
    <x v="1"/>
  </r>
  <r>
    <x v="36"/>
    <x v="11"/>
    <x v="3"/>
    <x v="1"/>
  </r>
  <r>
    <x v="37"/>
    <x v="3"/>
    <x v="3"/>
    <x v="1"/>
  </r>
  <r>
    <x v="38"/>
    <x v="12"/>
    <x v="3"/>
    <x v="1"/>
  </r>
  <r>
    <x v="38"/>
    <x v="12"/>
    <x v="3"/>
    <x v="1"/>
  </r>
  <r>
    <x v="39"/>
    <x v="13"/>
    <x v="6"/>
    <x v="1"/>
  </r>
  <r>
    <x v="40"/>
    <x v="13"/>
    <x v="6"/>
    <x v="1"/>
  </r>
  <r>
    <x v="41"/>
    <x v="6"/>
    <x v="6"/>
    <x v="1"/>
  </r>
  <r>
    <x v="42"/>
    <x v="6"/>
    <x v="6"/>
    <x v="1"/>
  </r>
  <r>
    <x v="43"/>
    <x v="6"/>
    <x v="6"/>
    <x v="1"/>
  </r>
  <r>
    <x v="44"/>
    <x v="6"/>
    <x v="6"/>
    <x v="1"/>
  </r>
  <r>
    <x v="45"/>
    <x v="14"/>
    <x v="8"/>
    <x v="0"/>
  </r>
  <r>
    <x v="46"/>
    <x v="14"/>
    <x v="8"/>
    <x v="0"/>
  </r>
  <r>
    <x v="47"/>
    <x v="9"/>
    <x v="7"/>
    <x v="0"/>
  </r>
  <r>
    <x v="48"/>
    <x v="9"/>
    <x v="7"/>
    <x v="0"/>
  </r>
  <r>
    <x v="49"/>
    <x v="9"/>
    <x v="7"/>
    <x v="0"/>
  </r>
  <r>
    <x v="50"/>
    <x v="9"/>
    <x v="7"/>
    <x v="0"/>
  </r>
  <r>
    <x v="51"/>
    <x v="9"/>
    <x v="7"/>
    <x v="0"/>
  </r>
  <r>
    <x v="52"/>
    <x v="9"/>
    <x v="7"/>
    <x v="0"/>
  </r>
  <r>
    <x v="53"/>
    <x v="7"/>
    <x v="5"/>
    <x v="0"/>
  </r>
  <r>
    <x v="54"/>
    <x v="7"/>
    <x v="5"/>
    <x v="0"/>
  </r>
  <r>
    <x v="55"/>
    <x v="7"/>
    <x v="5"/>
    <x v="0"/>
  </r>
  <r>
    <x v="56"/>
    <x v="7"/>
    <x v="5"/>
    <x v="0"/>
  </r>
  <r>
    <x v="57"/>
    <x v="7"/>
    <x v="5"/>
    <x v="0"/>
  </r>
  <r>
    <x v="58"/>
    <x v="5"/>
    <x v="5"/>
    <x v="0"/>
  </r>
  <r>
    <x v="59"/>
    <x v="10"/>
    <x v="5"/>
    <x v="0"/>
  </r>
  <r>
    <x v="60"/>
    <x v="10"/>
    <x v="5"/>
    <x v="0"/>
  </r>
  <r>
    <x v="61"/>
    <x v="5"/>
    <x v="5"/>
    <x v="0"/>
  </r>
  <r>
    <x v="62"/>
    <x v="5"/>
    <x v="5"/>
    <x v="0"/>
  </r>
  <r>
    <x v="63"/>
    <x v="5"/>
    <x v="5"/>
    <x v="0"/>
  </r>
  <r>
    <x v="64"/>
    <x v="5"/>
    <x v="5"/>
    <x v="0"/>
  </r>
  <r>
    <x v="65"/>
    <x v="7"/>
    <x v="5"/>
    <x v="0"/>
  </r>
  <r>
    <x v="66"/>
    <x v="7"/>
    <x v="5"/>
    <x v="0"/>
  </r>
  <r>
    <x v="67"/>
    <x v="10"/>
    <x v="5"/>
    <x v="0"/>
  </r>
  <r>
    <x v="68"/>
    <x v="7"/>
    <x v="5"/>
    <x v="0"/>
  </r>
  <r>
    <x v="69"/>
    <x v="15"/>
    <x v="1"/>
    <x v="0"/>
  </r>
  <r>
    <x v="70"/>
    <x v="1"/>
    <x v="1"/>
    <x v="0"/>
  </r>
  <r>
    <x v="71"/>
    <x v="4"/>
    <x v="4"/>
    <x v="1"/>
  </r>
  <r>
    <x v="72"/>
    <x v="4"/>
    <x v="4"/>
    <x v="1"/>
  </r>
  <r>
    <x v="73"/>
    <x v="16"/>
    <x v="4"/>
    <x v="1"/>
  </r>
  <r>
    <x v="74"/>
    <x v="2"/>
    <x v="2"/>
    <x v="1"/>
  </r>
  <r>
    <x v="75"/>
    <x v="3"/>
    <x v="3"/>
    <x v="1"/>
  </r>
  <r>
    <x v="76"/>
    <x v="3"/>
    <x v="3"/>
    <x v="1"/>
  </r>
  <r>
    <x v="77"/>
    <x v="3"/>
    <x v="3"/>
    <x v="1"/>
  </r>
  <r>
    <x v="78"/>
    <x v="3"/>
    <x v="3"/>
    <x v="1"/>
  </r>
  <r>
    <x v="79"/>
    <x v="11"/>
    <x v="3"/>
    <x v="1"/>
  </r>
  <r>
    <x v="80"/>
    <x v="3"/>
    <x v="3"/>
    <x v="1"/>
  </r>
  <r>
    <x v="81"/>
    <x v="3"/>
    <x v="3"/>
    <x v="1"/>
  </r>
  <r>
    <x v="82"/>
    <x v="3"/>
    <x v="3"/>
    <x v="1"/>
  </r>
  <r>
    <x v="83"/>
    <x v="3"/>
    <x v="3"/>
    <x v="1"/>
  </r>
  <r>
    <x v="84"/>
    <x v="12"/>
    <x v="3"/>
    <x v="1"/>
  </r>
  <r>
    <x v="85"/>
    <x v="13"/>
    <x v="6"/>
    <x v="1"/>
  </r>
  <r>
    <x v="86"/>
    <x v="13"/>
    <x v="6"/>
    <x v="1"/>
  </r>
  <r>
    <x v="87"/>
    <x v="17"/>
    <x v="6"/>
    <x v="1"/>
  </r>
  <r>
    <x v="88"/>
    <x v="6"/>
    <x v="6"/>
    <x v="1"/>
  </r>
  <r>
    <x v="89"/>
    <x v="6"/>
    <x v="6"/>
    <x v="1"/>
  </r>
  <r>
    <x v="90"/>
    <x v="6"/>
    <x v="6"/>
    <x v="1"/>
  </r>
  <r>
    <x v="91"/>
    <x v="18"/>
    <x v="6"/>
    <x v="1"/>
  </r>
  <r>
    <x v="92"/>
    <x v="19"/>
    <x v="6"/>
    <x v="1"/>
  </r>
  <r>
    <x v="93"/>
    <x v="19"/>
    <x v="6"/>
    <x v="1"/>
  </r>
  <r>
    <x v="94"/>
    <x v="19"/>
    <x v="6"/>
    <x v="1"/>
  </r>
  <r>
    <x v="95"/>
    <x v="6"/>
    <x v="6"/>
    <x v="1"/>
  </r>
  <r>
    <x v="96"/>
    <x v="20"/>
    <x v="9"/>
    <x v="1"/>
  </r>
  <r>
    <x v="97"/>
    <x v="20"/>
    <x v="9"/>
    <x v="1"/>
  </r>
  <r>
    <x v="98"/>
    <x v="21"/>
    <x v="10"/>
    <x v="0"/>
  </r>
  <r>
    <x v="99"/>
    <x v="14"/>
    <x v="8"/>
    <x v="0"/>
  </r>
  <r>
    <x v="100"/>
    <x v="14"/>
    <x v="8"/>
    <x v="0"/>
  </r>
  <r>
    <x v="101"/>
    <x v="14"/>
    <x v="8"/>
    <x v="0"/>
  </r>
  <r>
    <x v="102"/>
    <x v="22"/>
    <x v="8"/>
    <x v="0"/>
  </r>
  <r>
    <x v="103"/>
    <x v="14"/>
    <x v="8"/>
    <x v="0"/>
  </r>
  <r>
    <x v="104"/>
    <x v="23"/>
    <x v="11"/>
    <x v="0"/>
  </r>
  <r>
    <x v="105"/>
    <x v="23"/>
    <x v="11"/>
    <x v="0"/>
  </r>
  <r>
    <x v="106"/>
    <x v="9"/>
    <x v="7"/>
    <x v="0"/>
  </r>
  <r>
    <x v="107"/>
    <x v="9"/>
    <x v="7"/>
    <x v="0"/>
  </r>
  <r>
    <x v="108"/>
    <x v="9"/>
    <x v="7"/>
    <x v="0"/>
  </r>
  <r>
    <x v="109"/>
    <x v="9"/>
    <x v="7"/>
    <x v="0"/>
  </r>
  <r>
    <x v="110"/>
    <x v="9"/>
    <x v="7"/>
    <x v="0"/>
  </r>
  <r>
    <x v="111"/>
    <x v="9"/>
    <x v="7"/>
    <x v="0"/>
  </r>
  <r>
    <x v="112"/>
    <x v="9"/>
    <x v="7"/>
    <x v="0"/>
  </r>
  <r>
    <x v="113"/>
    <x v="9"/>
    <x v="7"/>
    <x v="0"/>
  </r>
  <r>
    <x v="114"/>
    <x v="9"/>
    <x v="7"/>
    <x v="0"/>
  </r>
  <r>
    <x v="115"/>
    <x v="24"/>
    <x v="12"/>
    <x v="0"/>
  </r>
  <r>
    <x v="116"/>
    <x v="10"/>
    <x v="5"/>
    <x v="0"/>
  </r>
  <r>
    <x v="117"/>
    <x v="10"/>
    <x v="5"/>
    <x v="0"/>
  </r>
  <r>
    <x v="118"/>
    <x v="10"/>
    <x v="5"/>
    <x v="0"/>
  </r>
  <r>
    <x v="119"/>
    <x v="5"/>
    <x v="5"/>
    <x v="0"/>
  </r>
  <r>
    <x v="120"/>
    <x v="5"/>
    <x v="5"/>
    <x v="0"/>
  </r>
  <r>
    <x v="121"/>
    <x v="5"/>
    <x v="5"/>
    <x v="0"/>
  </r>
  <r>
    <x v="122"/>
    <x v="5"/>
    <x v="5"/>
    <x v="0"/>
  </r>
  <r>
    <x v="123"/>
    <x v="5"/>
    <x v="5"/>
    <x v="0"/>
  </r>
  <r>
    <x v="124"/>
    <x v="5"/>
    <x v="5"/>
    <x v="0"/>
  </r>
  <r>
    <x v="125"/>
    <x v="5"/>
    <x v="5"/>
    <x v="0"/>
  </r>
  <r>
    <x v="126"/>
    <x v="5"/>
    <x v="5"/>
    <x v="0"/>
  </r>
  <r>
    <x v="127"/>
    <x v="5"/>
    <x v="5"/>
    <x v="0"/>
  </r>
  <r>
    <x v="128"/>
    <x v="5"/>
    <x v="5"/>
    <x v="0"/>
  </r>
  <r>
    <x v="129"/>
    <x v="5"/>
    <x v="5"/>
    <x v="0"/>
  </r>
  <r>
    <x v="130"/>
    <x v="7"/>
    <x v="5"/>
    <x v="0"/>
  </r>
  <r>
    <x v="131"/>
    <x v="7"/>
    <x v="5"/>
    <x v="0"/>
  </r>
  <r>
    <x v="132"/>
    <x v="7"/>
    <x v="5"/>
    <x v="0"/>
  </r>
  <r>
    <x v="133"/>
    <x v="7"/>
    <x v="5"/>
    <x v="0"/>
  </r>
  <r>
    <x v="134"/>
    <x v="10"/>
    <x v="5"/>
    <x v="0"/>
  </r>
  <r>
    <x v="135"/>
    <x v="7"/>
    <x v="5"/>
    <x v="0"/>
  </r>
  <r>
    <x v="136"/>
    <x v="7"/>
    <x v="5"/>
    <x v="0"/>
  </r>
  <r>
    <x v="137"/>
    <x v="7"/>
    <x v="5"/>
    <x v="0"/>
  </r>
  <r>
    <x v="138"/>
    <x v="7"/>
    <x v="5"/>
    <x v="0"/>
  </r>
  <r>
    <x v="139"/>
    <x v="7"/>
    <x v="5"/>
    <x v="0"/>
  </r>
  <r>
    <x v="140"/>
    <x v="7"/>
    <x v="5"/>
    <x v="0"/>
  </r>
  <r>
    <x v="141"/>
    <x v="7"/>
    <x v="5"/>
    <x v="0"/>
  </r>
  <r>
    <x v="142"/>
    <x v="7"/>
    <x v="5"/>
    <x v="0"/>
  </r>
  <r>
    <x v="143"/>
    <x v="7"/>
    <x v="5"/>
    <x v="0"/>
  </r>
  <r>
    <x v="144"/>
    <x v="7"/>
    <x v="5"/>
    <x v="0"/>
  </r>
  <r>
    <x v="145"/>
    <x v="7"/>
    <x v="5"/>
    <x v="0"/>
  </r>
  <r>
    <x v="146"/>
    <x v="7"/>
    <x v="5"/>
    <x v="0"/>
  </r>
  <r>
    <x v="147"/>
    <x v="7"/>
    <x v="5"/>
    <x v="0"/>
  </r>
  <r>
    <x v="148"/>
    <x v="7"/>
    <x v="5"/>
    <x v="0"/>
  </r>
  <r>
    <x v="149"/>
    <x v="7"/>
    <x v="5"/>
    <x v="0"/>
  </r>
  <r>
    <x v="150"/>
    <x v="10"/>
    <x v="5"/>
    <x v="0"/>
  </r>
  <r>
    <x v="151"/>
    <x v="10"/>
    <x v="5"/>
    <x v="0"/>
  </r>
  <r>
    <x v="152"/>
    <x v="10"/>
    <x v="5"/>
    <x v="0"/>
  </r>
  <r>
    <x v="153"/>
    <x v="10"/>
    <x v="5"/>
    <x v="0"/>
  </r>
  <r>
    <x v="154"/>
    <x v="10"/>
    <x v="5"/>
    <x v="0"/>
  </r>
  <r>
    <x v="155"/>
    <x v="5"/>
    <x v="5"/>
    <x v="0"/>
  </r>
  <r>
    <x v="156"/>
    <x v="5"/>
    <x v="5"/>
    <x v="0"/>
  </r>
  <r>
    <x v="157"/>
    <x v="5"/>
    <x v="5"/>
    <x v="0"/>
  </r>
  <r>
    <x v="158"/>
    <x v="10"/>
    <x v="5"/>
    <x v="0"/>
  </r>
  <r>
    <x v="159"/>
    <x v="10"/>
    <x v="5"/>
    <x v="0"/>
  </r>
  <r>
    <x v="160"/>
    <x v="10"/>
    <x v="5"/>
    <x v="0"/>
  </r>
  <r>
    <x v="161"/>
    <x v="10"/>
    <x v="5"/>
    <x v="0"/>
  </r>
  <r>
    <x v="162"/>
    <x v="10"/>
    <x v="5"/>
    <x v="0"/>
  </r>
  <r>
    <x v="163"/>
    <x v="7"/>
    <x v="5"/>
    <x v="0"/>
  </r>
  <r>
    <x v="164"/>
    <x v="7"/>
    <x v="5"/>
    <x v="0"/>
  </r>
  <r>
    <x v="165"/>
    <x v="7"/>
    <x v="5"/>
    <x v="0"/>
  </r>
  <r>
    <x v="166"/>
    <x v="7"/>
    <x v="5"/>
    <x v="0"/>
  </r>
  <r>
    <x v="167"/>
    <x v="7"/>
    <x v="5"/>
    <x v="0"/>
  </r>
  <r>
    <x v="168"/>
    <x v="7"/>
    <x v="5"/>
    <x v="0"/>
  </r>
  <r>
    <x v="169"/>
    <x v="10"/>
    <x v="5"/>
    <x v="0"/>
  </r>
  <r>
    <x v="170"/>
    <x v="10"/>
    <x v="5"/>
    <x v="0"/>
  </r>
  <r>
    <x v="171"/>
    <x v="1"/>
    <x v="1"/>
    <x v="0"/>
  </r>
  <r>
    <x v="172"/>
    <x v="4"/>
    <x v="4"/>
    <x v="1"/>
  </r>
  <r>
    <x v="173"/>
    <x v="4"/>
    <x v="4"/>
    <x v="1"/>
  </r>
  <r>
    <x v="174"/>
    <x v="4"/>
    <x v="4"/>
    <x v="1"/>
  </r>
  <r>
    <x v="175"/>
    <x v="4"/>
    <x v="4"/>
    <x v="1"/>
  </r>
  <r>
    <x v="176"/>
    <x v="13"/>
    <x v="2"/>
    <x v="1"/>
  </r>
  <r>
    <x v="177"/>
    <x v="13"/>
    <x v="2"/>
    <x v="1"/>
  </r>
  <r>
    <x v="178"/>
    <x v="2"/>
    <x v="2"/>
    <x v="1"/>
  </r>
  <r>
    <x v="179"/>
    <x v="25"/>
    <x v="13"/>
    <x v="1"/>
  </r>
  <r>
    <x v="180"/>
    <x v="25"/>
    <x v="13"/>
    <x v="1"/>
  </r>
  <r>
    <x v="181"/>
    <x v="3"/>
    <x v="3"/>
    <x v="1"/>
  </r>
  <r>
    <x v="182"/>
    <x v="3"/>
    <x v="3"/>
    <x v="1"/>
  </r>
  <r>
    <x v="183"/>
    <x v="3"/>
    <x v="3"/>
    <x v="1"/>
  </r>
  <r>
    <x v="184"/>
    <x v="3"/>
    <x v="3"/>
    <x v="1"/>
  </r>
  <r>
    <x v="185"/>
    <x v="3"/>
    <x v="3"/>
    <x v="1"/>
  </r>
  <r>
    <x v="186"/>
    <x v="3"/>
    <x v="3"/>
    <x v="1"/>
  </r>
  <r>
    <x v="187"/>
    <x v="26"/>
    <x v="3"/>
    <x v="1"/>
  </r>
  <r>
    <x v="188"/>
    <x v="11"/>
    <x v="3"/>
    <x v="1"/>
  </r>
  <r>
    <x v="189"/>
    <x v="11"/>
    <x v="3"/>
    <x v="1"/>
  </r>
  <r>
    <x v="190"/>
    <x v="11"/>
    <x v="3"/>
    <x v="1"/>
  </r>
  <r>
    <x v="191"/>
    <x v="11"/>
    <x v="3"/>
    <x v="1"/>
  </r>
  <r>
    <x v="192"/>
    <x v="11"/>
    <x v="3"/>
    <x v="1"/>
  </r>
  <r>
    <x v="193"/>
    <x v="11"/>
    <x v="3"/>
    <x v="1"/>
  </r>
  <r>
    <x v="194"/>
    <x v="3"/>
    <x v="3"/>
    <x v="1"/>
  </r>
  <r>
    <x v="195"/>
    <x v="3"/>
    <x v="3"/>
    <x v="1"/>
  </r>
  <r>
    <x v="196"/>
    <x v="3"/>
    <x v="3"/>
    <x v="1"/>
  </r>
  <r>
    <x v="197"/>
    <x v="3"/>
    <x v="3"/>
    <x v="1"/>
  </r>
  <r>
    <x v="198"/>
    <x v="27"/>
    <x v="3"/>
    <x v="1"/>
  </r>
  <r>
    <x v="199"/>
    <x v="12"/>
    <x v="3"/>
    <x v="1"/>
  </r>
  <r>
    <x v="200"/>
    <x v="3"/>
    <x v="3"/>
    <x v="1"/>
  </r>
  <r>
    <x v="201"/>
    <x v="3"/>
    <x v="3"/>
    <x v="1"/>
  </r>
  <r>
    <x v="202"/>
    <x v="12"/>
    <x v="3"/>
    <x v="1"/>
  </r>
  <r>
    <x v="203"/>
    <x v="8"/>
    <x v="3"/>
    <x v="1"/>
  </r>
  <r>
    <x v="204"/>
    <x v="3"/>
    <x v="3"/>
    <x v="1"/>
  </r>
  <r>
    <x v="205"/>
    <x v="8"/>
    <x v="3"/>
    <x v="1"/>
  </r>
  <r>
    <x v="206"/>
    <x v="3"/>
    <x v="3"/>
    <x v="1"/>
  </r>
  <r>
    <x v="207"/>
    <x v="3"/>
    <x v="3"/>
    <x v="1"/>
  </r>
  <r>
    <x v="208"/>
    <x v="3"/>
    <x v="3"/>
    <x v="1"/>
  </r>
  <r>
    <x v="209"/>
    <x v="8"/>
    <x v="3"/>
    <x v="1"/>
  </r>
  <r>
    <x v="210"/>
    <x v="6"/>
    <x v="6"/>
    <x v="1"/>
  </r>
  <r>
    <x v="211"/>
    <x v="6"/>
    <x v="6"/>
    <x v="1"/>
  </r>
  <r>
    <x v="212"/>
    <x v="28"/>
    <x v="6"/>
    <x v="1"/>
  </r>
  <r>
    <x v="213"/>
    <x v="6"/>
    <x v="6"/>
    <x v="1"/>
  </r>
  <r>
    <x v="214"/>
    <x v="6"/>
    <x v="6"/>
    <x v="1"/>
  </r>
  <r>
    <x v="215"/>
    <x v="6"/>
    <x v="6"/>
    <x v="1"/>
  </r>
  <r>
    <x v="216"/>
    <x v="6"/>
    <x v="6"/>
    <x v="1"/>
  </r>
  <r>
    <x v="217"/>
    <x v="6"/>
    <x v="6"/>
    <x v="1"/>
  </r>
  <r>
    <x v="218"/>
    <x v="6"/>
    <x v="6"/>
    <x v="1"/>
  </r>
  <r>
    <x v="219"/>
    <x v="6"/>
    <x v="6"/>
    <x v="1"/>
  </r>
  <r>
    <x v="220"/>
    <x v="29"/>
    <x v="6"/>
    <x v="1"/>
  </r>
  <r>
    <x v="221"/>
    <x v="6"/>
    <x v="6"/>
    <x v="1"/>
  </r>
  <r>
    <x v="222"/>
    <x v="6"/>
    <x v="6"/>
    <x v="1"/>
  </r>
  <r>
    <x v="223"/>
    <x v="30"/>
    <x v="6"/>
    <x v="1"/>
  </r>
  <r>
    <x v="224"/>
    <x v="6"/>
    <x v="6"/>
    <x v="1"/>
  </r>
  <r>
    <x v="225"/>
    <x v="6"/>
    <x v="6"/>
    <x v="1"/>
  </r>
  <r>
    <x v="226"/>
    <x v="19"/>
    <x v="6"/>
    <x v="1"/>
  </r>
  <r>
    <x v="227"/>
    <x v="19"/>
    <x v="6"/>
    <x v="1"/>
  </r>
  <r>
    <x v="228"/>
    <x v="19"/>
    <x v="6"/>
    <x v="1"/>
  </r>
  <r>
    <x v="229"/>
    <x v="19"/>
    <x v="6"/>
    <x v="1"/>
  </r>
  <r>
    <x v="230"/>
    <x v="19"/>
    <x v="6"/>
    <x v="1"/>
  </r>
  <r>
    <x v="231"/>
    <x v="19"/>
    <x v="6"/>
    <x v="1"/>
  </r>
  <r>
    <x v="232"/>
    <x v="19"/>
    <x v="6"/>
    <x v="1"/>
  </r>
  <r>
    <x v="233"/>
    <x v="19"/>
    <x v="6"/>
    <x v="1"/>
  </r>
  <r>
    <x v="234"/>
    <x v="17"/>
    <x v="6"/>
    <x v="1"/>
  </r>
  <r>
    <x v="235"/>
    <x v="6"/>
    <x v="6"/>
    <x v="1"/>
  </r>
  <r>
    <x v="236"/>
    <x v="6"/>
    <x v="6"/>
    <x v="1"/>
  </r>
  <r>
    <x v="237"/>
    <x v="6"/>
    <x v="6"/>
    <x v="1"/>
  </r>
  <r>
    <x v="238"/>
    <x v="17"/>
    <x v="6"/>
    <x v="1"/>
  </r>
  <r>
    <x v="239"/>
    <x v="6"/>
    <x v="6"/>
    <x v="1"/>
  </r>
  <r>
    <x v="240"/>
    <x v="6"/>
    <x v="6"/>
    <x v="1"/>
  </r>
  <r>
    <x v="241"/>
    <x v="31"/>
    <x v="6"/>
    <x v="1"/>
  </r>
  <r>
    <x v="242"/>
    <x v="6"/>
    <x v="6"/>
    <x v="1"/>
  </r>
  <r>
    <x v="243"/>
    <x v="32"/>
    <x v="14"/>
    <x v="1"/>
  </r>
  <r>
    <x v="244"/>
    <x v="20"/>
    <x v="9"/>
    <x v="1"/>
  </r>
  <r>
    <x v="245"/>
    <x v="20"/>
    <x v="9"/>
    <x v="1"/>
  </r>
  <r>
    <x v="246"/>
    <x v="20"/>
    <x v="9"/>
    <x v="1"/>
  </r>
  <r>
    <x v="247"/>
    <x v="8"/>
    <x v="3"/>
    <x v="1"/>
  </r>
  <r>
    <x v="248"/>
    <x v="8"/>
    <x v="3"/>
    <x v="1"/>
  </r>
  <r>
    <x v="249"/>
    <x v="8"/>
    <x v="3"/>
    <x v="1"/>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r>
    <x v="250"/>
    <x v="33"/>
    <x v="1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DB2192-5BC7-43D0-AA60-65FD2A6D4563}" name="TablaDinámica1" cacheId="0" applyNumberFormats="0" applyBorderFormats="0" applyFontFormats="0" applyPatternFormats="0" applyAlignmentFormats="0" applyWidthHeightFormats="1" dataCaption="Valores" updatedVersion="7" minRefreshableVersion="3" useAutoFormatting="1" itemPrintTitles="1" createdVersion="8" indent="0" outline="1" outlineData="1" multipleFieldFilters="0">
  <location ref="A3:E307" firstHeaderRow="0" firstDataRow="1" firstDataCol="1"/>
  <pivotFields count="4">
    <pivotField axis="axisRow" dataField="1" showAll="0">
      <items count="252">
        <item sd="0" x="116"/>
        <item sd="0" x="117"/>
        <item sd="0" x="118"/>
        <item sd="0" x="75"/>
        <item sd="0" x="119"/>
        <item sd="0" x="120"/>
        <item sd="0" x="23"/>
        <item sd="0" x="121"/>
        <item sd="0" x="122"/>
        <item sd="0" x="123"/>
        <item sd="0" x="124"/>
        <item sd="0" x="125"/>
        <item sd="0" x="126"/>
        <item sd="0" x="24"/>
        <item sd="0" x="127"/>
        <item sd="0" x="128"/>
        <item sd="0" x="25"/>
        <item sd="0" x="8"/>
        <item sd="0" x="26"/>
        <item sd="0" x="129"/>
        <item sd="0" x="76"/>
        <item sd="0" x="210"/>
        <item sd="0" x="211"/>
        <item sd="0" x="172"/>
        <item sd="0" x="71"/>
        <item sd="0" x="212"/>
        <item sd="0" x="39"/>
        <item sd="0" x="40"/>
        <item sd="0" x="85"/>
        <item sd="0" x="86"/>
        <item sd="0" x="176"/>
        <item sd="0" x="177"/>
        <item sd="0" x="77"/>
        <item sd="0" x="11"/>
        <item sd="0" x="34"/>
        <item sd="0" x="181"/>
        <item sd="0" x="78"/>
        <item sd="0" x="14"/>
        <item sd="0" x="182"/>
        <item sd="0" x="183"/>
        <item sd="0" x="184"/>
        <item sd="0" x="6"/>
        <item sd="0" x="185"/>
        <item sd="0" x="35"/>
        <item sd="0" x="3"/>
        <item sd="0" x="7"/>
        <item sd="0" x="186"/>
        <item sd="0" x="187"/>
        <item sd="0" x="130"/>
        <item sd="0" x="18"/>
        <item sd="0" x="19"/>
        <item sd="0" x="53"/>
        <item sd="0" x="131"/>
        <item sd="0" x="132"/>
        <item sd="0" x="133"/>
        <item sd="0" x="36"/>
        <item sd="0" x="188"/>
        <item sd="0" x="189"/>
        <item sd="0" x="190"/>
        <item sd="0" x="191"/>
        <item sd="0" x="192"/>
        <item sd="0" x="79"/>
        <item sd="0" x="193"/>
        <item sd="0" x="87"/>
        <item sd="0" x="213"/>
        <item sd="0" x="214"/>
        <item sd="0" x="88"/>
        <item sd="0" x="215"/>
        <item sd="0" x="99"/>
        <item sd="0" x="171"/>
        <item sd="0" x="1"/>
        <item sd="0" x="4"/>
        <item sd="0" x="70"/>
        <item sd="0" x="104"/>
        <item sd="0" x="105"/>
        <item sd="0" x="69"/>
        <item sd="0" x="134"/>
        <item sd="0" x="135"/>
        <item sd="0" x="136"/>
        <item sd="0" x="137"/>
        <item sd="0" x="138"/>
        <item sd="0" x="10"/>
        <item sd="0" x="27"/>
        <item sd="0" x="139"/>
        <item sd="0" x="28"/>
        <item sd="0" x="140"/>
        <item sd="0" x="141"/>
        <item sd="0" x="142"/>
        <item sd="0" x="143"/>
        <item sd="0" x="144"/>
        <item sd="0" x="54"/>
        <item sd="0" x="55"/>
        <item sd="0" x="56"/>
        <item sd="0" x="145"/>
        <item sd="0" x="146"/>
        <item sd="0" x="20"/>
        <item sd="0" x="147"/>
        <item sd="0" x="57"/>
        <item sd="0" x="148"/>
        <item sd="0" x="149"/>
        <item sd="0" x="150"/>
        <item sd="0" x="151"/>
        <item sd="0" x="45"/>
        <item sd="0" x="46"/>
        <item sd="0" x="100"/>
        <item sd="0" x="101"/>
        <item sd="0" x="22"/>
        <item sd="0" x="37"/>
        <item sd="0" x="194"/>
        <item sd="0" x="195"/>
        <item sd="0" x="80"/>
        <item sd="0" x="196"/>
        <item sd="0" x="197"/>
        <item sd="0" x="216"/>
        <item sd="0" x="47"/>
        <item sd="0" x="106"/>
        <item sd="0" x="48"/>
        <item sd="0" x="17"/>
        <item sd="0" x="107"/>
        <item sd="0" x="198"/>
        <item sd="0" x="58"/>
        <item sd="0" x="152"/>
        <item sd="0" x="153"/>
        <item sd="0" x="199"/>
        <item sd="0" x="81"/>
        <item sd="0" x="200"/>
        <item sd="0" x="82"/>
        <item sd="0" x="83"/>
        <item sd="0" x="217"/>
        <item sd="0" x="41"/>
        <item sd="0" x="42"/>
        <item sd="0" x="218"/>
        <item sd="0" x="43"/>
        <item sd="0" x="9"/>
        <item sd="0" x="219"/>
        <item sd="0" x="44"/>
        <item sd="0" x="201"/>
        <item sd="0" x="220"/>
        <item sd="0" x="98"/>
        <item sd="0" x="89"/>
        <item sd="0" x="59"/>
        <item sd="0" x="60"/>
        <item sd="0" x="0"/>
        <item sd="0" x="221"/>
        <item sd="0" x="222"/>
        <item sd="0" x="84"/>
        <item sd="0" x="202"/>
        <item sd="0" x="223"/>
        <item sd="0" x="173"/>
        <item sd="0" x="203"/>
        <item sd="0" x="154"/>
        <item sd="0" x="178"/>
        <item sd="0" x="2"/>
        <item sd="0" x="204"/>
        <item sd="0" x="205"/>
        <item sd="0" x="90"/>
        <item sd="0" x="224"/>
        <item sd="0" x="225"/>
        <item sd="0" x="61"/>
        <item sd="0" x="62"/>
        <item sd="0" x="155"/>
        <item sd="0" x="156"/>
        <item sd="0" x="49"/>
        <item sd="0" x="108"/>
        <item sd="0" x="109"/>
        <item sd="0" x="110"/>
        <item sd="0" x="111"/>
        <item sd="0" x="63"/>
        <item sd="0" x="64"/>
        <item sd="0" x="157"/>
        <item sd="0" x="158"/>
        <item sd="0" x="179"/>
        <item sd="0" x="244"/>
        <item sd="0" x="96"/>
        <item sd="0" x="97"/>
        <item sd="0" x="102"/>
        <item sd="0" x="91"/>
        <item sd="0" x="243"/>
        <item sd="0" x="12"/>
        <item sd="0" x="247"/>
        <item sd="0" x="248"/>
        <item sd="0" x="249"/>
        <item sd="0" x="50"/>
        <item sd="0" x="112"/>
        <item sd="0" x="113"/>
        <item sd="0" x="51"/>
        <item sd="0" x="52"/>
        <item sd="0" x="13"/>
        <item sd="0" x="206"/>
        <item sd="0" x="207"/>
        <item sd="0" x="208"/>
        <item sd="0" x="30"/>
        <item sd="0" x="5"/>
        <item sd="0" x="31"/>
        <item sd="0" x="174"/>
        <item sd="0" x="32"/>
        <item sd="0" x="72"/>
        <item sd="0" x="175"/>
        <item sd="0" x="21"/>
        <item sd="0" x="33"/>
        <item sd="0" x="159"/>
        <item sd="0" x="29"/>
        <item sd="0" x="160"/>
        <item sd="0" x="161"/>
        <item sd="0" x="226"/>
        <item sd="0" x="92"/>
        <item sd="0" x="227"/>
        <item sd="0" x="228"/>
        <item sd="0" x="229"/>
        <item sd="0" x="230"/>
        <item sd="0" x="231"/>
        <item sd="0" x="93"/>
        <item sd="0" x="232"/>
        <item sd="0" x="233"/>
        <item sd="0" x="94"/>
        <item sd="0" x="65"/>
        <item sd="0" x="66"/>
        <item sd="0" x="234"/>
        <item sd="0" x="38"/>
        <item sd="0" x="162"/>
        <item sd="0" x="115"/>
        <item sd="0" x="95"/>
        <item sd="0" x="235"/>
        <item sd="0" x="236"/>
        <item sd="0" x="237"/>
        <item sd="0" x="238"/>
        <item sd="0" x="239"/>
        <item sd="0" x="240"/>
        <item sd="0" x="67"/>
        <item sd="0" x="103"/>
        <item sd="0" x="163"/>
        <item sd="0" x="164"/>
        <item sd="0" x="165"/>
        <item sd="0" x="166"/>
        <item sd="0" x="167"/>
        <item sd="0" x="168"/>
        <item sd="0" x="73"/>
        <item sd="0" x="114"/>
        <item sd="0" x="15"/>
        <item sd="0" x="209"/>
        <item sd="0" x="245"/>
        <item sd="0" x="246"/>
        <item sd="0" x="74"/>
        <item sd="0" x="241"/>
        <item sd="0" x="68"/>
        <item sd="0" x="169"/>
        <item sd="0" x="242"/>
        <item sd="0" x="16"/>
        <item sd="0" x="170"/>
        <item sd="0" x="180"/>
        <item x="250"/>
        <item t="default"/>
      </items>
    </pivotField>
    <pivotField axis="axisRow" dataField="1" showAll="0">
      <items count="35">
        <item x="30"/>
        <item x="4"/>
        <item x="27"/>
        <item x="28"/>
        <item x="26"/>
        <item x="11"/>
        <item x="6"/>
        <item x="22"/>
        <item x="1"/>
        <item x="15"/>
        <item x="21"/>
        <item x="14"/>
        <item x="13"/>
        <item x="17"/>
        <item x="7"/>
        <item x="18"/>
        <item x="12"/>
        <item x="5"/>
        <item x="0"/>
        <item x="32"/>
        <item x="25"/>
        <item x="23"/>
        <item x="8"/>
        <item x="3"/>
        <item x="24"/>
        <item x="9"/>
        <item x="20"/>
        <item x="19"/>
        <item x="31"/>
        <item x="2"/>
        <item x="29"/>
        <item x="10"/>
        <item x="16"/>
        <item x="33"/>
        <item t="default"/>
      </items>
    </pivotField>
    <pivotField axis="axisRow" dataField="1" showAll="0">
      <items count="17">
        <item x="4"/>
        <item x="2"/>
        <item x="10"/>
        <item x="13"/>
        <item x="3"/>
        <item x="6"/>
        <item x="8"/>
        <item x="0"/>
        <item x="14"/>
        <item x="11"/>
        <item x="7"/>
        <item x="9"/>
        <item x="12"/>
        <item x="5"/>
        <item x="1"/>
        <item sd="0" x="15"/>
        <item t="default" sd="0"/>
      </items>
    </pivotField>
    <pivotField axis="axisRow" dataField="1" showAll="0">
      <items count="4">
        <item x="0"/>
        <item x="1"/>
        <item x="2"/>
        <item t="default"/>
      </items>
    </pivotField>
  </pivotFields>
  <rowFields count="4">
    <field x="3"/>
    <field x="2"/>
    <field x="1"/>
    <field x="0"/>
  </rowFields>
  <rowItems count="304">
    <i>
      <x/>
    </i>
    <i r="1">
      <x v="2"/>
    </i>
    <i r="2">
      <x v="10"/>
    </i>
    <i r="3">
      <x v="138"/>
    </i>
    <i r="1">
      <x v="6"/>
    </i>
    <i r="2">
      <x v="7"/>
    </i>
    <i r="3">
      <x v="175"/>
    </i>
    <i r="2">
      <x v="11"/>
    </i>
    <i r="3">
      <x v="68"/>
    </i>
    <i r="3">
      <x v="102"/>
    </i>
    <i r="3">
      <x v="103"/>
    </i>
    <i r="3">
      <x v="104"/>
    </i>
    <i r="3">
      <x v="105"/>
    </i>
    <i r="3">
      <x v="229"/>
    </i>
    <i r="1">
      <x v="7"/>
    </i>
    <i r="2">
      <x v="18"/>
    </i>
    <i r="3">
      <x v="142"/>
    </i>
    <i r="1">
      <x v="9"/>
    </i>
    <i r="2">
      <x v="21"/>
    </i>
    <i r="3">
      <x v="73"/>
    </i>
    <i r="3">
      <x v="74"/>
    </i>
    <i r="1">
      <x v="10"/>
    </i>
    <i r="2">
      <x v="25"/>
    </i>
    <i r="3">
      <x v="114"/>
    </i>
    <i r="3">
      <x v="115"/>
    </i>
    <i r="3">
      <x v="116"/>
    </i>
    <i r="3">
      <x v="117"/>
    </i>
    <i r="3">
      <x v="118"/>
    </i>
    <i r="3">
      <x v="162"/>
    </i>
    <i r="3">
      <x v="163"/>
    </i>
    <i r="3">
      <x v="164"/>
    </i>
    <i r="3">
      <x v="165"/>
    </i>
    <i r="3">
      <x v="166"/>
    </i>
    <i r="3">
      <x v="182"/>
    </i>
    <i r="3">
      <x v="183"/>
    </i>
    <i r="3">
      <x v="184"/>
    </i>
    <i r="3">
      <x v="185"/>
    </i>
    <i r="3">
      <x v="186"/>
    </i>
    <i r="3">
      <x v="187"/>
    </i>
    <i r="3">
      <x v="237"/>
    </i>
    <i r="1">
      <x v="12"/>
    </i>
    <i r="2">
      <x v="24"/>
    </i>
    <i r="3">
      <x v="220"/>
    </i>
    <i r="1">
      <x v="13"/>
    </i>
    <i r="2">
      <x v="14"/>
    </i>
    <i r="3">
      <x v="48"/>
    </i>
    <i r="3">
      <x v="49"/>
    </i>
    <i r="3">
      <x v="50"/>
    </i>
    <i r="3">
      <x v="51"/>
    </i>
    <i r="3">
      <x v="52"/>
    </i>
    <i r="3">
      <x v="53"/>
    </i>
    <i r="3">
      <x v="54"/>
    </i>
    <i r="3">
      <x v="77"/>
    </i>
    <i r="3">
      <x v="78"/>
    </i>
    <i r="3">
      <x v="79"/>
    </i>
    <i r="3">
      <x v="80"/>
    </i>
    <i r="3">
      <x v="81"/>
    </i>
    <i r="3">
      <x v="82"/>
    </i>
    <i r="3">
      <x v="83"/>
    </i>
    <i r="3">
      <x v="84"/>
    </i>
    <i r="3">
      <x v="85"/>
    </i>
    <i r="3">
      <x v="86"/>
    </i>
    <i r="3">
      <x v="87"/>
    </i>
    <i r="3">
      <x v="88"/>
    </i>
    <i r="3">
      <x v="89"/>
    </i>
    <i r="3">
      <x v="90"/>
    </i>
    <i r="3">
      <x v="91"/>
    </i>
    <i r="3">
      <x v="92"/>
    </i>
    <i r="3">
      <x v="93"/>
    </i>
    <i r="3">
      <x v="94"/>
    </i>
    <i r="3">
      <x v="95"/>
    </i>
    <i r="3">
      <x v="96"/>
    </i>
    <i r="3">
      <x v="97"/>
    </i>
    <i r="3">
      <x v="98"/>
    </i>
    <i r="3">
      <x v="99"/>
    </i>
    <i r="3">
      <x v="215"/>
    </i>
    <i r="3">
      <x v="216"/>
    </i>
    <i r="3">
      <x v="230"/>
    </i>
    <i r="3">
      <x v="231"/>
    </i>
    <i r="3">
      <x v="232"/>
    </i>
    <i r="3">
      <x v="233"/>
    </i>
    <i r="3">
      <x v="234"/>
    </i>
    <i r="3">
      <x v="235"/>
    </i>
    <i r="3">
      <x v="244"/>
    </i>
    <i r="2">
      <x v="17"/>
    </i>
    <i r="3">
      <x v="4"/>
    </i>
    <i r="3">
      <x v="5"/>
    </i>
    <i r="3">
      <x v="6"/>
    </i>
    <i r="3">
      <x v="7"/>
    </i>
    <i r="3">
      <x v="8"/>
    </i>
    <i r="3">
      <x v="9"/>
    </i>
    <i r="3">
      <x v="10"/>
    </i>
    <i r="3">
      <x v="11"/>
    </i>
    <i r="3">
      <x v="12"/>
    </i>
    <i r="3">
      <x v="13"/>
    </i>
    <i r="3">
      <x v="14"/>
    </i>
    <i r="3">
      <x v="15"/>
    </i>
    <i r="3">
      <x v="16"/>
    </i>
    <i r="3">
      <x v="17"/>
    </i>
    <i r="3">
      <x v="18"/>
    </i>
    <i r="3">
      <x v="19"/>
    </i>
    <i r="3">
      <x v="120"/>
    </i>
    <i r="3">
      <x v="158"/>
    </i>
    <i r="3">
      <x v="159"/>
    </i>
    <i r="3">
      <x v="160"/>
    </i>
    <i r="3">
      <x v="161"/>
    </i>
    <i r="3">
      <x v="167"/>
    </i>
    <i r="3">
      <x v="168"/>
    </i>
    <i r="3">
      <x v="169"/>
    </i>
    <i r="2">
      <x v="31"/>
    </i>
    <i r="3">
      <x/>
    </i>
    <i r="3">
      <x v="1"/>
    </i>
    <i r="3">
      <x v="2"/>
    </i>
    <i r="3">
      <x v="76"/>
    </i>
    <i r="3">
      <x v="100"/>
    </i>
    <i r="3">
      <x v="101"/>
    </i>
    <i r="3">
      <x v="121"/>
    </i>
    <i r="3">
      <x v="122"/>
    </i>
    <i r="3">
      <x v="140"/>
    </i>
    <i r="3">
      <x v="141"/>
    </i>
    <i r="3">
      <x v="150"/>
    </i>
    <i r="3">
      <x v="170"/>
    </i>
    <i r="3">
      <x v="200"/>
    </i>
    <i r="3">
      <x v="201"/>
    </i>
    <i r="3">
      <x v="202"/>
    </i>
    <i r="3">
      <x v="203"/>
    </i>
    <i r="3">
      <x v="219"/>
    </i>
    <i r="3">
      <x v="228"/>
    </i>
    <i r="3">
      <x v="245"/>
    </i>
    <i r="3">
      <x v="248"/>
    </i>
    <i r="1">
      <x v="14"/>
    </i>
    <i r="2">
      <x v="8"/>
    </i>
    <i r="3">
      <x v="69"/>
    </i>
    <i r="3">
      <x v="70"/>
    </i>
    <i r="3">
      <x v="71"/>
    </i>
    <i r="3">
      <x v="72"/>
    </i>
    <i r="2">
      <x v="9"/>
    </i>
    <i r="3">
      <x v="75"/>
    </i>
    <i>
      <x v="1"/>
    </i>
    <i r="1">
      <x/>
    </i>
    <i r="2">
      <x v="1"/>
    </i>
    <i r="3">
      <x v="23"/>
    </i>
    <i r="3">
      <x v="24"/>
    </i>
    <i r="3">
      <x v="148"/>
    </i>
    <i r="3">
      <x v="191"/>
    </i>
    <i r="3">
      <x v="192"/>
    </i>
    <i r="3">
      <x v="193"/>
    </i>
    <i r="3">
      <x v="194"/>
    </i>
    <i r="3">
      <x v="195"/>
    </i>
    <i r="3">
      <x v="196"/>
    </i>
    <i r="3">
      <x v="197"/>
    </i>
    <i r="3">
      <x v="198"/>
    </i>
    <i r="3">
      <x v="199"/>
    </i>
    <i r="2">
      <x v="32"/>
    </i>
    <i r="3">
      <x v="236"/>
    </i>
    <i r="1">
      <x v="1"/>
    </i>
    <i r="2">
      <x v="12"/>
    </i>
    <i r="3">
      <x v="30"/>
    </i>
    <i r="3">
      <x v="31"/>
    </i>
    <i r="2">
      <x v="29"/>
    </i>
    <i r="3">
      <x v="151"/>
    </i>
    <i r="3">
      <x v="152"/>
    </i>
    <i r="3">
      <x v="242"/>
    </i>
    <i r="1">
      <x v="3"/>
    </i>
    <i r="2">
      <x v="20"/>
    </i>
    <i r="3">
      <x v="171"/>
    </i>
    <i r="3">
      <x v="249"/>
    </i>
    <i r="1">
      <x v="4"/>
    </i>
    <i r="2">
      <x v="2"/>
    </i>
    <i r="3">
      <x v="119"/>
    </i>
    <i r="2">
      <x v="4"/>
    </i>
    <i r="3">
      <x v="47"/>
    </i>
    <i r="2">
      <x v="5"/>
    </i>
    <i r="3">
      <x v="55"/>
    </i>
    <i r="3">
      <x v="56"/>
    </i>
    <i r="3">
      <x v="57"/>
    </i>
    <i r="3">
      <x v="58"/>
    </i>
    <i r="3">
      <x v="59"/>
    </i>
    <i r="3">
      <x v="60"/>
    </i>
    <i r="3">
      <x v="61"/>
    </i>
    <i r="3">
      <x v="62"/>
    </i>
    <i r="2">
      <x v="16"/>
    </i>
    <i r="3">
      <x v="123"/>
    </i>
    <i r="3">
      <x v="145"/>
    </i>
    <i r="3">
      <x v="146"/>
    </i>
    <i r="3">
      <x v="218"/>
    </i>
    <i r="2">
      <x v="22"/>
    </i>
    <i r="3">
      <x v="149"/>
    </i>
    <i r="3">
      <x v="154"/>
    </i>
    <i r="3">
      <x v="178"/>
    </i>
    <i r="3">
      <x v="179"/>
    </i>
    <i r="3">
      <x v="180"/>
    </i>
    <i r="3">
      <x v="181"/>
    </i>
    <i r="3">
      <x v="238"/>
    </i>
    <i r="3">
      <x v="239"/>
    </i>
    <i r="2">
      <x v="23"/>
    </i>
    <i r="3">
      <x v="3"/>
    </i>
    <i r="3">
      <x v="20"/>
    </i>
    <i r="3">
      <x v="32"/>
    </i>
    <i r="3">
      <x v="33"/>
    </i>
    <i r="3">
      <x v="34"/>
    </i>
    <i r="3">
      <x v="35"/>
    </i>
    <i r="3">
      <x v="36"/>
    </i>
    <i r="3">
      <x v="37"/>
    </i>
    <i r="3">
      <x v="38"/>
    </i>
    <i r="3">
      <x v="39"/>
    </i>
    <i r="3">
      <x v="40"/>
    </i>
    <i r="3">
      <x v="41"/>
    </i>
    <i r="3">
      <x v="42"/>
    </i>
    <i r="3">
      <x v="43"/>
    </i>
    <i r="3">
      <x v="44"/>
    </i>
    <i r="3">
      <x v="45"/>
    </i>
    <i r="3">
      <x v="46"/>
    </i>
    <i r="3">
      <x v="106"/>
    </i>
    <i r="3">
      <x v="107"/>
    </i>
    <i r="3">
      <x v="108"/>
    </i>
    <i r="3">
      <x v="109"/>
    </i>
    <i r="3">
      <x v="110"/>
    </i>
    <i r="3">
      <x v="111"/>
    </i>
    <i r="3">
      <x v="112"/>
    </i>
    <i r="3">
      <x v="124"/>
    </i>
    <i r="3">
      <x v="125"/>
    </i>
    <i r="3">
      <x v="126"/>
    </i>
    <i r="3">
      <x v="127"/>
    </i>
    <i r="3">
      <x v="136"/>
    </i>
    <i r="3">
      <x v="153"/>
    </i>
    <i r="3">
      <x v="188"/>
    </i>
    <i r="3">
      <x v="189"/>
    </i>
    <i r="3">
      <x v="190"/>
    </i>
    <i r="3">
      <x v="247"/>
    </i>
    <i r="1">
      <x v="5"/>
    </i>
    <i r="2">
      <x/>
    </i>
    <i r="3">
      <x v="147"/>
    </i>
    <i r="2">
      <x v="3"/>
    </i>
    <i r="3">
      <x v="25"/>
    </i>
    <i r="2">
      <x v="6"/>
    </i>
    <i r="3">
      <x v="21"/>
    </i>
    <i r="3">
      <x v="22"/>
    </i>
    <i r="3">
      <x v="64"/>
    </i>
    <i r="3">
      <x v="65"/>
    </i>
    <i r="3">
      <x v="66"/>
    </i>
    <i r="3">
      <x v="67"/>
    </i>
    <i r="3">
      <x v="113"/>
    </i>
    <i r="3">
      <x v="128"/>
    </i>
    <i r="3">
      <x v="129"/>
    </i>
    <i r="3">
      <x v="130"/>
    </i>
    <i r="3">
      <x v="131"/>
    </i>
    <i r="3">
      <x v="132"/>
    </i>
    <i r="3">
      <x v="133"/>
    </i>
    <i r="3">
      <x v="134"/>
    </i>
    <i r="3">
      <x v="135"/>
    </i>
    <i r="3">
      <x v="139"/>
    </i>
    <i r="3">
      <x v="143"/>
    </i>
    <i r="3">
      <x v="144"/>
    </i>
    <i r="3">
      <x v="155"/>
    </i>
    <i r="3">
      <x v="156"/>
    </i>
    <i r="3">
      <x v="157"/>
    </i>
    <i r="3">
      <x v="221"/>
    </i>
    <i r="3">
      <x v="222"/>
    </i>
    <i r="3">
      <x v="223"/>
    </i>
    <i r="3">
      <x v="224"/>
    </i>
    <i r="3">
      <x v="226"/>
    </i>
    <i r="3">
      <x v="227"/>
    </i>
    <i r="3">
      <x v="246"/>
    </i>
    <i r="2">
      <x v="12"/>
    </i>
    <i r="3">
      <x v="26"/>
    </i>
    <i r="3">
      <x v="27"/>
    </i>
    <i r="3">
      <x v="28"/>
    </i>
    <i r="3">
      <x v="29"/>
    </i>
    <i r="2">
      <x v="13"/>
    </i>
    <i r="3">
      <x v="63"/>
    </i>
    <i r="3">
      <x v="217"/>
    </i>
    <i r="3">
      <x v="225"/>
    </i>
    <i r="2">
      <x v="15"/>
    </i>
    <i r="3">
      <x v="176"/>
    </i>
    <i r="2">
      <x v="27"/>
    </i>
    <i r="3">
      <x v="204"/>
    </i>
    <i r="3">
      <x v="205"/>
    </i>
    <i r="3">
      <x v="206"/>
    </i>
    <i r="3">
      <x v="207"/>
    </i>
    <i r="3">
      <x v="208"/>
    </i>
    <i r="3">
      <x v="209"/>
    </i>
    <i r="3">
      <x v="210"/>
    </i>
    <i r="3">
      <x v="211"/>
    </i>
    <i r="3">
      <x v="212"/>
    </i>
    <i r="3">
      <x v="213"/>
    </i>
    <i r="3">
      <x v="214"/>
    </i>
    <i r="2">
      <x v="28"/>
    </i>
    <i r="3">
      <x v="243"/>
    </i>
    <i r="2">
      <x v="30"/>
    </i>
    <i r="3">
      <x v="137"/>
    </i>
    <i r="1">
      <x v="8"/>
    </i>
    <i r="2">
      <x v="19"/>
    </i>
    <i r="3">
      <x v="177"/>
    </i>
    <i r="1">
      <x v="11"/>
    </i>
    <i r="2">
      <x v="26"/>
    </i>
    <i r="3">
      <x v="172"/>
    </i>
    <i r="3">
      <x v="173"/>
    </i>
    <i r="3">
      <x v="174"/>
    </i>
    <i r="3">
      <x v="240"/>
    </i>
    <i r="3">
      <x v="241"/>
    </i>
    <i>
      <x v="2"/>
    </i>
    <i r="1">
      <x v="15"/>
    </i>
    <i t="grand">
      <x/>
    </i>
  </rowItems>
  <colFields count="1">
    <field x="-2"/>
  </colFields>
  <colItems count="4">
    <i>
      <x/>
    </i>
    <i i="1">
      <x v="1"/>
    </i>
    <i i="2">
      <x v="2"/>
    </i>
    <i i="3">
      <x v="3"/>
    </i>
  </colItems>
  <dataFields count="4">
    <dataField name="Cuenta de CLASE" fld="3" subtotal="count" baseField="0" baseItem="0"/>
    <dataField name="Cuenta de ORDEN" fld="2" subtotal="count" baseField="0" baseItem="0"/>
    <dataField name="Cuenta de FAMILIA" fld="1" subtotal="count" baseField="0" baseItem="0"/>
    <dataField name="Cuenta de ESPECI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 dockstate="right" visibility="0" width="350" row="2">
    <wetp:webextensionref xmlns:r="http://schemas.openxmlformats.org/officeDocument/2006/relationships" r:id="rId2"/>
  </wetp:taskpane>
  <wetp:taskpane dockstate="right" visibility="0" width="350" row="3">
    <wetp:webextensionref xmlns:r="http://schemas.openxmlformats.org/officeDocument/2006/relationships" r:id="rId3"/>
  </wetp:taskpane>
</wetp:taskpanes>
</file>

<file path=xl/webextensions/webextension1.xml><?xml version="1.0" encoding="utf-8"?>
<we:webextension xmlns:we="http://schemas.microsoft.com/office/webextensions/webextension/2010/11" id="{0B364627-2593-444E-B8A5-4169FE8F27DD}">
  <we:reference id="wa200005502" version="1.0.0.12" store="es-ES" storeType="OMEX"/>
  <we:alternateReferences>
    <we:reference id="wa200005502" version="1.0.0.12" store="wa200005502" storeType="OMEX"/>
  </we:alternateReferences>
  <we:properties>
    <we:property name="docId" value="&quot;jt4P9kNGbeDWVJ71Mul11&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4E1CACF9-2367-4D60-A471-B160F8779FC1}">
  <we:reference id="wa200001745" version="1.0.1.5" store="es-ES" storeType="OMEX"/>
  <we:alternateReferences>
    <we:reference id="wa200001745" version="1.0.1.5" store="wa200001745" storeType="OMEX"/>
  </we:alternateReferences>
  <we:properties/>
  <we:bindings/>
  <we:snapshot xmlns:r="http://schemas.openxmlformats.org/officeDocument/2006/relationships"/>
</we:webextension>
</file>

<file path=xl/webextensions/webextension3.xml><?xml version="1.0" encoding="utf-8"?>
<we:webextension xmlns:we="http://schemas.microsoft.com/office/webextensions/webextension/2010/11" id="{4F7DAAC5-53A9-4D90-964E-4603C0596D81}">
  <we:reference id="wa200000113" version="1.0.0.0" store="es-ES" storeType="OMEX"/>
  <we:alternateReferences>
    <we:reference id="wa200000113" version="1.0.0.0" store="wa200000113" storeType="OMEX"/>
  </we:alternateReferences>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3" Type="http://schemas.openxmlformats.org/officeDocument/2006/relationships/hyperlink" Target="https://doi.org/10.5433/1679-0359.2008v29n4p895" TargetMode="External"/><Relationship Id="rId7" Type="http://schemas.openxmlformats.org/officeDocument/2006/relationships/hyperlink" Target="https://doi.org/10.15517/rbt.v64i4.22871" TargetMode="External"/><Relationship Id="rId2" Type="http://schemas.openxmlformats.org/officeDocument/2006/relationships/hyperlink" Target="http://dx.doi.org/10.15517/rbt.v64i2.18837" TargetMode="External"/><Relationship Id="rId1" Type="http://schemas.openxmlformats.org/officeDocument/2006/relationships/hyperlink" Target="https://www.sciencedirect.com/topics/agricultural-and-biological-sciences/biomphalaria" TargetMode="External"/><Relationship Id="rId6" Type="http://schemas.openxmlformats.org/officeDocument/2006/relationships/hyperlink" Target="http://dx.doi.org/10.24275/uam/izt/dcbi/hidro/2017v27n1/Barba" TargetMode="External"/><Relationship Id="rId5" Type="http://schemas.openxmlformats.org/officeDocument/2006/relationships/hyperlink" Target="http://dx.doi.org/10.4067/S0717-65382009000100008" TargetMode="External"/><Relationship Id="rId4" Type="http://schemas.openxmlformats.org/officeDocument/2006/relationships/hyperlink" Target="https://doi.org/10.5433/1679-0359.2008v29n4p89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molluscabase.org/aphia.php?p=taxdetails&amp;id=411706" TargetMode="External"/><Relationship Id="rId1" Type="http://schemas.openxmlformats.org/officeDocument/2006/relationships/hyperlink" Target="https://www.molluscabase.org/aphia.php?p=taxdetails&amp;id=411706"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4CE1-7DCC-4C07-9AF8-68168DF12E41}">
  <dimension ref="A1:J15"/>
  <sheetViews>
    <sheetView showGridLines="0" tabSelected="1" workbookViewId="0">
      <selection activeCell="B20" sqref="B20"/>
    </sheetView>
  </sheetViews>
  <sheetFormatPr baseColWidth="10" defaultRowHeight="12.75"/>
  <sheetData>
    <row r="1" spans="1:10" ht="162" customHeight="1">
      <c r="A1" s="70" t="s">
        <v>1365</v>
      </c>
      <c r="B1" s="71"/>
      <c r="C1" s="71"/>
      <c r="D1" s="71"/>
      <c r="E1" s="71"/>
      <c r="F1" s="71"/>
      <c r="G1" s="71"/>
      <c r="H1" s="71"/>
      <c r="I1" s="71"/>
      <c r="J1" s="72"/>
    </row>
    <row r="2" spans="1:10">
      <c r="A2" s="62"/>
      <c r="B2" s="61"/>
      <c r="C2" s="61"/>
      <c r="D2" s="61"/>
      <c r="E2" s="61"/>
      <c r="F2" s="61"/>
      <c r="G2" s="61"/>
      <c r="H2" s="61"/>
      <c r="I2" s="61"/>
      <c r="J2" s="63"/>
    </row>
    <row r="3" spans="1:10" ht="49.5" customHeight="1">
      <c r="A3" s="73" t="s">
        <v>1327</v>
      </c>
      <c r="B3" s="65"/>
      <c r="C3" s="65"/>
      <c r="D3" s="65"/>
      <c r="E3" s="65"/>
      <c r="F3" s="65"/>
      <c r="G3" s="65"/>
      <c r="H3" s="65"/>
      <c r="I3" s="65"/>
      <c r="J3" s="66"/>
    </row>
    <row r="4" spans="1:10">
      <c r="A4" s="62"/>
      <c r="B4" s="61"/>
      <c r="C4" s="61"/>
      <c r="D4" s="61"/>
      <c r="E4" s="61"/>
      <c r="F4" s="61"/>
      <c r="G4" s="61"/>
      <c r="H4" s="61"/>
      <c r="I4" s="61"/>
      <c r="J4" s="63"/>
    </row>
    <row r="5" spans="1:10" ht="48" customHeight="1">
      <c r="A5" s="64" t="s">
        <v>1333</v>
      </c>
      <c r="B5" s="65"/>
      <c r="C5" s="65"/>
      <c r="D5" s="65"/>
      <c r="E5" s="65"/>
      <c r="F5" s="65"/>
      <c r="G5" s="65"/>
      <c r="H5" s="65"/>
      <c r="I5" s="65"/>
      <c r="J5" s="66"/>
    </row>
    <row r="6" spans="1:10" ht="21" customHeight="1">
      <c r="A6" s="62"/>
      <c r="B6" s="61"/>
      <c r="C6" s="61"/>
      <c r="D6" s="61"/>
      <c r="E6" s="61"/>
      <c r="F6" s="61"/>
      <c r="G6" s="61"/>
      <c r="H6" s="61"/>
      <c r="I6" s="61"/>
      <c r="J6" s="63"/>
    </row>
    <row r="7" spans="1:10" ht="48.75" customHeight="1">
      <c r="A7" s="64" t="s">
        <v>1334</v>
      </c>
      <c r="B7" s="65"/>
      <c r="C7" s="65"/>
      <c r="D7" s="65"/>
      <c r="E7" s="65"/>
      <c r="F7" s="65"/>
      <c r="G7" s="65"/>
      <c r="H7" s="65"/>
      <c r="I7" s="65"/>
      <c r="J7" s="66"/>
    </row>
    <row r="8" spans="1:10">
      <c r="A8" s="62"/>
      <c r="B8" s="61"/>
      <c r="C8" s="61"/>
      <c r="D8" s="61"/>
      <c r="E8" s="61"/>
      <c r="F8" s="61"/>
      <c r="G8" s="61"/>
      <c r="H8" s="61"/>
      <c r="I8" s="61"/>
      <c r="J8" s="63"/>
    </row>
    <row r="9" spans="1:10" ht="57" customHeight="1">
      <c r="A9" s="64" t="s">
        <v>1335</v>
      </c>
      <c r="B9" s="65"/>
      <c r="C9" s="65"/>
      <c r="D9" s="65"/>
      <c r="E9" s="65"/>
      <c r="F9" s="65"/>
      <c r="G9" s="65"/>
      <c r="H9" s="65"/>
      <c r="I9" s="65"/>
      <c r="J9" s="66"/>
    </row>
    <row r="10" spans="1:10">
      <c r="A10" s="62"/>
      <c r="B10" s="61"/>
      <c r="C10" s="61"/>
      <c r="D10" s="61"/>
      <c r="E10" s="61"/>
      <c r="F10" s="61"/>
      <c r="G10" s="61"/>
      <c r="H10" s="61"/>
      <c r="I10" s="61"/>
      <c r="J10" s="63"/>
    </row>
    <row r="11" spans="1:10" ht="37.5" customHeight="1">
      <c r="A11" s="64" t="s">
        <v>1338</v>
      </c>
      <c r="B11" s="65"/>
      <c r="C11" s="65"/>
      <c r="D11" s="65"/>
      <c r="E11" s="65"/>
      <c r="F11" s="65"/>
      <c r="G11" s="65"/>
      <c r="H11" s="65"/>
      <c r="I11" s="65"/>
      <c r="J11" s="66"/>
    </row>
    <row r="12" spans="1:10" ht="14.25" customHeight="1">
      <c r="A12" s="62"/>
      <c r="B12" s="61"/>
      <c r="C12" s="61"/>
      <c r="D12" s="61"/>
      <c r="E12" s="61"/>
      <c r="F12" s="61"/>
      <c r="G12" s="61"/>
      <c r="H12" s="61"/>
      <c r="I12" s="61"/>
      <c r="J12" s="63"/>
    </row>
    <row r="13" spans="1:10" ht="36" customHeight="1">
      <c r="A13" s="64" t="s">
        <v>1364</v>
      </c>
      <c r="B13" s="65"/>
      <c r="C13" s="65"/>
      <c r="D13" s="65"/>
      <c r="E13" s="65"/>
      <c r="F13" s="65"/>
      <c r="G13" s="65"/>
      <c r="H13" s="65"/>
      <c r="I13" s="65"/>
      <c r="J13" s="66"/>
    </row>
    <row r="14" spans="1:10">
      <c r="A14" s="62"/>
      <c r="B14" s="61"/>
      <c r="C14" s="61"/>
      <c r="D14" s="61"/>
      <c r="E14" s="61"/>
      <c r="F14" s="61"/>
      <c r="G14" s="61"/>
      <c r="H14" s="61"/>
      <c r="I14" s="61"/>
      <c r="J14" s="63"/>
    </row>
    <row r="15" spans="1:10" ht="42" customHeight="1">
      <c r="A15" s="67" t="s">
        <v>1339</v>
      </c>
      <c r="B15" s="68"/>
      <c r="C15" s="68"/>
      <c r="D15" s="68"/>
      <c r="E15" s="68"/>
      <c r="F15" s="68"/>
      <c r="G15" s="68"/>
      <c r="H15" s="68"/>
      <c r="I15" s="68"/>
      <c r="J15" s="69"/>
    </row>
  </sheetData>
  <mergeCells count="8">
    <mergeCell ref="A9:J9"/>
    <mergeCell ref="A11:J11"/>
    <mergeCell ref="A13:J13"/>
    <mergeCell ref="A15:J15"/>
    <mergeCell ref="A1:J1"/>
    <mergeCell ref="A3:J3"/>
    <mergeCell ref="A5:J5"/>
    <mergeCell ref="A7: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63"/>
  <sheetViews>
    <sheetView topLeftCell="C1" zoomScaleNormal="100" workbookViewId="0">
      <pane ySplit="2" topLeftCell="A3" activePane="bottomLeft" state="frozen"/>
      <selection pane="bottomLeft" activeCell="L5" sqref="L5"/>
    </sheetView>
  </sheetViews>
  <sheetFormatPr baseColWidth="10" defaultColWidth="12.5703125" defaultRowHeight="15" customHeight="1"/>
  <cols>
    <col min="1" max="1" width="21.140625" customWidth="1"/>
    <col min="2" max="2" width="17.28515625" customWidth="1"/>
    <col min="3" max="3" width="21" customWidth="1"/>
    <col min="4" max="4" width="15.28515625" customWidth="1"/>
    <col min="5" max="5" width="10.5703125" customWidth="1"/>
    <col min="6" max="6" width="16" customWidth="1"/>
    <col min="7" max="8" width="27.28515625" customWidth="1"/>
    <col min="9" max="9" width="11.42578125" customWidth="1"/>
    <col min="10" max="10" width="10.28515625" customWidth="1"/>
    <col min="11" max="11" width="15" customWidth="1"/>
    <col min="12" max="12" width="17.28515625" customWidth="1"/>
    <col min="13" max="13" width="16.140625" customWidth="1"/>
    <col min="14" max="27" width="10" customWidth="1"/>
  </cols>
  <sheetData>
    <row r="1" spans="1:27" ht="118.9" customHeight="1">
      <c r="A1" s="74" t="s">
        <v>1327</v>
      </c>
      <c r="B1" s="74"/>
      <c r="C1" s="74"/>
      <c r="D1" s="74"/>
      <c r="E1" s="74"/>
      <c r="F1" s="74"/>
      <c r="G1" s="74"/>
      <c r="H1" s="74"/>
      <c r="I1" s="74"/>
      <c r="J1" s="74"/>
      <c r="K1" s="74"/>
      <c r="L1" s="74"/>
      <c r="M1" s="74"/>
    </row>
    <row r="2" spans="1:27" ht="12.75" customHeight="1">
      <c r="A2" s="49" t="s">
        <v>0</v>
      </c>
      <c r="B2" s="49" t="s">
        <v>1</v>
      </c>
      <c r="C2" s="49" t="s">
        <v>2</v>
      </c>
      <c r="D2" s="49" t="s">
        <v>3</v>
      </c>
      <c r="E2" s="49" t="s">
        <v>4</v>
      </c>
      <c r="F2" s="50" t="s">
        <v>1328</v>
      </c>
      <c r="G2" s="49" t="s">
        <v>5</v>
      </c>
      <c r="H2" s="49" t="s">
        <v>6</v>
      </c>
      <c r="I2" s="50" t="s">
        <v>1319</v>
      </c>
      <c r="J2" s="50" t="s">
        <v>1329</v>
      </c>
      <c r="K2" s="50" t="s">
        <v>1330</v>
      </c>
      <c r="L2" s="50" t="s">
        <v>1331</v>
      </c>
      <c r="M2" s="50" t="s">
        <v>1332</v>
      </c>
      <c r="N2" s="2"/>
      <c r="O2" s="2"/>
      <c r="P2" s="2"/>
      <c r="Q2" s="2"/>
      <c r="R2" s="2"/>
      <c r="S2" s="2"/>
      <c r="T2" s="2"/>
      <c r="U2" s="2"/>
      <c r="V2" s="2"/>
      <c r="W2" s="2"/>
      <c r="X2" s="2"/>
      <c r="Y2" s="2"/>
      <c r="Z2" s="2"/>
      <c r="AA2" s="2"/>
    </row>
    <row r="3" spans="1:27" ht="63.75" customHeight="1">
      <c r="A3" s="49" t="s">
        <v>7</v>
      </c>
      <c r="B3" s="49" t="s">
        <v>8</v>
      </c>
      <c r="C3" s="49" t="s">
        <v>9</v>
      </c>
      <c r="D3" s="49" t="s">
        <v>10</v>
      </c>
      <c r="E3" s="49" t="s">
        <v>11</v>
      </c>
      <c r="F3" s="49" t="s">
        <v>1366</v>
      </c>
      <c r="G3" s="49" t="s">
        <v>12</v>
      </c>
      <c r="H3" s="51" t="str">
        <f>HYPERLINK("http://dx.doi.org/10.1590/1519-6984.180789","http://dx.doi.org/10.1590/1519-6984.180789")</f>
        <v>http://dx.doi.org/10.1590/1519-6984.180789</v>
      </c>
      <c r="I3" s="49" t="s">
        <v>13</v>
      </c>
      <c r="J3" s="49" t="s">
        <v>1369</v>
      </c>
      <c r="K3" s="49" t="s">
        <v>14</v>
      </c>
      <c r="L3" s="49" t="s">
        <v>1306</v>
      </c>
      <c r="M3" s="49">
        <v>2018</v>
      </c>
      <c r="N3" s="2"/>
      <c r="O3" s="2"/>
      <c r="P3" s="2"/>
      <c r="Q3" s="2"/>
      <c r="R3" s="2"/>
      <c r="S3" s="2"/>
      <c r="T3" s="2"/>
      <c r="U3" s="2"/>
      <c r="V3" s="2"/>
      <c r="W3" s="2"/>
      <c r="X3" s="2"/>
      <c r="Y3" s="2"/>
      <c r="Z3" s="2"/>
      <c r="AA3" s="2"/>
    </row>
    <row r="4" spans="1:27" ht="38.25" customHeight="1">
      <c r="A4" s="49" t="s">
        <v>15</v>
      </c>
      <c r="B4" s="49" t="s">
        <v>16</v>
      </c>
      <c r="C4" s="49" t="s">
        <v>17</v>
      </c>
      <c r="D4" s="49" t="s">
        <v>18</v>
      </c>
      <c r="E4" s="49" t="s">
        <v>19</v>
      </c>
      <c r="F4" s="49" t="s">
        <v>1366</v>
      </c>
      <c r="G4" s="49" t="s">
        <v>20</v>
      </c>
      <c r="H4" s="51" t="str">
        <f>HYPERLINK("http://dx.doi.org/10.1007/s00027-024-01087-6","http://dx.doi.org/10.1007/s00027-024-01087-6")</f>
        <v>http://dx.doi.org/10.1007/s00027-024-01087-6</v>
      </c>
      <c r="I4" s="49" t="s">
        <v>21</v>
      </c>
      <c r="J4" s="49" t="s">
        <v>1370</v>
      </c>
      <c r="K4" s="49" t="s">
        <v>22</v>
      </c>
      <c r="L4" s="49" t="s">
        <v>1309</v>
      </c>
      <c r="M4" s="49">
        <v>2024</v>
      </c>
      <c r="N4" s="2"/>
      <c r="O4" s="2"/>
      <c r="P4" s="2"/>
      <c r="Q4" s="2"/>
      <c r="R4" s="2"/>
      <c r="S4" s="2"/>
      <c r="T4" s="2"/>
      <c r="U4" s="2"/>
      <c r="V4" s="2"/>
      <c r="W4" s="2"/>
      <c r="X4" s="2"/>
      <c r="Y4" s="2"/>
      <c r="Z4" s="2"/>
      <c r="AA4" s="2"/>
    </row>
    <row r="5" spans="1:27" ht="89.25" customHeight="1">
      <c r="A5" s="49" t="s">
        <v>23</v>
      </c>
      <c r="B5" s="49" t="s">
        <v>24</v>
      </c>
      <c r="C5" s="49" t="s">
        <v>25</v>
      </c>
      <c r="D5" s="49" t="s">
        <v>26</v>
      </c>
      <c r="E5" s="49" t="s">
        <v>26</v>
      </c>
      <c r="F5" s="49" t="s">
        <v>1366</v>
      </c>
      <c r="G5" s="49" t="s">
        <v>27</v>
      </c>
      <c r="H5" s="51" t="str">
        <f>HYPERLINK("http://dx.doi.org/10.3390/d16060357","http://dx.doi.org/10.3390/d16060357")</f>
        <v>http://dx.doi.org/10.3390/d16060357</v>
      </c>
      <c r="I5" s="49" t="s">
        <v>28</v>
      </c>
      <c r="J5" s="49" t="s">
        <v>1369</v>
      </c>
      <c r="K5" s="49" t="s">
        <v>22</v>
      </c>
      <c r="L5" s="49" t="s">
        <v>1311</v>
      </c>
      <c r="M5" s="49">
        <v>2024</v>
      </c>
      <c r="N5" s="2"/>
      <c r="O5" s="2"/>
      <c r="P5" s="2"/>
      <c r="Q5" s="2"/>
      <c r="R5" s="2"/>
      <c r="S5" s="2"/>
      <c r="T5" s="2"/>
      <c r="U5" s="2"/>
      <c r="V5" s="2"/>
      <c r="W5" s="2"/>
      <c r="X5" s="2"/>
      <c r="Y5" s="2"/>
      <c r="Z5" s="2"/>
      <c r="AA5" s="2"/>
    </row>
    <row r="6" spans="1:27" ht="38.25" customHeight="1">
      <c r="A6" s="49" t="s">
        <v>29</v>
      </c>
      <c r="B6" s="49" t="s">
        <v>30</v>
      </c>
      <c r="C6" s="49" t="s">
        <v>31</v>
      </c>
      <c r="D6" s="49" t="s">
        <v>18</v>
      </c>
      <c r="E6" s="49" t="s">
        <v>19</v>
      </c>
      <c r="F6" s="49" t="s">
        <v>1367</v>
      </c>
      <c r="G6" s="49" t="s">
        <v>32</v>
      </c>
      <c r="H6" s="51" t="str">
        <f>HYPERLINK("http://dx.doi.org/10.1007/s00027-024-01059-w","http://dx.doi.org/10.1007/s00027-024-01059-w")</f>
        <v>http://dx.doi.org/10.1007/s00027-024-01059-w</v>
      </c>
      <c r="I6" s="49" t="s">
        <v>33</v>
      </c>
      <c r="J6" s="49" t="s">
        <v>1371</v>
      </c>
      <c r="K6" s="49" t="s">
        <v>22</v>
      </c>
      <c r="L6" s="49" t="s">
        <v>1411</v>
      </c>
      <c r="M6" s="49">
        <v>2024</v>
      </c>
      <c r="N6" s="2"/>
      <c r="O6" s="2"/>
      <c r="P6" s="2"/>
      <c r="Q6" s="2"/>
      <c r="R6" s="2"/>
      <c r="S6" s="2"/>
      <c r="T6" s="2"/>
      <c r="U6" s="2"/>
      <c r="V6" s="2"/>
      <c r="W6" s="2"/>
      <c r="X6" s="2"/>
      <c r="Y6" s="2"/>
      <c r="Z6" s="2"/>
      <c r="AA6" s="2"/>
    </row>
    <row r="7" spans="1:27" ht="51" customHeight="1">
      <c r="A7" s="49" t="s">
        <v>34</v>
      </c>
      <c r="B7" s="49" t="s">
        <v>35</v>
      </c>
      <c r="C7" s="49" t="s">
        <v>36</v>
      </c>
      <c r="D7" s="49" t="s">
        <v>37</v>
      </c>
      <c r="E7" s="49" t="s">
        <v>38</v>
      </c>
      <c r="F7" s="49" t="s">
        <v>1366</v>
      </c>
      <c r="G7" s="49" t="s">
        <v>39</v>
      </c>
      <c r="H7" s="51" t="str">
        <f>HYPERLINK("http://dx.doi.org/10.1007/s00128-023-03742-4","http://dx.doi.org/10.1007/s00128-023-03742-4")</f>
        <v>http://dx.doi.org/10.1007/s00128-023-03742-4</v>
      </c>
      <c r="I7" s="49" t="s">
        <v>40</v>
      </c>
      <c r="J7" s="49" t="s">
        <v>1380</v>
      </c>
      <c r="K7" s="49" t="s">
        <v>22</v>
      </c>
      <c r="L7" s="49" t="s">
        <v>1309</v>
      </c>
      <c r="M7" s="49">
        <v>2023</v>
      </c>
      <c r="N7" s="2"/>
      <c r="O7" s="2"/>
      <c r="P7" s="2"/>
      <c r="Q7" s="2"/>
      <c r="R7" s="2"/>
      <c r="S7" s="2"/>
      <c r="T7" s="2"/>
      <c r="U7" s="2"/>
      <c r="V7" s="2"/>
      <c r="W7" s="2"/>
      <c r="X7" s="2"/>
      <c r="Y7" s="2"/>
      <c r="Z7" s="2"/>
      <c r="AA7" s="2"/>
    </row>
    <row r="8" spans="1:27" ht="51" customHeight="1">
      <c r="A8" s="49" t="s">
        <v>41</v>
      </c>
      <c r="B8" s="49" t="s">
        <v>42</v>
      </c>
      <c r="C8" s="49" t="s">
        <v>43</v>
      </c>
      <c r="D8" s="49" t="s">
        <v>18</v>
      </c>
      <c r="E8" s="49" t="s">
        <v>19</v>
      </c>
      <c r="F8" s="49" t="s">
        <v>1366</v>
      </c>
      <c r="G8" s="49" t="s">
        <v>44</v>
      </c>
      <c r="H8" s="51" t="str">
        <f>HYPERLINK("http://dx.doi.org/10.1007/s00027-022-00907-x","http://dx.doi.org/10.1007/s00027-022-00907-x")</f>
        <v>http://dx.doi.org/10.1007/s00027-022-00907-x</v>
      </c>
      <c r="I8" s="49" t="s">
        <v>13</v>
      </c>
      <c r="J8" s="49" t="s">
        <v>1369</v>
      </c>
      <c r="K8" s="49" t="s">
        <v>22</v>
      </c>
      <c r="L8" s="49" t="s">
        <v>1306</v>
      </c>
      <c r="M8" s="49">
        <v>2023</v>
      </c>
      <c r="N8" s="2"/>
      <c r="O8" s="2"/>
      <c r="P8" s="2"/>
      <c r="Q8" s="2"/>
      <c r="R8" s="2"/>
      <c r="S8" s="2"/>
      <c r="T8" s="2"/>
      <c r="U8" s="2"/>
      <c r="V8" s="2"/>
      <c r="W8" s="2"/>
      <c r="X8" s="2"/>
      <c r="Y8" s="2"/>
      <c r="Z8" s="2"/>
      <c r="AA8" s="2"/>
    </row>
    <row r="9" spans="1:27" ht="51" customHeight="1">
      <c r="A9" s="49" t="s">
        <v>45</v>
      </c>
      <c r="B9" s="49" t="s">
        <v>46</v>
      </c>
      <c r="C9" s="49" t="s">
        <v>47</v>
      </c>
      <c r="D9" s="49" t="s">
        <v>48</v>
      </c>
      <c r="E9" s="49" t="s">
        <v>48</v>
      </c>
      <c r="F9" s="49" t="s">
        <v>1366</v>
      </c>
      <c r="G9" s="49" t="s">
        <v>49</v>
      </c>
      <c r="H9" s="51" t="str">
        <f>HYPERLINK("http://dx.doi.org/10.1007/s10201-022-00708-z","http://dx.doi.org/10.1007/s10201-022-00708-z")</f>
        <v>http://dx.doi.org/10.1007/s10201-022-00708-z</v>
      </c>
      <c r="I9" s="49" t="s">
        <v>50</v>
      </c>
      <c r="J9" s="49" t="s">
        <v>1369</v>
      </c>
      <c r="K9" s="49" t="s">
        <v>22</v>
      </c>
      <c r="L9" s="49" t="s">
        <v>1306</v>
      </c>
      <c r="M9" s="49">
        <v>2023</v>
      </c>
      <c r="N9" s="2"/>
      <c r="O9" s="2"/>
      <c r="P9" s="2"/>
      <c r="Q9" s="2"/>
      <c r="R9" s="2"/>
      <c r="S9" s="2"/>
      <c r="T9" s="2"/>
      <c r="U9" s="2"/>
      <c r="V9" s="2"/>
      <c r="W9" s="2"/>
      <c r="X9" s="2"/>
      <c r="Y9" s="2"/>
      <c r="Z9" s="2"/>
      <c r="AA9" s="2"/>
    </row>
    <row r="10" spans="1:27" ht="51" customHeight="1">
      <c r="A10" s="49" t="s">
        <v>51</v>
      </c>
      <c r="B10" s="49" t="s">
        <v>52</v>
      </c>
      <c r="C10" s="49" t="s">
        <v>53</v>
      </c>
      <c r="D10" s="49" t="s">
        <v>54</v>
      </c>
      <c r="E10" s="49" t="s">
        <v>55</v>
      </c>
      <c r="F10" s="49" t="s">
        <v>1368</v>
      </c>
      <c r="G10" s="49" t="s">
        <v>56</v>
      </c>
      <c r="H10" s="51" t="str">
        <f>HYPERLINK("http://dx.doi.org/10.3389/fphys.2022.954868","http://dx.doi.org/10.3389/fphys.2022.954868")</f>
        <v>http://dx.doi.org/10.3389/fphys.2022.954868</v>
      </c>
      <c r="I10" s="49" t="s">
        <v>40</v>
      </c>
      <c r="J10" s="49" t="s">
        <v>1380</v>
      </c>
      <c r="K10" s="49" t="s">
        <v>22</v>
      </c>
      <c r="L10" s="49" t="s">
        <v>1309</v>
      </c>
      <c r="M10" s="49">
        <v>2022</v>
      </c>
      <c r="N10" s="2"/>
      <c r="O10" s="2"/>
      <c r="P10" s="2"/>
      <c r="Q10" s="2"/>
      <c r="R10" s="2"/>
      <c r="S10" s="2"/>
      <c r="T10" s="2"/>
      <c r="U10" s="2"/>
      <c r="V10" s="2"/>
      <c r="W10" s="2"/>
      <c r="X10" s="2"/>
      <c r="Y10" s="2"/>
      <c r="Z10" s="2"/>
      <c r="AA10" s="2"/>
    </row>
    <row r="11" spans="1:27" ht="63.75" customHeight="1">
      <c r="A11" s="49" t="s">
        <v>57</v>
      </c>
      <c r="B11" s="49" t="s">
        <v>58</v>
      </c>
      <c r="C11" s="49" t="s">
        <v>59</v>
      </c>
      <c r="D11" s="49" t="s">
        <v>60</v>
      </c>
      <c r="E11" s="49" t="s">
        <v>61</v>
      </c>
      <c r="F11" s="49" t="s">
        <v>1366</v>
      </c>
      <c r="G11" s="49" t="s">
        <v>62</v>
      </c>
      <c r="H11" s="51" t="str">
        <f>HYPERLINK("http://dx.doi.org/10.3389/fenvs.2021.728620","http://dx.doi.org/10.3389/fenvs.2021.728620")</f>
        <v>http://dx.doi.org/10.3389/fenvs.2021.728620</v>
      </c>
      <c r="I11" s="49" t="s">
        <v>63</v>
      </c>
      <c r="J11" s="49" t="s">
        <v>1381</v>
      </c>
      <c r="K11" s="49" t="s">
        <v>22</v>
      </c>
      <c r="L11" s="49" t="s">
        <v>1306</v>
      </c>
      <c r="M11" s="49">
        <v>2021</v>
      </c>
      <c r="N11" s="2"/>
      <c r="O11" s="2"/>
      <c r="P11" s="2"/>
      <c r="Q11" s="2"/>
      <c r="R11" s="2"/>
      <c r="S11" s="2"/>
      <c r="T11" s="2"/>
      <c r="U11" s="2"/>
      <c r="V11" s="2"/>
      <c r="W11" s="2"/>
      <c r="X11" s="2"/>
      <c r="Y11" s="2"/>
      <c r="Z11" s="2"/>
      <c r="AA11" s="2"/>
    </row>
    <row r="12" spans="1:27" ht="51" customHeight="1">
      <c r="A12" s="49" t="s">
        <v>64</v>
      </c>
      <c r="B12" s="49" t="s">
        <v>65</v>
      </c>
      <c r="C12" s="49" t="s">
        <v>66</v>
      </c>
      <c r="D12" s="49" t="s">
        <v>67</v>
      </c>
      <c r="E12" s="49" t="s">
        <v>68</v>
      </c>
      <c r="F12" s="49" t="s">
        <v>1368</v>
      </c>
      <c r="G12" s="49" t="s">
        <v>69</v>
      </c>
      <c r="H12" s="51" t="str">
        <f>HYPERLINK("http://dx.doi.org/10.1016/j.jcz.2021.09.005","http://dx.doi.org/10.1016/j.jcz.2021.09.005")</f>
        <v>http://dx.doi.org/10.1016/j.jcz.2021.09.005</v>
      </c>
      <c r="I12" s="49" t="s">
        <v>70</v>
      </c>
      <c r="J12" s="49" t="s">
        <v>1380</v>
      </c>
      <c r="K12" s="49" t="s">
        <v>22</v>
      </c>
      <c r="L12" s="49" t="s">
        <v>1413</v>
      </c>
      <c r="M12" s="49">
        <v>2021</v>
      </c>
      <c r="N12" s="2"/>
      <c r="O12" s="2"/>
      <c r="P12" s="2"/>
      <c r="Q12" s="2"/>
      <c r="R12" s="2"/>
      <c r="S12" s="2"/>
      <c r="T12" s="2"/>
      <c r="U12" s="2"/>
      <c r="V12" s="2"/>
      <c r="W12" s="2"/>
      <c r="X12" s="2"/>
      <c r="Y12" s="2"/>
      <c r="Z12" s="2"/>
      <c r="AA12" s="2"/>
    </row>
    <row r="13" spans="1:27" ht="51" customHeight="1">
      <c r="A13" s="49" t="s">
        <v>71</v>
      </c>
      <c r="B13" s="49" t="s">
        <v>72</v>
      </c>
      <c r="C13" s="49" t="s">
        <v>73</v>
      </c>
      <c r="D13" s="49" t="s">
        <v>67</v>
      </c>
      <c r="E13" s="49" t="s">
        <v>68</v>
      </c>
      <c r="F13" s="49" t="s">
        <v>1366</v>
      </c>
      <c r="G13" s="49" t="s">
        <v>74</v>
      </c>
      <c r="H13" s="51" t="str">
        <f>HYPERLINK("http://dx.doi.org/10.1016/j.jcz.2021.03.003","http://dx.doi.org/10.1016/j.jcz.2021.03.003")</f>
        <v>http://dx.doi.org/10.1016/j.jcz.2021.03.003</v>
      </c>
      <c r="I13" s="49" t="s">
        <v>1398</v>
      </c>
      <c r="J13" s="49" t="s">
        <v>1382</v>
      </c>
      <c r="K13" s="49" t="s">
        <v>22</v>
      </c>
      <c r="L13" s="49" t="s">
        <v>1418</v>
      </c>
      <c r="M13" s="49">
        <v>2021</v>
      </c>
      <c r="N13" s="2"/>
      <c r="O13" s="2"/>
      <c r="P13" s="2"/>
      <c r="Q13" s="2"/>
      <c r="R13" s="2"/>
      <c r="S13" s="2"/>
      <c r="T13" s="2"/>
      <c r="U13" s="2"/>
      <c r="V13" s="2"/>
      <c r="W13" s="2"/>
      <c r="X13" s="2"/>
      <c r="Y13" s="2"/>
      <c r="Z13" s="2"/>
      <c r="AA13" s="2"/>
    </row>
    <row r="14" spans="1:27" ht="51" customHeight="1">
      <c r="A14" s="49" t="s">
        <v>75</v>
      </c>
      <c r="B14" s="49" t="s">
        <v>76</v>
      </c>
      <c r="C14" s="49" t="s">
        <v>77</v>
      </c>
      <c r="D14" s="49" t="s">
        <v>78</v>
      </c>
      <c r="E14" s="49" t="s">
        <v>79</v>
      </c>
      <c r="F14" s="49" t="s">
        <v>80</v>
      </c>
      <c r="G14" s="49" t="s">
        <v>81</v>
      </c>
      <c r="H14" s="51" t="str">
        <f>HYPERLINK("http://dx.doi.org/10.1007/s00436-021-07110-1","http://dx.doi.org/10.1007/s00436-021-07110-1")</f>
        <v>http://dx.doi.org/10.1007/s00436-021-07110-1</v>
      </c>
      <c r="I14" s="49" t="s">
        <v>82</v>
      </c>
      <c r="J14" s="49" t="s">
        <v>1380</v>
      </c>
      <c r="K14" s="49" t="s">
        <v>22</v>
      </c>
      <c r="L14" s="49" t="s">
        <v>1313</v>
      </c>
      <c r="M14" s="49">
        <v>2021</v>
      </c>
      <c r="N14" s="2"/>
      <c r="O14" s="2"/>
      <c r="P14" s="2"/>
      <c r="Q14" s="2"/>
      <c r="R14" s="2"/>
      <c r="S14" s="2"/>
      <c r="T14" s="2"/>
      <c r="U14" s="2"/>
      <c r="V14" s="2"/>
      <c r="W14" s="2"/>
      <c r="X14" s="2"/>
      <c r="Y14" s="2"/>
      <c r="Z14" s="2"/>
      <c r="AA14" s="2"/>
    </row>
    <row r="15" spans="1:27" ht="38.25" customHeight="1">
      <c r="A15" s="49" t="s">
        <v>83</v>
      </c>
      <c r="B15" s="49" t="s">
        <v>84</v>
      </c>
      <c r="C15" s="49" t="s">
        <v>85</v>
      </c>
      <c r="D15" s="49" t="s">
        <v>86</v>
      </c>
      <c r="E15" s="49" t="s">
        <v>87</v>
      </c>
      <c r="F15" s="49" t="s">
        <v>80</v>
      </c>
      <c r="G15" s="49" t="s">
        <v>88</v>
      </c>
      <c r="H15" s="51" t="str">
        <f>HYPERLINK("http://dx.doi.org/10.1111/ivb.12305","http://dx.doi.org/10.1111/ivb.12305")</f>
        <v>http://dx.doi.org/10.1111/ivb.12305</v>
      </c>
      <c r="I15" s="49" t="s">
        <v>28</v>
      </c>
      <c r="J15" s="49" t="s">
        <v>1369</v>
      </c>
      <c r="K15" s="49" t="s">
        <v>22</v>
      </c>
      <c r="L15" s="49" t="s">
        <v>1309</v>
      </c>
      <c r="M15" s="49">
        <v>2020</v>
      </c>
      <c r="N15" s="2"/>
      <c r="O15" s="2"/>
      <c r="P15" s="2"/>
      <c r="Q15" s="2"/>
      <c r="R15" s="2"/>
      <c r="S15" s="2"/>
      <c r="T15" s="2"/>
      <c r="U15" s="2"/>
      <c r="V15" s="2"/>
      <c r="W15" s="2"/>
      <c r="X15" s="2"/>
      <c r="Y15" s="2"/>
      <c r="Z15" s="2"/>
      <c r="AA15" s="2"/>
    </row>
    <row r="16" spans="1:27" ht="63.75" customHeight="1">
      <c r="A16" s="49" t="s">
        <v>89</v>
      </c>
      <c r="B16" s="49" t="s">
        <v>90</v>
      </c>
      <c r="C16" s="49" t="s">
        <v>91</v>
      </c>
      <c r="D16" s="49" t="s">
        <v>92</v>
      </c>
      <c r="E16" s="49" t="s">
        <v>92</v>
      </c>
      <c r="F16" s="49" t="s">
        <v>1367</v>
      </c>
      <c r="G16" s="49" t="s">
        <v>93</v>
      </c>
      <c r="H16" s="51" t="str">
        <f>HYPERLINK("http://dx.doi.org/10.1007/s10750-020-04447-z","http://dx.doi.org/10.1007/s10750-020-04447-z")</f>
        <v>http://dx.doi.org/10.1007/s10750-020-04447-z</v>
      </c>
      <c r="I16" s="49" t="s">
        <v>94</v>
      </c>
      <c r="J16" s="49" t="s">
        <v>1380</v>
      </c>
      <c r="K16" s="49" t="s">
        <v>22</v>
      </c>
      <c r="L16" s="49" t="s">
        <v>1307</v>
      </c>
      <c r="M16" s="49">
        <v>2020</v>
      </c>
      <c r="N16" s="2"/>
      <c r="O16" s="2"/>
      <c r="P16" s="2"/>
      <c r="Q16" s="2"/>
      <c r="R16" s="2"/>
      <c r="S16" s="2"/>
      <c r="T16" s="2"/>
      <c r="U16" s="2"/>
      <c r="V16" s="2"/>
      <c r="W16" s="2"/>
      <c r="X16" s="2"/>
      <c r="Y16" s="2"/>
      <c r="Z16" s="2"/>
      <c r="AA16" s="2"/>
    </row>
    <row r="17" spans="1:27" ht="76.5" customHeight="1">
      <c r="A17" s="49" t="s">
        <v>95</v>
      </c>
      <c r="B17" s="49" t="s">
        <v>96</v>
      </c>
      <c r="C17" s="49" t="s">
        <v>97</v>
      </c>
      <c r="D17" s="49" t="s">
        <v>98</v>
      </c>
      <c r="E17" s="49" t="s">
        <v>98</v>
      </c>
      <c r="F17" s="49" t="s">
        <v>1366</v>
      </c>
      <c r="G17" s="49" t="s">
        <v>99</v>
      </c>
      <c r="H17" s="51" t="str">
        <f>HYPERLINK("http://dx.doi.org/10.1002/eco.2181","http://dx.doi.org/10.1002/eco.2181")</f>
        <v>http://dx.doi.org/10.1002/eco.2181</v>
      </c>
      <c r="I17" s="49" t="s">
        <v>100</v>
      </c>
      <c r="J17" s="49" t="s">
        <v>1369</v>
      </c>
      <c r="K17" s="49" t="s">
        <v>22</v>
      </c>
      <c r="L17" s="49" t="s">
        <v>1309</v>
      </c>
      <c r="M17" s="49">
        <v>2020</v>
      </c>
      <c r="N17" s="2"/>
      <c r="O17" s="2"/>
      <c r="P17" s="2"/>
      <c r="Q17" s="2"/>
      <c r="R17" s="2"/>
      <c r="S17" s="2"/>
      <c r="T17" s="2"/>
      <c r="U17" s="2"/>
      <c r="V17" s="2"/>
      <c r="W17" s="2"/>
      <c r="X17" s="2"/>
      <c r="Y17" s="2"/>
      <c r="Z17" s="2"/>
      <c r="AA17" s="2"/>
    </row>
    <row r="18" spans="1:27" ht="51" customHeight="1">
      <c r="A18" s="49" t="s">
        <v>75</v>
      </c>
      <c r="B18" s="49" t="s">
        <v>101</v>
      </c>
      <c r="C18" s="49" t="s">
        <v>102</v>
      </c>
      <c r="D18" s="49" t="s">
        <v>103</v>
      </c>
      <c r="E18" s="49" t="s">
        <v>104</v>
      </c>
      <c r="F18" s="49" t="s">
        <v>80</v>
      </c>
      <c r="G18" s="49" t="s">
        <v>105</v>
      </c>
      <c r="H18" s="51" t="str">
        <f>HYPERLINK("http://dx.doi.org/10.1017/S0022149X2000019X","http://dx.doi.org/10.1017/S0022149X2000019X")</f>
        <v>http://dx.doi.org/10.1017/S0022149X2000019X</v>
      </c>
      <c r="I18" s="49" t="s">
        <v>106</v>
      </c>
      <c r="J18" s="49" t="s">
        <v>1380</v>
      </c>
      <c r="K18" s="49" t="s">
        <v>22</v>
      </c>
      <c r="L18" s="49" t="s">
        <v>1313</v>
      </c>
      <c r="M18" s="49">
        <v>2020</v>
      </c>
      <c r="N18" s="2"/>
      <c r="O18" s="2"/>
      <c r="P18" s="2"/>
      <c r="Q18" s="2"/>
      <c r="R18" s="2"/>
      <c r="S18" s="2"/>
      <c r="T18" s="2"/>
      <c r="U18" s="2"/>
      <c r="V18" s="2"/>
      <c r="W18" s="2"/>
      <c r="X18" s="2"/>
      <c r="Y18" s="2"/>
      <c r="Z18" s="2"/>
      <c r="AA18" s="2"/>
    </row>
    <row r="19" spans="1:27" ht="76.5" customHeight="1">
      <c r="A19" s="49" t="s">
        <v>107</v>
      </c>
      <c r="B19" s="49" t="s">
        <v>108</v>
      </c>
      <c r="C19" s="49" t="s">
        <v>109</v>
      </c>
      <c r="D19" s="49" t="s">
        <v>110</v>
      </c>
      <c r="E19" s="49" t="s">
        <v>111</v>
      </c>
      <c r="F19" s="49" t="s">
        <v>1366</v>
      </c>
      <c r="G19" s="49" t="s">
        <v>112</v>
      </c>
      <c r="H19" s="51" t="str">
        <f>HYPERLINK("http://dx.doi.org/10.1016/j.scitotenv.2019.07.194","http://dx.doi.org/10.1016/j.scitotenv.2019.07.194")</f>
        <v>http://dx.doi.org/10.1016/j.scitotenv.2019.07.194</v>
      </c>
      <c r="I19" s="49" t="s">
        <v>113</v>
      </c>
      <c r="J19" s="49" t="s">
        <v>1369</v>
      </c>
      <c r="K19" s="49" t="s">
        <v>22</v>
      </c>
      <c r="L19" s="49" t="s">
        <v>1309</v>
      </c>
      <c r="M19" s="49">
        <v>2019</v>
      </c>
      <c r="N19" s="2"/>
      <c r="O19" s="2"/>
      <c r="P19" s="2"/>
      <c r="Q19" s="2"/>
      <c r="R19" s="2"/>
      <c r="S19" s="2"/>
      <c r="T19" s="2"/>
      <c r="U19" s="2"/>
      <c r="V19" s="2"/>
      <c r="W19" s="2"/>
      <c r="X19" s="2"/>
      <c r="Y19" s="2"/>
      <c r="Z19" s="2"/>
      <c r="AA19" s="2"/>
    </row>
    <row r="20" spans="1:27" ht="76.5" customHeight="1">
      <c r="A20" s="49" t="s">
        <v>114</v>
      </c>
      <c r="B20" s="49" t="s">
        <v>115</v>
      </c>
      <c r="C20" s="49" t="s">
        <v>116</v>
      </c>
      <c r="D20" s="49" t="s">
        <v>117</v>
      </c>
      <c r="E20" s="49" t="s">
        <v>118</v>
      </c>
      <c r="F20" s="49" t="s">
        <v>1368</v>
      </c>
      <c r="G20" s="49" t="s">
        <v>119</v>
      </c>
      <c r="H20" s="51" t="str">
        <f>HYPERLINK("http://dx.doi.org/10.1093/mollus/eyz026","http://dx.doi.org/10.1093/mollus/eyz026")</f>
        <v>http://dx.doi.org/10.1093/mollus/eyz026</v>
      </c>
      <c r="I20" s="49" t="s">
        <v>120</v>
      </c>
      <c r="J20" s="49" t="s">
        <v>1383</v>
      </c>
      <c r="K20" s="49" t="s">
        <v>22</v>
      </c>
      <c r="L20" s="49" t="s">
        <v>1430</v>
      </c>
      <c r="M20" s="49">
        <v>2019</v>
      </c>
      <c r="N20" s="2"/>
      <c r="O20" s="2"/>
      <c r="P20" s="2"/>
      <c r="Q20" s="2"/>
      <c r="R20" s="2"/>
      <c r="S20" s="2"/>
      <c r="T20" s="2"/>
      <c r="U20" s="2"/>
      <c r="V20" s="2"/>
      <c r="W20" s="2"/>
      <c r="X20" s="2"/>
      <c r="Y20" s="2"/>
      <c r="Z20" s="2"/>
      <c r="AA20" s="2"/>
    </row>
    <row r="21" spans="1:27" ht="63.75" customHeight="1">
      <c r="A21" s="49" t="s">
        <v>121</v>
      </c>
      <c r="B21" s="49" t="s">
        <v>122</v>
      </c>
      <c r="C21" s="49" t="s">
        <v>123</v>
      </c>
      <c r="D21" s="49" t="s">
        <v>124</v>
      </c>
      <c r="E21" s="49" t="s">
        <v>124</v>
      </c>
      <c r="F21" s="49" t="s">
        <v>1366</v>
      </c>
      <c r="G21" s="49" t="s">
        <v>125</v>
      </c>
      <c r="H21" s="51" t="str">
        <f>HYPERLINK("http://dx.doi.org/10.1016/j.limno.2019.125694","http://dx.doi.org/10.1016/j.limno.2019.125694")</f>
        <v>http://dx.doi.org/10.1016/j.limno.2019.125694</v>
      </c>
      <c r="I21" s="49" t="s">
        <v>126</v>
      </c>
      <c r="J21" s="49" t="s">
        <v>1384</v>
      </c>
      <c r="K21" s="49" t="s">
        <v>22</v>
      </c>
      <c r="L21" s="49" t="s">
        <v>1307</v>
      </c>
      <c r="M21" s="49">
        <v>2019</v>
      </c>
      <c r="N21" s="2"/>
      <c r="O21" s="2"/>
      <c r="P21" s="2"/>
      <c r="Q21" s="2"/>
      <c r="R21" s="2"/>
      <c r="S21" s="2"/>
      <c r="T21" s="2"/>
      <c r="U21" s="2"/>
      <c r="V21" s="2"/>
      <c r="W21" s="2"/>
      <c r="X21" s="2"/>
      <c r="Y21" s="2"/>
      <c r="Z21" s="2"/>
      <c r="AA21" s="2"/>
    </row>
    <row r="22" spans="1:27" ht="51" customHeight="1">
      <c r="A22" s="49" t="s">
        <v>127</v>
      </c>
      <c r="B22" s="49" t="s">
        <v>128</v>
      </c>
      <c r="C22" s="49" t="s">
        <v>129</v>
      </c>
      <c r="D22" s="49" t="s">
        <v>130</v>
      </c>
      <c r="E22" s="49" t="s">
        <v>131</v>
      </c>
      <c r="F22" s="49" t="s">
        <v>80</v>
      </c>
      <c r="G22" s="49" t="s">
        <v>132</v>
      </c>
      <c r="H22" s="51" t="str">
        <f>HYPERLINK("http://dx.doi.org/10.3354/dao03256","http://dx.doi.org/10.3354/dao03256")</f>
        <v>http://dx.doi.org/10.3354/dao03256</v>
      </c>
      <c r="I22" s="49" t="s">
        <v>133</v>
      </c>
      <c r="J22" s="49" t="s">
        <v>1384</v>
      </c>
      <c r="K22" s="49" t="s">
        <v>22</v>
      </c>
      <c r="L22" s="49" t="s">
        <v>1313</v>
      </c>
      <c r="M22" s="49">
        <v>2018</v>
      </c>
      <c r="N22" s="2"/>
      <c r="O22" s="2"/>
      <c r="P22" s="2"/>
      <c r="Q22" s="2"/>
      <c r="R22" s="2"/>
      <c r="S22" s="2"/>
      <c r="T22" s="2"/>
      <c r="U22" s="2"/>
      <c r="V22" s="2"/>
      <c r="W22" s="2"/>
      <c r="X22" s="2"/>
      <c r="Y22" s="2"/>
      <c r="Z22" s="2"/>
      <c r="AA22" s="2"/>
    </row>
    <row r="23" spans="1:27" ht="114.75" customHeight="1">
      <c r="A23" s="49" t="s">
        <v>134</v>
      </c>
      <c r="B23" s="49" t="s">
        <v>135</v>
      </c>
      <c r="C23" s="49" t="s">
        <v>136</v>
      </c>
      <c r="D23" s="49" t="s">
        <v>92</v>
      </c>
      <c r="E23" s="49" t="s">
        <v>92</v>
      </c>
      <c r="F23" s="49" t="s">
        <v>80</v>
      </c>
      <c r="G23" s="49" t="s">
        <v>137</v>
      </c>
      <c r="H23" s="51" t="str">
        <f>HYPERLINK("http://dx.doi.org/10.1007/s10750-018-3561-8","http://dx.doi.org/10.1007/s10750-018-3561-8")</f>
        <v>http://dx.doi.org/10.1007/s10750-018-3561-8</v>
      </c>
      <c r="I23" s="49" t="s">
        <v>138</v>
      </c>
      <c r="J23" s="49" t="s">
        <v>1369</v>
      </c>
      <c r="K23" s="49" t="s">
        <v>22</v>
      </c>
      <c r="L23" s="49" t="s">
        <v>1306</v>
      </c>
      <c r="M23" s="49">
        <v>2018</v>
      </c>
      <c r="N23" s="2"/>
      <c r="O23" s="2"/>
      <c r="P23" s="2"/>
      <c r="Q23" s="2"/>
      <c r="R23" s="2"/>
      <c r="S23" s="2"/>
      <c r="T23" s="2"/>
      <c r="U23" s="2"/>
      <c r="V23" s="2"/>
      <c r="W23" s="2"/>
      <c r="X23" s="2"/>
      <c r="Y23" s="2"/>
      <c r="Z23" s="2"/>
      <c r="AA23" s="2"/>
    </row>
    <row r="24" spans="1:27" ht="51" customHeight="1">
      <c r="A24" s="49" t="s">
        <v>139</v>
      </c>
      <c r="B24" s="49" t="s">
        <v>140</v>
      </c>
      <c r="C24" s="49" t="s">
        <v>141</v>
      </c>
      <c r="D24" s="49" t="s">
        <v>117</v>
      </c>
      <c r="E24" s="49" t="s">
        <v>118</v>
      </c>
      <c r="F24" s="49" t="s">
        <v>1366</v>
      </c>
      <c r="G24" s="49" t="s">
        <v>142</v>
      </c>
      <c r="H24" s="51" t="str">
        <f>HYPERLINK("http://dx.doi.org/10.1093/mollus/eyx046","http://dx.doi.org/10.1093/mollus/eyx046")</f>
        <v>http://dx.doi.org/10.1093/mollus/eyx046</v>
      </c>
      <c r="I24" s="49" t="s">
        <v>143</v>
      </c>
      <c r="J24" s="49" t="s">
        <v>1380</v>
      </c>
      <c r="K24" s="49" t="s">
        <v>22</v>
      </c>
      <c r="L24" s="49" t="s">
        <v>1307</v>
      </c>
      <c r="M24" s="49">
        <v>2018</v>
      </c>
      <c r="N24" s="2"/>
      <c r="O24" s="2"/>
      <c r="P24" s="2"/>
      <c r="Q24" s="2"/>
      <c r="R24" s="2"/>
      <c r="S24" s="2"/>
      <c r="T24" s="2"/>
      <c r="U24" s="2"/>
      <c r="V24" s="2"/>
      <c r="W24" s="2"/>
      <c r="X24" s="2"/>
      <c r="Y24" s="2"/>
      <c r="Z24" s="2"/>
      <c r="AA24" s="2"/>
    </row>
    <row r="25" spans="1:27" ht="51" customHeight="1">
      <c r="A25" s="49" t="s">
        <v>144</v>
      </c>
      <c r="B25" s="49" t="s">
        <v>145</v>
      </c>
      <c r="C25" s="49" t="s">
        <v>146</v>
      </c>
      <c r="D25" s="49" t="s">
        <v>147</v>
      </c>
      <c r="E25" s="49" t="s">
        <v>147</v>
      </c>
      <c r="F25" s="49" t="s">
        <v>80</v>
      </c>
      <c r="G25" s="49" t="s">
        <v>148</v>
      </c>
      <c r="H25" s="51" t="str">
        <f>HYPERLINK("http://dx.doi.org/10.1371/journal.pone.0186850","http://dx.doi.org/10.1371/journal.pone.0186850")</f>
        <v>http://dx.doi.org/10.1371/journal.pone.0186850</v>
      </c>
      <c r="I25" s="49" t="s">
        <v>149</v>
      </c>
      <c r="J25" s="49" t="s">
        <v>1369</v>
      </c>
      <c r="K25" s="49" t="s">
        <v>22</v>
      </c>
      <c r="L25" s="49" t="s">
        <v>1311</v>
      </c>
      <c r="M25" s="49">
        <v>2017</v>
      </c>
      <c r="N25" s="2"/>
      <c r="O25" s="2"/>
      <c r="P25" s="2"/>
      <c r="Q25" s="2"/>
      <c r="R25" s="2"/>
      <c r="S25" s="2"/>
      <c r="T25" s="2"/>
      <c r="U25" s="2"/>
      <c r="V25" s="2"/>
      <c r="W25" s="2"/>
      <c r="X25" s="2"/>
      <c r="Y25" s="2"/>
      <c r="Z25" s="2"/>
      <c r="AA25" s="2"/>
    </row>
    <row r="26" spans="1:27" ht="76.5" customHeight="1">
      <c r="A26" s="49" t="s">
        <v>150</v>
      </c>
      <c r="B26" s="49" t="s">
        <v>151</v>
      </c>
      <c r="C26" s="49" t="s">
        <v>152</v>
      </c>
      <c r="D26" s="49" t="s">
        <v>153</v>
      </c>
      <c r="E26" s="49" t="s">
        <v>154</v>
      </c>
      <c r="F26" s="49" t="s">
        <v>1368</v>
      </c>
      <c r="G26" s="49" t="s">
        <v>155</v>
      </c>
      <c r="H26" s="51" t="str">
        <f>HYPERLINK("http://dx.doi.org/10.1590/0001-3765201720160624","http://dx.doi.org/10.1590/0001-3765201720160624")</f>
        <v>http://dx.doi.org/10.1590/0001-3765201720160624</v>
      </c>
      <c r="I26" s="49" t="s">
        <v>156</v>
      </c>
      <c r="J26" s="49" t="s">
        <v>1380</v>
      </c>
      <c r="K26" s="49" t="s">
        <v>22</v>
      </c>
      <c r="L26" s="49" t="s">
        <v>1307</v>
      </c>
      <c r="M26" s="49">
        <v>2017</v>
      </c>
      <c r="N26" s="2"/>
      <c r="O26" s="2"/>
      <c r="P26" s="2"/>
      <c r="Q26" s="2"/>
      <c r="R26" s="2"/>
      <c r="S26" s="2"/>
      <c r="T26" s="2"/>
      <c r="U26" s="2"/>
      <c r="V26" s="2"/>
      <c r="W26" s="2"/>
      <c r="X26" s="2"/>
      <c r="Y26" s="2"/>
      <c r="Z26" s="2"/>
      <c r="AA26" s="2"/>
    </row>
    <row r="27" spans="1:27" ht="63.75" customHeight="1">
      <c r="A27" s="49" t="s">
        <v>157</v>
      </c>
      <c r="B27" s="49" t="s">
        <v>158</v>
      </c>
      <c r="C27" s="49" t="s">
        <v>159</v>
      </c>
      <c r="D27" s="49" t="s">
        <v>160</v>
      </c>
      <c r="E27" s="49" t="s">
        <v>160</v>
      </c>
      <c r="F27" s="49" t="s">
        <v>80</v>
      </c>
      <c r="G27" s="49" t="s">
        <v>161</v>
      </c>
      <c r="H27" s="51" t="str">
        <f>HYPERLINK("http://dx.doi.org/10.7717/peerj.3401","http://dx.doi.org/10.7717/peerj.3401")</f>
        <v>http://dx.doi.org/10.7717/peerj.3401</v>
      </c>
      <c r="I27" s="49" t="s">
        <v>162</v>
      </c>
      <c r="J27" s="49" t="s">
        <v>1380</v>
      </c>
      <c r="K27" s="49" t="s">
        <v>22</v>
      </c>
      <c r="L27" s="49" t="s">
        <v>1419</v>
      </c>
      <c r="M27" s="49">
        <v>2017</v>
      </c>
      <c r="N27" s="2"/>
      <c r="O27" s="2"/>
      <c r="P27" s="2"/>
      <c r="Q27" s="2"/>
      <c r="R27" s="2"/>
      <c r="S27" s="2"/>
      <c r="T27" s="2"/>
      <c r="U27" s="2"/>
      <c r="V27" s="2"/>
      <c r="W27" s="2"/>
      <c r="X27" s="2"/>
      <c r="Y27" s="2"/>
      <c r="Z27" s="2"/>
      <c r="AA27" s="2"/>
    </row>
    <row r="28" spans="1:27" ht="63.75" customHeight="1">
      <c r="A28" s="49" t="s">
        <v>163</v>
      </c>
      <c r="B28" s="49" t="s">
        <v>164</v>
      </c>
      <c r="C28" s="49" t="s">
        <v>165</v>
      </c>
      <c r="D28" s="49" t="s">
        <v>130</v>
      </c>
      <c r="E28" s="49" t="s">
        <v>131</v>
      </c>
      <c r="F28" s="49" t="s">
        <v>80</v>
      </c>
      <c r="G28" s="49" t="s">
        <v>166</v>
      </c>
      <c r="H28" s="51" t="str">
        <f>HYPERLINK("http://dx.doi.org/10.3354/dao03086","http://dx.doi.org/10.3354/dao03086")</f>
        <v>http://dx.doi.org/10.3354/dao03086</v>
      </c>
      <c r="I28" s="49" t="s">
        <v>167</v>
      </c>
      <c r="J28" s="49" t="s">
        <v>1380</v>
      </c>
      <c r="K28" s="49" t="s">
        <v>22</v>
      </c>
      <c r="L28" s="49" t="s">
        <v>1426</v>
      </c>
      <c r="M28" s="49">
        <v>2017</v>
      </c>
      <c r="N28" s="2"/>
      <c r="O28" s="2"/>
      <c r="P28" s="2"/>
      <c r="Q28" s="2"/>
      <c r="R28" s="2"/>
      <c r="S28" s="2"/>
      <c r="T28" s="2"/>
      <c r="U28" s="2"/>
      <c r="V28" s="2"/>
      <c r="W28" s="2"/>
      <c r="X28" s="2"/>
      <c r="Y28" s="2"/>
      <c r="Z28" s="2"/>
      <c r="AA28" s="2"/>
    </row>
    <row r="29" spans="1:27" ht="63.75" customHeight="1">
      <c r="A29" s="49" t="s">
        <v>168</v>
      </c>
      <c r="B29" s="49" t="s">
        <v>169</v>
      </c>
      <c r="C29" s="49" t="s">
        <v>170</v>
      </c>
      <c r="D29" s="49" t="s">
        <v>171</v>
      </c>
      <c r="E29" s="49" t="s">
        <v>172</v>
      </c>
      <c r="F29" s="49" t="s">
        <v>1366</v>
      </c>
      <c r="G29" s="49" t="s">
        <v>173</v>
      </c>
      <c r="H29" s="51" t="str">
        <f>HYPERLINK("http://dx.doi.org/10.3897/zoologia.34.e22181","http://dx.doi.org/10.3897/zoologia.34.e22181")</f>
        <v>http://dx.doi.org/10.3897/zoologia.34.e22181</v>
      </c>
      <c r="I29" s="49" t="s">
        <v>174</v>
      </c>
      <c r="J29" s="49" t="s">
        <v>1370</v>
      </c>
      <c r="K29" s="49" t="s">
        <v>22</v>
      </c>
      <c r="L29" s="49" t="s">
        <v>1306</v>
      </c>
      <c r="M29" s="49">
        <v>2017</v>
      </c>
      <c r="N29" s="2"/>
      <c r="O29" s="2"/>
      <c r="P29" s="2"/>
      <c r="Q29" s="2"/>
      <c r="R29" s="2"/>
      <c r="S29" s="2"/>
      <c r="T29" s="2"/>
      <c r="U29" s="2"/>
      <c r="V29" s="2"/>
      <c r="W29" s="2"/>
      <c r="X29" s="2"/>
      <c r="Y29" s="2"/>
      <c r="Z29" s="2"/>
      <c r="AA29" s="2"/>
    </row>
    <row r="30" spans="1:27" ht="38.25" customHeight="1">
      <c r="A30" s="49" t="s">
        <v>175</v>
      </c>
      <c r="B30" s="49" t="s">
        <v>176</v>
      </c>
      <c r="C30" s="49" t="s">
        <v>177</v>
      </c>
      <c r="D30" s="49" t="s">
        <v>160</v>
      </c>
      <c r="E30" s="49" t="s">
        <v>160</v>
      </c>
      <c r="F30" s="49" t="s">
        <v>1368</v>
      </c>
      <c r="G30" s="49" t="s">
        <v>178</v>
      </c>
      <c r="H30" s="51" t="str">
        <f>HYPERLINK("http://dx.doi.org/10.7717/peerj.2548","http://dx.doi.org/10.7717/peerj.2548")</f>
        <v>http://dx.doi.org/10.7717/peerj.2548</v>
      </c>
      <c r="I30" s="49" t="s">
        <v>179</v>
      </c>
      <c r="J30" s="49" t="s">
        <v>1380</v>
      </c>
      <c r="K30" s="49" t="s">
        <v>22</v>
      </c>
      <c r="L30" s="49" t="s">
        <v>1309</v>
      </c>
      <c r="M30" s="49">
        <v>2016</v>
      </c>
      <c r="N30" s="2"/>
      <c r="O30" s="2"/>
      <c r="P30" s="2"/>
      <c r="Q30" s="2"/>
      <c r="R30" s="2"/>
      <c r="S30" s="2"/>
      <c r="T30" s="2"/>
      <c r="U30" s="2"/>
      <c r="V30" s="2"/>
      <c r="W30" s="2"/>
      <c r="X30" s="2"/>
      <c r="Y30" s="2"/>
      <c r="Z30" s="2"/>
      <c r="AA30" s="2"/>
    </row>
    <row r="31" spans="1:27" ht="63.75" customHeight="1">
      <c r="A31" s="49" t="s">
        <v>180</v>
      </c>
      <c r="B31" s="49" t="s">
        <v>181</v>
      </c>
      <c r="C31" s="49" t="s">
        <v>182</v>
      </c>
      <c r="D31" s="49" t="s">
        <v>160</v>
      </c>
      <c r="E31" s="49" t="s">
        <v>160</v>
      </c>
      <c r="F31" s="49" t="s">
        <v>1366</v>
      </c>
      <c r="G31" s="49" t="s">
        <v>183</v>
      </c>
      <c r="H31" s="51" t="str">
        <f>HYPERLINK("http://dx.doi.org/10.7717/peerj.2138","http://dx.doi.org/10.7717/peerj.2138")</f>
        <v>http://dx.doi.org/10.7717/peerj.2138</v>
      </c>
      <c r="I31" s="49" t="s">
        <v>184</v>
      </c>
      <c r="J31" s="49" t="s">
        <v>1383</v>
      </c>
      <c r="K31" s="49" t="s">
        <v>22</v>
      </c>
      <c r="L31" s="49" t="s">
        <v>1314</v>
      </c>
      <c r="M31" s="49">
        <v>2016</v>
      </c>
      <c r="N31" s="2"/>
      <c r="O31" s="2"/>
      <c r="P31" s="2"/>
      <c r="Q31" s="2"/>
      <c r="R31" s="2"/>
      <c r="S31" s="2"/>
      <c r="T31" s="2"/>
      <c r="U31" s="2"/>
      <c r="V31" s="2"/>
      <c r="W31" s="2"/>
      <c r="X31" s="2"/>
      <c r="Y31" s="2"/>
      <c r="Z31" s="2"/>
      <c r="AA31" s="2"/>
    </row>
    <row r="32" spans="1:27" ht="63.75" customHeight="1">
      <c r="A32" s="49" t="s">
        <v>163</v>
      </c>
      <c r="B32" s="49" t="s">
        <v>164</v>
      </c>
      <c r="C32" s="49" t="s">
        <v>185</v>
      </c>
      <c r="D32" s="49" t="s">
        <v>186</v>
      </c>
      <c r="E32" s="49" t="s">
        <v>186</v>
      </c>
      <c r="F32" s="49" t="s">
        <v>1368</v>
      </c>
      <c r="G32" s="49" t="s">
        <v>187</v>
      </c>
      <c r="H32" s="52"/>
      <c r="I32" s="49" t="s">
        <v>167</v>
      </c>
      <c r="J32" s="49" t="s">
        <v>1380</v>
      </c>
      <c r="K32" s="49" t="s">
        <v>22</v>
      </c>
      <c r="L32" s="49" t="s">
        <v>1313</v>
      </c>
      <c r="M32" s="49">
        <v>2016</v>
      </c>
      <c r="N32" s="2"/>
      <c r="O32" s="2"/>
      <c r="P32" s="2"/>
      <c r="Q32" s="2"/>
      <c r="R32" s="2"/>
      <c r="S32" s="2"/>
      <c r="T32" s="2"/>
      <c r="U32" s="2"/>
      <c r="V32" s="2"/>
      <c r="W32" s="2"/>
      <c r="X32" s="2"/>
      <c r="Y32" s="2"/>
      <c r="Z32" s="2"/>
      <c r="AA32" s="2"/>
    </row>
    <row r="33" spans="1:27" ht="89.25" customHeight="1">
      <c r="A33" s="49" t="s">
        <v>188</v>
      </c>
      <c r="B33" s="49" t="s">
        <v>189</v>
      </c>
      <c r="C33" s="49" t="s">
        <v>190</v>
      </c>
      <c r="D33" s="49" t="s">
        <v>191</v>
      </c>
      <c r="E33" s="49" t="s">
        <v>192</v>
      </c>
      <c r="F33" s="49" t="s">
        <v>1366</v>
      </c>
      <c r="G33" s="49" t="s">
        <v>193</v>
      </c>
      <c r="H33" s="51" t="str">
        <f>HYPERLINK("http://dx.doi.org/10.1016/j.quaint.2015.07.022","http://dx.doi.org/10.1016/j.quaint.2015.07.022")</f>
        <v>http://dx.doi.org/10.1016/j.quaint.2015.07.022</v>
      </c>
      <c r="I33" s="51" t="s">
        <v>1399</v>
      </c>
      <c r="J33" s="49" t="s">
        <v>1380</v>
      </c>
      <c r="K33" s="49" t="s">
        <v>22</v>
      </c>
      <c r="L33" s="49" t="s">
        <v>1312</v>
      </c>
      <c r="M33" s="49">
        <v>2016</v>
      </c>
      <c r="N33" s="2"/>
      <c r="O33" s="2"/>
      <c r="P33" s="2"/>
      <c r="Q33" s="2"/>
      <c r="R33" s="2"/>
      <c r="S33" s="2"/>
      <c r="T33" s="2"/>
      <c r="U33" s="2"/>
      <c r="V33" s="2"/>
      <c r="W33" s="2"/>
      <c r="X33" s="2"/>
      <c r="Y33" s="2"/>
      <c r="Z33" s="2"/>
      <c r="AA33" s="2"/>
    </row>
    <row r="34" spans="1:27" ht="63.75" customHeight="1">
      <c r="A34" s="49" t="s">
        <v>194</v>
      </c>
      <c r="B34" s="49" t="s">
        <v>195</v>
      </c>
      <c r="C34" s="49" t="s">
        <v>196</v>
      </c>
      <c r="D34" s="49" t="s">
        <v>197</v>
      </c>
      <c r="E34" s="49" t="s">
        <v>198</v>
      </c>
      <c r="F34" s="49" t="s">
        <v>1366</v>
      </c>
      <c r="G34" s="49" t="s">
        <v>199</v>
      </c>
      <c r="H34" s="51" t="str">
        <f>HYPERLINK("http://dx.doi.org/10.1111/zoj.12250","http://dx.doi.org/10.1111/zoj.12250")</f>
        <v>http://dx.doi.org/10.1111/zoj.12250</v>
      </c>
      <c r="I34" s="49" t="s">
        <v>200</v>
      </c>
      <c r="J34" s="49" t="s">
        <v>1380</v>
      </c>
      <c r="K34" s="49" t="s">
        <v>22</v>
      </c>
      <c r="L34" s="49" t="s">
        <v>1306</v>
      </c>
      <c r="M34" s="49">
        <v>2015</v>
      </c>
      <c r="N34" s="2"/>
      <c r="O34" s="2"/>
      <c r="P34" s="2"/>
      <c r="Q34" s="2"/>
      <c r="R34" s="2"/>
      <c r="S34" s="2"/>
      <c r="T34" s="2"/>
      <c r="U34" s="2"/>
      <c r="V34" s="2"/>
      <c r="W34" s="2"/>
      <c r="X34" s="2"/>
      <c r="Y34" s="2"/>
      <c r="Z34" s="2"/>
      <c r="AA34" s="2"/>
    </row>
    <row r="35" spans="1:27" ht="38.25" customHeight="1">
      <c r="A35" s="49" t="s">
        <v>201</v>
      </c>
      <c r="B35" s="49" t="s">
        <v>202</v>
      </c>
      <c r="C35" s="49" t="s">
        <v>203</v>
      </c>
      <c r="D35" s="49" t="s">
        <v>204</v>
      </c>
      <c r="E35" s="49" t="s">
        <v>205</v>
      </c>
      <c r="F35" s="49"/>
      <c r="G35" s="49" t="s">
        <v>206</v>
      </c>
      <c r="H35" s="51" t="str">
        <f>HYPERLINK("http://dx.doi.org/10.2478/s11686-014-0209-3","http://dx.doi.org/10.2478/s11686-014-0209-3")</f>
        <v>http://dx.doi.org/10.2478/s11686-014-0209-3</v>
      </c>
      <c r="I35" s="49" t="s">
        <v>207</v>
      </c>
      <c r="J35" s="49" t="s">
        <v>1380</v>
      </c>
      <c r="K35" s="49" t="s">
        <v>22</v>
      </c>
      <c r="L35" s="49" t="s">
        <v>1313</v>
      </c>
      <c r="M35" s="49">
        <v>2014</v>
      </c>
      <c r="N35" s="2"/>
      <c r="O35" s="2"/>
      <c r="P35" s="2"/>
      <c r="Q35" s="2"/>
      <c r="R35" s="2"/>
      <c r="S35" s="2"/>
      <c r="T35" s="2"/>
      <c r="U35" s="2"/>
      <c r="V35" s="2"/>
      <c r="W35" s="2"/>
      <c r="X35" s="2"/>
      <c r="Y35" s="2"/>
      <c r="Z35" s="2"/>
      <c r="AA35" s="2"/>
    </row>
    <row r="36" spans="1:27" ht="76.5" customHeight="1">
      <c r="A36" s="49" t="s">
        <v>208</v>
      </c>
      <c r="B36" s="49" t="s">
        <v>209</v>
      </c>
      <c r="C36" s="49" t="s">
        <v>210</v>
      </c>
      <c r="D36" s="49" t="s">
        <v>211</v>
      </c>
      <c r="E36" s="49" t="s">
        <v>212</v>
      </c>
      <c r="F36" s="49"/>
      <c r="G36" s="49" t="s">
        <v>213</v>
      </c>
      <c r="H36" s="51" t="str">
        <f>HYPERLINK("http://dx.doi.org/10.1080/10934529.2014.910065","http://dx.doi.org/10.1080/10934529.2014.910065")</f>
        <v>http://dx.doi.org/10.1080/10934529.2014.910065</v>
      </c>
      <c r="I36" s="49" t="s">
        <v>100</v>
      </c>
      <c r="J36" s="49" t="s">
        <v>1369</v>
      </c>
      <c r="K36" s="49" t="s">
        <v>22</v>
      </c>
      <c r="L36" s="49" t="s">
        <v>1306</v>
      </c>
      <c r="M36" s="49">
        <v>2014</v>
      </c>
      <c r="N36" s="2"/>
      <c r="O36" s="2"/>
      <c r="P36" s="2"/>
      <c r="Q36" s="2"/>
      <c r="R36" s="2"/>
      <c r="S36" s="2"/>
      <c r="T36" s="2"/>
      <c r="U36" s="2"/>
      <c r="V36" s="2"/>
      <c r="W36" s="2"/>
      <c r="X36" s="2"/>
      <c r="Y36" s="2"/>
      <c r="Z36" s="2"/>
      <c r="AA36" s="2"/>
    </row>
    <row r="37" spans="1:27" ht="38.25" customHeight="1">
      <c r="A37" s="49" t="s">
        <v>214</v>
      </c>
      <c r="B37" s="49" t="s">
        <v>215</v>
      </c>
      <c r="C37" s="49" t="s">
        <v>216</v>
      </c>
      <c r="D37" s="49" t="s">
        <v>217</v>
      </c>
      <c r="E37" s="49" t="s">
        <v>218</v>
      </c>
      <c r="F37" s="49"/>
      <c r="G37" s="49" t="s">
        <v>219</v>
      </c>
      <c r="H37" s="51" t="str">
        <f>HYPERLINK("http://dx.doi.org/10.1590/S0073-47212013000200001","http://dx.doi.org/10.1590/S0073-47212013000200001")</f>
        <v>http://dx.doi.org/10.1590/S0073-47212013000200001</v>
      </c>
      <c r="I37" s="49" t="s">
        <v>220</v>
      </c>
      <c r="J37" s="49" t="s">
        <v>1369</v>
      </c>
      <c r="K37" s="49" t="s">
        <v>22</v>
      </c>
      <c r="L37" s="49" t="s">
        <v>1314</v>
      </c>
      <c r="M37" s="49">
        <v>2013</v>
      </c>
      <c r="N37" s="2"/>
      <c r="O37" s="2"/>
      <c r="P37" s="2"/>
      <c r="Q37" s="2"/>
      <c r="R37" s="2"/>
      <c r="S37" s="2"/>
      <c r="T37" s="2"/>
      <c r="U37" s="2"/>
      <c r="V37" s="2"/>
      <c r="W37" s="2"/>
      <c r="X37" s="2"/>
      <c r="Y37" s="2"/>
      <c r="Z37" s="2"/>
      <c r="AA37" s="2"/>
    </row>
    <row r="38" spans="1:27" ht="38.25" customHeight="1">
      <c r="A38" s="49" t="s">
        <v>221</v>
      </c>
      <c r="B38" s="49" t="s">
        <v>222</v>
      </c>
      <c r="C38" s="49" t="s">
        <v>223</v>
      </c>
      <c r="D38" s="49" t="s">
        <v>224</v>
      </c>
      <c r="E38" s="49" t="s">
        <v>225</v>
      </c>
      <c r="F38" s="49"/>
      <c r="G38" s="49" t="s">
        <v>226</v>
      </c>
      <c r="H38" s="51" t="str">
        <f>HYPERLINK("http://dx.doi.org/10.7773/cm.v38i4.2079","http://dx.doi.org/10.7773/cm.v38i4.2079")</f>
        <v>http://dx.doi.org/10.7773/cm.v38i4.2079</v>
      </c>
      <c r="I38" s="49" t="s">
        <v>207</v>
      </c>
      <c r="J38" s="49" t="s">
        <v>1380</v>
      </c>
      <c r="K38" s="49" t="s">
        <v>22</v>
      </c>
      <c r="L38" s="49" t="s">
        <v>1306</v>
      </c>
      <c r="M38" s="49">
        <v>2012</v>
      </c>
      <c r="N38" s="2"/>
      <c r="O38" s="2"/>
      <c r="P38" s="2"/>
      <c r="Q38" s="2"/>
      <c r="R38" s="2"/>
      <c r="S38" s="2"/>
      <c r="T38" s="2"/>
      <c r="U38" s="2"/>
      <c r="V38" s="2"/>
      <c r="W38" s="2"/>
      <c r="X38" s="2"/>
      <c r="Y38" s="2"/>
      <c r="Z38" s="2"/>
      <c r="AA38" s="2"/>
    </row>
    <row r="39" spans="1:27" ht="38.25" customHeight="1">
      <c r="A39" s="49" t="s">
        <v>227</v>
      </c>
      <c r="B39" s="49" t="s">
        <v>228</v>
      </c>
      <c r="C39" s="49" t="s">
        <v>229</v>
      </c>
      <c r="D39" s="49" t="s">
        <v>230</v>
      </c>
      <c r="E39" s="49" t="s">
        <v>231</v>
      </c>
      <c r="F39" s="49"/>
      <c r="G39" s="49" t="s">
        <v>232</v>
      </c>
      <c r="H39" s="51" t="str">
        <f>HYPERLINK("http://dx.doi.org/10.1016/j.cretres.2012.03.016","http://dx.doi.org/10.1016/j.cretres.2012.03.016")</f>
        <v>http://dx.doi.org/10.1016/j.cretres.2012.03.016</v>
      </c>
      <c r="I39" s="49" t="s">
        <v>233</v>
      </c>
      <c r="J39" s="49" t="s">
        <v>1369</v>
      </c>
      <c r="K39" s="49" t="s">
        <v>22</v>
      </c>
      <c r="L39" s="49" t="s">
        <v>1312</v>
      </c>
      <c r="M39" s="49">
        <v>2012</v>
      </c>
      <c r="N39" s="2"/>
      <c r="O39" s="2"/>
      <c r="P39" s="2"/>
      <c r="Q39" s="2"/>
      <c r="R39" s="2"/>
      <c r="S39" s="2"/>
      <c r="T39" s="2"/>
      <c r="U39" s="2"/>
      <c r="V39" s="2"/>
      <c r="W39" s="2"/>
      <c r="X39" s="2"/>
      <c r="Y39" s="2"/>
      <c r="Z39" s="2"/>
      <c r="AA39" s="2"/>
    </row>
    <row r="40" spans="1:27" ht="38.25" customHeight="1">
      <c r="A40" s="49" t="s">
        <v>234</v>
      </c>
      <c r="B40" s="49" t="s">
        <v>235</v>
      </c>
      <c r="C40" s="49" t="s">
        <v>236</v>
      </c>
      <c r="D40" s="49" t="s">
        <v>92</v>
      </c>
      <c r="E40" s="49" t="s">
        <v>92</v>
      </c>
      <c r="F40" s="49"/>
      <c r="G40" s="49" t="s">
        <v>237</v>
      </c>
      <c r="H40" s="51" t="str">
        <f>HYPERLINK("http://dx.doi.org/10.1007/s10750-011-0791-4","http://dx.doi.org/10.1007/s10750-011-0791-4")</f>
        <v>http://dx.doi.org/10.1007/s10750-011-0791-4</v>
      </c>
      <c r="I40" s="49" t="s">
        <v>238</v>
      </c>
      <c r="J40" s="49" t="s">
        <v>1370</v>
      </c>
      <c r="K40" s="49" t="s">
        <v>22</v>
      </c>
      <c r="L40" s="49" t="s">
        <v>1306</v>
      </c>
      <c r="M40" s="49">
        <v>2012</v>
      </c>
      <c r="N40" s="2"/>
      <c r="O40" s="2"/>
      <c r="P40" s="2"/>
      <c r="Q40" s="2"/>
      <c r="R40" s="2"/>
      <c r="S40" s="2"/>
      <c r="T40" s="2"/>
      <c r="U40" s="2"/>
      <c r="V40" s="2"/>
      <c r="W40" s="2"/>
      <c r="X40" s="2"/>
      <c r="Y40" s="2"/>
      <c r="Z40" s="2"/>
      <c r="AA40" s="2"/>
    </row>
    <row r="41" spans="1:27" ht="51" customHeight="1">
      <c r="A41" s="49" t="s">
        <v>239</v>
      </c>
      <c r="B41" s="49" t="s">
        <v>240</v>
      </c>
      <c r="C41" s="49" t="s">
        <v>241</v>
      </c>
      <c r="D41" s="49" t="s">
        <v>242</v>
      </c>
      <c r="E41" s="49" t="s">
        <v>243</v>
      </c>
      <c r="F41" s="49"/>
      <c r="G41" s="49" t="s">
        <v>244</v>
      </c>
      <c r="H41" s="51" t="str">
        <f>HYPERLINK("http://dx.doi.org/10.3391/ai.2012.7.1.010","http://dx.doi.org/10.3391/ai.2012.7.1.010")</f>
        <v>http://dx.doi.org/10.3391/ai.2012.7.1.010</v>
      </c>
      <c r="I41" s="49" t="s">
        <v>13</v>
      </c>
      <c r="J41" s="49" t="s">
        <v>1369</v>
      </c>
      <c r="K41" s="49" t="s">
        <v>22</v>
      </c>
      <c r="L41" s="49" t="s">
        <v>1306</v>
      </c>
      <c r="M41" s="49">
        <v>2012</v>
      </c>
      <c r="N41" s="2"/>
      <c r="O41" s="2"/>
      <c r="P41" s="2"/>
      <c r="Q41" s="2"/>
      <c r="R41" s="2"/>
      <c r="S41" s="2"/>
      <c r="T41" s="2"/>
      <c r="U41" s="2"/>
      <c r="V41" s="2"/>
      <c r="W41" s="2"/>
      <c r="X41" s="2"/>
      <c r="Y41" s="2"/>
      <c r="Z41" s="2"/>
      <c r="AA41" s="2"/>
    </row>
    <row r="42" spans="1:27" ht="38.25" customHeight="1">
      <c r="A42" s="49" t="s">
        <v>245</v>
      </c>
      <c r="B42" s="49" t="s">
        <v>246</v>
      </c>
      <c r="C42" s="49" t="s">
        <v>247</v>
      </c>
      <c r="D42" s="49" t="s">
        <v>10</v>
      </c>
      <c r="E42" s="49" t="s">
        <v>11</v>
      </c>
      <c r="F42" s="49"/>
      <c r="G42" s="49" t="s">
        <v>248</v>
      </c>
      <c r="H42" s="51" t="str">
        <f>HYPERLINK("http://dx.doi.org/10.1590/S1519-69842012000100008","http://dx.doi.org/10.1590/S1519-69842012000100008")</f>
        <v>http://dx.doi.org/10.1590/S1519-69842012000100008</v>
      </c>
      <c r="I42" s="49" t="s">
        <v>249</v>
      </c>
      <c r="J42" s="49" t="s">
        <v>1380</v>
      </c>
      <c r="K42" s="49" t="s">
        <v>22</v>
      </c>
      <c r="L42" s="49" t="s">
        <v>1307</v>
      </c>
      <c r="M42" s="49">
        <v>2012</v>
      </c>
      <c r="N42" s="2"/>
      <c r="O42" s="2"/>
      <c r="P42" s="2"/>
      <c r="Q42" s="2"/>
      <c r="R42" s="2"/>
      <c r="S42" s="2"/>
      <c r="T42" s="2"/>
      <c r="U42" s="2"/>
      <c r="V42" s="2"/>
      <c r="W42" s="2"/>
      <c r="X42" s="2"/>
      <c r="Y42" s="2"/>
      <c r="Z42" s="2"/>
      <c r="AA42" s="2"/>
    </row>
    <row r="43" spans="1:27" ht="63.75" customHeight="1">
      <c r="A43" s="49" t="s">
        <v>250</v>
      </c>
      <c r="B43" s="49" t="s">
        <v>251</v>
      </c>
      <c r="C43" s="49" t="s">
        <v>252</v>
      </c>
      <c r="D43" s="49" t="s">
        <v>253</v>
      </c>
      <c r="E43" s="49" t="s">
        <v>254</v>
      </c>
      <c r="F43" s="49"/>
      <c r="G43" s="49" t="s">
        <v>255</v>
      </c>
      <c r="H43" s="49" t="s">
        <v>255</v>
      </c>
      <c r="I43" s="49" t="s">
        <v>256</v>
      </c>
      <c r="J43" s="49" t="s">
        <v>1380</v>
      </c>
      <c r="K43" s="49" t="s">
        <v>22</v>
      </c>
      <c r="L43" s="49" t="s">
        <v>1306</v>
      </c>
      <c r="M43" s="49">
        <v>2012</v>
      </c>
      <c r="N43" s="2"/>
      <c r="O43" s="2"/>
      <c r="P43" s="2"/>
      <c r="Q43" s="2"/>
      <c r="R43" s="2"/>
      <c r="S43" s="2"/>
      <c r="T43" s="2"/>
      <c r="U43" s="2"/>
      <c r="V43" s="2"/>
      <c r="W43" s="2"/>
      <c r="X43" s="2"/>
      <c r="Y43" s="2"/>
      <c r="Z43" s="2"/>
      <c r="AA43" s="2"/>
    </row>
    <row r="44" spans="1:27" ht="51" customHeight="1">
      <c r="A44" s="49" t="s">
        <v>257</v>
      </c>
      <c r="B44" s="49" t="s">
        <v>258</v>
      </c>
      <c r="C44" s="49" t="s">
        <v>259</v>
      </c>
      <c r="D44" s="49" t="s">
        <v>260</v>
      </c>
      <c r="E44" s="49" t="s">
        <v>261</v>
      </c>
      <c r="F44" s="49"/>
      <c r="G44" s="49" t="s">
        <v>262</v>
      </c>
      <c r="H44" s="51" t="str">
        <f>HYPERLINK("http://dx.doi.org/10.1007/s10530-011-0047-2","http://dx.doi.org/10.1007/s10530-011-0047-2")</f>
        <v>http://dx.doi.org/10.1007/s10530-011-0047-2</v>
      </c>
      <c r="I44" s="49" t="s">
        <v>263</v>
      </c>
      <c r="J44" s="49" t="s">
        <v>1380</v>
      </c>
      <c r="K44" s="49" t="s">
        <v>22</v>
      </c>
      <c r="L44" s="49" t="s">
        <v>1307</v>
      </c>
      <c r="M44" s="49">
        <v>2011</v>
      </c>
      <c r="N44" s="2"/>
      <c r="O44" s="2"/>
      <c r="P44" s="2"/>
      <c r="Q44" s="2"/>
      <c r="R44" s="2"/>
      <c r="S44" s="2"/>
      <c r="T44" s="2"/>
      <c r="U44" s="2"/>
      <c r="V44" s="2"/>
      <c r="W44" s="2"/>
      <c r="X44" s="2"/>
      <c r="Y44" s="2"/>
      <c r="Z44" s="2"/>
      <c r="AA44" s="2"/>
    </row>
    <row r="45" spans="1:27" ht="114.75" customHeight="1">
      <c r="A45" s="49" t="s">
        <v>264</v>
      </c>
      <c r="B45" s="49" t="s">
        <v>265</v>
      </c>
      <c r="C45" s="49" t="s">
        <v>266</v>
      </c>
      <c r="D45" s="49" t="s">
        <v>267</v>
      </c>
      <c r="E45" s="49" t="s">
        <v>268</v>
      </c>
      <c r="F45" s="49"/>
      <c r="G45" s="49" t="s">
        <v>269</v>
      </c>
      <c r="H45" s="51" t="str">
        <f>HYPERLINK("http://dx.doi.org/10.1016/j.palaeo.2009.01.003","http://dx.doi.org/10.1016/j.palaeo.2009.01.003")</f>
        <v>http://dx.doi.org/10.1016/j.palaeo.2009.01.003</v>
      </c>
      <c r="I45" s="49" t="s">
        <v>270</v>
      </c>
      <c r="J45" s="49" t="s">
        <v>1385</v>
      </c>
      <c r="K45" s="49" t="s">
        <v>22</v>
      </c>
      <c r="L45" s="49" t="s">
        <v>1307</v>
      </c>
      <c r="M45" s="49">
        <v>2009</v>
      </c>
      <c r="N45" s="2"/>
      <c r="O45" s="2"/>
      <c r="P45" s="2"/>
      <c r="Q45" s="2"/>
      <c r="R45" s="2"/>
      <c r="S45" s="2"/>
      <c r="T45" s="2"/>
      <c r="U45" s="2"/>
      <c r="V45" s="2"/>
      <c r="W45" s="2"/>
      <c r="X45" s="2"/>
      <c r="Y45" s="2"/>
      <c r="Z45" s="2"/>
      <c r="AA45" s="2"/>
    </row>
    <row r="46" spans="1:27" ht="63.75" customHeight="1">
      <c r="A46" s="49" t="s">
        <v>271</v>
      </c>
      <c r="B46" s="49" t="s">
        <v>272</v>
      </c>
      <c r="C46" s="49" t="s">
        <v>273</v>
      </c>
      <c r="D46" s="49" t="s">
        <v>92</v>
      </c>
      <c r="E46" s="49" t="s">
        <v>92</v>
      </c>
      <c r="F46" s="49"/>
      <c r="G46" s="49" t="s">
        <v>274</v>
      </c>
      <c r="H46" s="51" t="str">
        <f>HYPERLINK("http://dx.doi.org/10.1007/s10750-007-0708-4","http://dx.doi.org/10.1007/s10750-007-0708-4")</f>
        <v>http://dx.doi.org/10.1007/s10750-007-0708-4</v>
      </c>
      <c r="I46" s="49" t="s">
        <v>13</v>
      </c>
      <c r="J46" s="49" t="s">
        <v>1369</v>
      </c>
      <c r="K46" s="49" t="s">
        <v>22</v>
      </c>
      <c r="L46" s="49" t="s">
        <v>1306</v>
      </c>
      <c r="M46" s="49">
        <v>2007</v>
      </c>
      <c r="N46" s="2"/>
      <c r="O46" s="2"/>
      <c r="P46" s="2"/>
      <c r="Q46" s="2"/>
      <c r="R46" s="2"/>
      <c r="S46" s="2"/>
      <c r="T46" s="2"/>
      <c r="U46" s="2"/>
      <c r="V46" s="2"/>
      <c r="W46" s="2"/>
      <c r="X46" s="2"/>
      <c r="Y46" s="2"/>
      <c r="Z46" s="2"/>
      <c r="AA46" s="2"/>
    </row>
    <row r="47" spans="1:27" ht="38.25" customHeight="1">
      <c r="A47" s="49" t="s">
        <v>275</v>
      </c>
      <c r="B47" s="49" t="s">
        <v>276</v>
      </c>
      <c r="C47" s="49" t="s">
        <v>277</v>
      </c>
      <c r="D47" s="49" t="s">
        <v>278</v>
      </c>
      <c r="E47" s="49" t="s">
        <v>279</v>
      </c>
      <c r="F47" s="49"/>
      <c r="G47" s="49" t="s">
        <v>255</v>
      </c>
      <c r="H47" s="49" t="s">
        <v>255</v>
      </c>
      <c r="I47" s="49" t="s">
        <v>280</v>
      </c>
      <c r="J47" s="49" t="s">
        <v>1386</v>
      </c>
      <c r="K47" s="49" t="s">
        <v>22</v>
      </c>
      <c r="L47" s="49" t="s">
        <v>1307</v>
      </c>
      <c r="M47" s="49">
        <v>2007</v>
      </c>
      <c r="N47" s="2"/>
      <c r="O47" s="2"/>
      <c r="P47" s="2"/>
      <c r="Q47" s="2"/>
      <c r="R47" s="2"/>
      <c r="S47" s="2"/>
      <c r="T47" s="2"/>
      <c r="U47" s="2"/>
      <c r="V47" s="2"/>
      <c r="W47" s="2"/>
      <c r="X47" s="2"/>
      <c r="Y47" s="2"/>
      <c r="Z47" s="2"/>
      <c r="AA47" s="2"/>
    </row>
    <row r="48" spans="1:27" ht="51" customHeight="1">
      <c r="A48" s="49" t="s">
        <v>281</v>
      </c>
      <c r="B48" s="49" t="s">
        <v>282</v>
      </c>
      <c r="C48" s="49" t="s">
        <v>283</v>
      </c>
      <c r="D48" s="49" t="s">
        <v>284</v>
      </c>
      <c r="E48" s="49" t="s">
        <v>285</v>
      </c>
      <c r="F48" s="49"/>
      <c r="G48" s="49" t="s">
        <v>286</v>
      </c>
      <c r="H48" s="51" t="str">
        <f>HYPERLINK("http://dx.doi.org/10.1111/j.1442-9993.2007.01707.x","http://dx.doi.org/10.1111/j.1442-9993.2007.01707.x")</f>
        <v>http://dx.doi.org/10.1111/j.1442-9993.2007.01707.x</v>
      </c>
      <c r="I48" s="49" t="s">
        <v>13</v>
      </c>
      <c r="J48" s="49" t="s">
        <v>1369</v>
      </c>
      <c r="K48" s="49" t="s">
        <v>22</v>
      </c>
      <c r="L48" s="49" t="s">
        <v>1306</v>
      </c>
      <c r="M48" s="49">
        <v>2007</v>
      </c>
      <c r="N48" s="2"/>
      <c r="O48" s="2"/>
      <c r="P48" s="2"/>
      <c r="Q48" s="2"/>
      <c r="R48" s="2"/>
      <c r="S48" s="2"/>
      <c r="T48" s="2"/>
      <c r="U48" s="2"/>
      <c r="V48" s="2"/>
      <c r="W48" s="2"/>
      <c r="X48" s="2"/>
      <c r="Y48" s="2"/>
      <c r="Z48" s="2"/>
      <c r="AA48" s="2"/>
    </row>
    <row r="49" spans="1:27" ht="51" customHeight="1">
      <c r="A49" s="49" t="s">
        <v>287</v>
      </c>
      <c r="B49" s="49" t="s">
        <v>288</v>
      </c>
      <c r="C49" s="49" t="s">
        <v>289</v>
      </c>
      <c r="D49" s="49" t="s">
        <v>260</v>
      </c>
      <c r="E49" s="49" t="s">
        <v>261</v>
      </c>
      <c r="F49" s="49"/>
      <c r="G49" s="49" t="s">
        <v>290</v>
      </c>
      <c r="H49" s="51" t="str">
        <f>HYPERLINK("http://dx.doi.org/10.1007/s10530-006-9013-9","http://dx.doi.org/10.1007/s10530-006-9013-9")</f>
        <v>http://dx.doi.org/10.1007/s10530-006-9013-9</v>
      </c>
      <c r="I49" s="49" t="s">
        <v>291</v>
      </c>
      <c r="J49" s="49" t="s">
        <v>1372</v>
      </c>
      <c r="K49" s="49" t="s">
        <v>22</v>
      </c>
      <c r="L49" s="49" t="s">
        <v>1307</v>
      </c>
      <c r="M49" s="49">
        <v>2007</v>
      </c>
      <c r="N49" s="2"/>
      <c r="O49" s="2"/>
      <c r="P49" s="2"/>
      <c r="Q49" s="2"/>
      <c r="R49" s="2"/>
      <c r="S49" s="2"/>
      <c r="T49" s="2"/>
      <c r="U49" s="2"/>
      <c r="V49" s="2"/>
      <c r="W49" s="2"/>
      <c r="X49" s="2"/>
      <c r="Y49" s="2"/>
      <c r="Z49" s="2"/>
      <c r="AA49" s="2"/>
    </row>
    <row r="50" spans="1:27" ht="51" customHeight="1">
      <c r="A50" s="49" t="s">
        <v>292</v>
      </c>
      <c r="B50" s="49" t="s">
        <v>293</v>
      </c>
      <c r="C50" s="49" t="s">
        <v>294</v>
      </c>
      <c r="D50" s="49" t="s">
        <v>260</v>
      </c>
      <c r="E50" s="49" t="s">
        <v>261</v>
      </c>
      <c r="F50" s="49"/>
      <c r="G50" s="49" t="s">
        <v>295</v>
      </c>
      <c r="H50" s="51" t="str">
        <f>HYPERLINK("http://dx.doi.org/10.1007/s10530-005-5107-z","http://dx.doi.org/10.1007/s10530-005-5107-z")</f>
        <v>http://dx.doi.org/10.1007/s10530-005-5107-z</v>
      </c>
      <c r="I50" s="49" t="s">
        <v>13</v>
      </c>
      <c r="J50" s="49" t="s">
        <v>1369</v>
      </c>
      <c r="K50" s="49" t="s">
        <v>22</v>
      </c>
      <c r="L50" s="49" t="s">
        <v>1307</v>
      </c>
      <c r="M50" s="49">
        <v>2006</v>
      </c>
      <c r="N50" s="2"/>
      <c r="O50" s="2"/>
      <c r="P50" s="2"/>
      <c r="Q50" s="2"/>
      <c r="R50" s="2"/>
      <c r="S50" s="2"/>
      <c r="T50" s="2"/>
      <c r="U50" s="2"/>
      <c r="V50" s="2"/>
      <c r="W50" s="2"/>
      <c r="X50" s="2"/>
      <c r="Y50" s="2"/>
      <c r="Z50" s="2"/>
      <c r="AA50" s="2"/>
    </row>
    <row r="51" spans="1:27" ht="38.25" customHeight="1">
      <c r="A51" s="49" t="s">
        <v>296</v>
      </c>
      <c r="B51" s="49" t="s">
        <v>296</v>
      </c>
      <c r="C51" s="49" t="s">
        <v>297</v>
      </c>
      <c r="D51" s="49" t="s">
        <v>298</v>
      </c>
      <c r="E51" s="49" t="s">
        <v>299</v>
      </c>
      <c r="F51" s="49"/>
      <c r="G51" s="49" t="s">
        <v>300</v>
      </c>
      <c r="H51" s="51" t="str">
        <f>HYPERLINK("http://dx.doi.org/10.1007/s11230-005-9004-8","http://dx.doi.org/10.1007/s11230-005-9004-8")</f>
        <v>http://dx.doi.org/10.1007/s11230-005-9004-8</v>
      </c>
      <c r="I51" s="49" t="s">
        <v>301</v>
      </c>
      <c r="J51" s="49" t="s">
        <v>1380</v>
      </c>
      <c r="K51" s="49" t="s">
        <v>22</v>
      </c>
      <c r="L51" s="49" t="s">
        <v>1313</v>
      </c>
      <c r="M51" s="49">
        <v>2006</v>
      </c>
      <c r="N51" s="2"/>
      <c r="O51" s="2"/>
      <c r="P51" s="2"/>
      <c r="Q51" s="2"/>
      <c r="R51" s="2"/>
      <c r="S51" s="2"/>
      <c r="T51" s="2"/>
      <c r="U51" s="2"/>
      <c r="V51" s="2"/>
      <c r="W51" s="2"/>
      <c r="X51" s="2"/>
      <c r="Y51" s="2"/>
      <c r="Z51" s="2"/>
      <c r="AA51" s="2"/>
    </row>
    <row r="52" spans="1:27" ht="51" customHeight="1">
      <c r="A52" s="49" t="s">
        <v>302</v>
      </c>
      <c r="B52" s="49" t="s">
        <v>302</v>
      </c>
      <c r="C52" s="49" t="s">
        <v>303</v>
      </c>
      <c r="D52" s="49" t="s">
        <v>117</v>
      </c>
      <c r="E52" s="49" t="s">
        <v>118</v>
      </c>
      <c r="F52" s="49"/>
      <c r="G52" s="49" t="s">
        <v>304</v>
      </c>
      <c r="H52" s="51" t="str">
        <f>HYPERLINK("http://dx.doi.org/10.1093/mollus/eyi005","http://dx.doi.org/10.1093/mollus/eyi005")</f>
        <v>http://dx.doi.org/10.1093/mollus/eyi005</v>
      </c>
      <c r="I52" s="49" t="s">
        <v>13</v>
      </c>
      <c r="J52" s="49" t="s">
        <v>1369</v>
      </c>
      <c r="K52" s="49" t="s">
        <v>22</v>
      </c>
      <c r="L52" s="49" t="s">
        <v>1307</v>
      </c>
      <c r="M52" s="49">
        <v>2005</v>
      </c>
      <c r="N52" s="2"/>
      <c r="O52" s="2"/>
      <c r="P52" s="2"/>
      <c r="Q52" s="2"/>
      <c r="R52" s="2"/>
      <c r="S52" s="2"/>
      <c r="T52" s="2"/>
      <c r="U52" s="2"/>
      <c r="V52" s="2"/>
      <c r="W52" s="2"/>
      <c r="X52" s="2"/>
      <c r="Y52" s="2"/>
      <c r="Z52" s="2"/>
      <c r="AA52" s="2"/>
    </row>
    <row r="53" spans="1:27" ht="51" customHeight="1">
      <c r="A53" s="49" t="s">
        <v>305</v>
      </c>
      <c r="B53" s="49" t="s">
        <v>305</v>
      </c>
      <c r="C53" s="49" t="s">
        <v>306</v>
      </c>
      <c r="D53" s="49" t="s">
        <v>92</v>
      </c>
      <c r="E53" s="49" t="s">
        <v>92</v>
      </c>
      <c r="F53" s="49"/>
      <c r="G53" s="49" t="s">
        <v>307</v>
      </c>
      <c r="H53" s="51" t="str">
        <f>HYPERLINK("http://dx.doi.org/10.1007/s10750-004-1322-3","http://dx.doi.org/10.1007/s10750-004-1322-3")</f>
        <v>http://dx.doi.org/10.1007/s10750-004-1322-3</v>
      </c>
      <c r="I53" s="49" t="s">
        <v>13</v>
      </c>
      <c r="J53" s="49" t="s">
        <v>1369</v>
      </c>
      <c r="K53" s="49" t="s">
        <v>22</v>
      </c>
      <c r="L53" s="49" t="s">
        <v>1307</v>
      </c>
      <c r="M53" s="49">
        <v>2005</v>
      </c>
      <c r="N53" s="2"/>
      <c r="O53" s="2"/>
      <c r="P53" s="2"/>
      <c r="Q53" s="2"/>
      <c r="R53" s="2"/>
      <c r="S53" s="2"/>
      <c r="T53" s="2"/>
      <c r="U53" s="2"/>
      <c r="V53" s="2"/>
      <c r="W53" s="2"/>
      <c r="X53" s="2"/>
      <c r="Y53" s="2"/>
      <c r="Z53" s="2"/>
      <c r="AA53" s="2"/>
    </row>
    <row r="54" spans="1:27" ht="63.75" customHeight="1">
      <c r="A54" s="49" t="s">
        <v>308</v>
      </c>
      <c r="B54" s="49" t="s">
        <v>308</v>
      </c>
      <c r="C54" s="49" t="s">
        <v>309</v>
      </c>
      <c r="D54" s="49" t="s">
        <v>117</v>
      </c>
      <c r="E54" s="49" t="s">
        <v>118</v>
      </c>
      <c r="F54" s="49"/>
      <c r="G54" s="49" t="s">
        <v>310</v>
      </c>
      <c r="H54" s="51" t="str">
        <f>HYPERLINK("http://dx.doi.org/10.1093/mollus/70.2.173","http://dx.doi.org/10.1093/mollus/70.2.173")</f>
        <v>http://dx.doi.org/10.1093/mollus/70.2.173</v>
      </c>
      <c r="I54" s="49" t="s">
        <v>311</v>
      </c>
      <c r="J54" s="49" t="s">
        <v>1386</v>
      </c>
      <c r="K54" s="49" t="s">
        <v>22</v>
      </c>
      <c r="L54" s="49" t="s">
        <v>1311</v>
      </c>
      <c r="M54" s="49">
        <v>2004</v>
      </c>
      <c r="N54" s="2"/>
      <c r="O54" s="2"/>
      <c r="P54" s="2"/>
      <c r="Q54" s="2"/>
      <c r="R54" s="2"/>
      <c r="S54" s="2"/>
      <c r="T54" s="2"/>
      <c r="U54" s="2"/>
      <c r="V54" s="2"/>
      <c r="W54" s="2"/>
      <c r="X54" s="2"/>
      <c r="Y54" s="2"/>
      <c r="Z54" s="2"/>
      <c r="AA54" s="2"/>
    </row>
    <row r="55" spans="1:27" ht="38.25" customHeight="1">
      <c r="A55" s="49" t="s">
        <v>312</v>
      </c>
      <c r="B55" s="49" t="s">
        <v>312</v>
      </c>
      <c r="C55" s="49" t="s">
        <v>313</v>
      </c>
      <c r="D55" s="49" t="s">
        <v>314</v>
      </c>
      <c r="E55" s="49" t="s">
        <v>314</v>
      </c>
      <c r="F55" s="49"/>
      <c r="G55" s="49" t="s">
        <v>255</v>
      </c>
      <c r="H55" s="49" t="s">
        <v>255</v>
      </c>
      <c r="I55" s="49" t="s">
        <v>315</v>
      </c>
      <c r="J55" s="49" t="s">
        <v>1380</v>
      </c>
      <c r="K55" s="49" t="s">
        <v>22</v>
      </c>
      <c r="L55" s="49" t="s">
        <v>1310</v>
      </c>
      <c r="M55" s="49">
        <v>2004</v>
      </c>
      <c r="N55" s="2"/>
      <c r="O55" s="2"/>
      <c r="P55" s="2"/>
      <c r="Q55" s="2"/>
      <c r="R55" s="2"/>
      <c r="S55" s="2"/>
      <c r="T55" s="2"/>
      <c r="U55" s="2"/>
      <c r="V55" s="2"/>
      <c r="W55" s="2"/>
      <c r="X55" s="2"/>
      <c r="Y55" s="2"/>
      <c r="Z55" s="2"/>
      <c r="AA55" s="2"/>
    </row>
    <row r="56" spans="1:27" ht="114.75" customHeight="1">
      <c r="A56" s="49" t="s">
        <v>316</v>
      </c>
      <c r="B56" s="49" t="s">
        <v>316</v>
      </c>
      <c r="C56" s="49" t="s">
        <v>317</v>
      </c>
      <c r="D56" s="49" t="s">
        <v>318</v>
      </c>
      <c r="E56" s="49" t="s">
        <v>319</v>
      </c>
      <c r="F56" s="49"/>
      <c r="G56" s="49" t="s">
        <v>255</v>
      </c>
      <c r="H56" s="49" t="s">
        <v>255</v>
      </c>
      <c r="I56" s="49" t="s">
        <v>315</v>
      </c>
      <c r="J56" s="49" t="s">
        <v>1380</v>
      </c>
      <c r="K56" s="49" t="s">
        <v>22</v>
      </c>
      <c r="L56" s="49" t="s">
        <v>1410</v>
      </c>
      <c r="M56" s="49">
        <v>2003</v>
      </c>
      <c r="N56" s="2"/>
      <c r="O56" s="2"/>
      <c r="P56" s="2"/>
      <c r="Q56" s="2"/>
      <c r="R56" s="2"/>
      <c r="S56" s="2"/>
      <c r="T56" s="2"/>
      <c r="U56" s="2"/>
      <c r="V56" s="2"/>
      <c r="W56" s="2"/>
      <c r="X56" s="2"/>
      <c r="Y56" s="2"/>
      <c r="Z56" s="2"/>
      <c r="AA56" s="2"/>
    </row>
    <row r="57" spans="1:27" ht="102" customHeight="1">
      <c r="A57" s="49" t="s">
        <v>320</v>
      </c>
      <c r="B57" s="49" t="s">
        <v>320</v>
      </c>
      <c r="C57" s="49" t="s">
        <v>321</v>
      </c>
      <c r="D57" s="49" t="s">
        <v>322</v>
      </c>
      <c r="E57" s="49" t="s">
        <v>322</v>
      </c>
      <c r="F57" s="49"/>
      <c r="G57" s="49" t="s">
        <v>255</v>
      </c>
      <c r="H57" s="49" t="s">
        <v>255</v>
      </c>
      <c r="I57" s="49" t="s">
        <v>323</v>
      </c>
      <c r="J57" s="49" t="s">
        <v>1380</v>
      </c>
      <c r="K57" s="49" t="s">
        <v>22</v>
      </c>
      <c r="L57" s="49" t="s">
        <v>1307</v>
      </c>
      <c r="M57" s="49">
        <v>2002</v>
      </c>
      <c r="N57" s="2"/>
      <c r="O57" s="2"/>
      <c r="P57" s="2"/>
      <c r="Q57" s="2"/>
      <c r="R57" s="2"/>
      <c r="S57" s="2"/>
      <c r="T57" s="2"/>
      <c r="U57" s="2"/>
      <c r="V57" s="2"/>
      <c r="W57" s="2"/>
      <c r="X57" s="2"/>
      <c r="Y57" s="2"/>
      <c r="Z57" s="2"/>
      <c r="AA57" s="2"/>
    </row>
    <row r="58" spans="1:27" ht="38.25" customHeight="1">
      <c r="A58" s="49" t="s">
        <v>324</v>
      </c>
      <c r="B58" s="49" t="s">
        <v>324</v>
      </c>
      <c r="C58" s="49" t="s">
        <v>325</v>
      </c>
      <c r="D58" s="49" t="s">
        <v>326</v>
      </c>
      <c r="E58" s="49" t="s">
        <v>326</v>
      </c>
      <c r="F58" s="49"/>
      <c r="G58" s="49" t="s">
        <v>255</v>
      </c>
      <c r="H58" s="49" t="s">
        <v>255</v>
      </c>
      <c r="I58" s="49" t="s">
        <v>13</v>
      </c>
      <c r="J58" s="49" t="s">
        <v>1369</v>
      </c>
      <c r="K58" s="49" t="s">
        <v>22</v>
      </c>
      <c r="L58" s="49" t="s">
        <v>1306</v>
      </c>
      <c r="M58" s="49">
        <v>2000</v>
      </c>
      <c r="N58" s="2"/>
      <c r="O58" s="2"/>
      <c r="P58" s="2"/>
      <c r="Q58" s="2"/>
      <c r="R58" s="2"/>
      <c r="S58" s="2"/>
      <c r="T58" s="2"/>
      <c r="U58" s="2"/>
      <c r="V58" s="2"/>
      <c r="W58" s="2"/>
      <c r="X58" s="2"/>
      <c r="Y58" s="2"/>
      <c r="Z58" s="2"/>
      <c r="AA58" s="2"/>
    </row>
    <row r="59" spans="1:27" ht="51" customHeight="1">
      <c r="A59" s="49" t="s">
        <v>327</v>
      </c>
      <c r="B59" s="49" t="s">
        <v>327</v>
      </c>
      <c r="C59" s="49" t="s">
        <v>328</v>
      </c>
      <c r="D59" s="49" t="s">
        <v>92</v>
      </c>
      <c r="E59" s="49" t="s">
        <v>92</v>
      </c>
      <c r="F59" s="49"/>
      <c r="G59" s="49" t="s">
        <v>329</v>
      </c>
      <c r="H59" s="51" t="str">
        <f>HYPERLINK("http://dx.doi.org/10.1023/A:1003811223880","http://dx.doi.org/10.1023/A:1003811223880")</f>
        <v>http://dx.doi.org/10.1023/A:1003811223880</v>
      </c>
      <c r="I59" s="49" t="s">
        <v>330</v>
      </c>
      <c r="J59" s="49" t="s">
        <v>1370</v>
      </c>
      <c r="K59" s="49" t="s">
        <v>22</v>
      </c>
      <c r="L59" s="49" t="s">
        <v>1309</v>
      </c>
      <c r="M59" s="49">
        <v>1999</v>
      </c>
      <c r="N59" s="2"/>
      <c r="O59" s="2"/>
      <c r="P59" s="2"/>
      <c r="Q59" s="2"/>
      <c r="R59" s="2"/>
      <c r="S59" s="2"/>
      <c r="T59" s="2"/>
      <c r="U59" s="2"/>
      <c r="V59" s="2"/>
      <c r="W59" s="2"/>
      <c r="X59" s="2"/>
      <c r="Y59" s="2"/>
      <c r="Z59" s="2"/>
      <c r="AA59" s="2"/>
    </row>
    <row r="60" spans="1:27" ht="38.25" customHeight="1">
      <c r="A60" s="49" t="s">
        <v>331</v>
      </c>
      <c r="B60" s="49" t="s">
        <v>331</v>
      </c>
      <c r="C60" s="49" t="s">
        <v>332</v>
      </c>
      <c r="D60" s="49" t="s">
        <v>92</v>
      </c>
      <c r="E60" s="49" t="s">
        <v>92</v>
      </c>
      <c r="F60" s="49"/>
      <c r="G60" s="49" t="s">
        <v>333</v>
      </c>
      <c r="H60" s="51" t="str">
        <f>HYPERLINK("http://dx.doi.org/10.1007/BF00015510","http://dx.doi.org/10.1007/BF00015510")</f>
        <v>http://dx.doi.org/10.1007/BF00015510</v>
      </c>
      <c r="I60" s="49" t="s">
        <v>220</v>
      </c>
      <c r="J60" s="49" t="s">
        <v>1369</v>
      </c>
      <c r="K60" s="49" t="s">
        <v>22</v>
      </c>
      <c r="L60" s="49" t="s">
        <v>1412</v>
      </c>
      <c r="M60" s="49">
        <v>1995</v>
      </c>
      <c r="N60" s="2"/>
      <c r="O60" s="2"/>
      <c r="P60" s="2"/>
      <c r="Q60" s="2"/>
      <c r="R60" s="2"/>
      <c r="S60" s="2"/>
      <c r="T60" s="2"/>
      <c r="U60" s="2"/>
      <c r="V60" s="2"/>
      <c r="W60" s="2"/>
      <c r="X60" s="2"/>
      <c r="Y60" s="2"/>
      <c r="Z60" s="2"/>
      <c r="AA60" s="2"/>
    </row>
    <row r="61" spans="1:27" ht="51" customHeight="1">
      <c r="A61" s="49" t="s">
        <v>334</v>
      </c>
      <c r="B61" s="49" t="s">
        <v>335</v>
      </c>
      <c r="C61" s="49" t="s">
        <v>336</v>
      </c>
      <c r="D61" s="49" t="s">
        <v>147</v>
      </c>
      <c r="E61" s="49" t="s">
        <v>147</v>
      </c>
      <c r="F61" s="49" t="s">
        <v>80</v>
      </c>
      <c r="G61" s="49" t="s">
        <v>337</v>
      </c>
      <c r="H61" s="51" t="str">
        <f>HYPERLINK("http://dx.doi.org/10.1371/journal.pone.0169191","http://dx.doi.org/10.1371/journal.pone.0169191")</f>
        <v>http://dx.doi.org/10.1371/journal.pone.0169191</v>
      </c>
      <c r="I61" s="49" t="s">
        <v>338</v>
      </c>
      <c r="J61" s="49" t="s">
        <v>1387</v>
      </c>
      <c r="K61" s="49" t="s">
        <v>339</v>
      </c>
      <c r="L61" s="49" t="s">
        <v>1308</v>
      </c>
      <c r="M61" s="49">
        <v>2016</v>
      </c>
      <c r="N61" s="2"/>
      <c r="O61" s="2"/>
      <c r="P61" s="2"/>
      <c r="Q61" s="2"/>
      <c r="R61" s="2"/>
      <c r="S61" s="2"/>
      <c r="T61" s="2"/>
      <c r="U61" s="2"/>
      <c r="V61" s="2"/>
      <c r="W61" s="2"/>
      <c r="X61" s="2"/>
      <c r="Y61" s="2"/>
      <c r="Z61" s="2"/>
      <c r="AA61" s="2"/>
    </row>
    <row r="62" spans="1:27" ht="38.25" customHeight="1">
      <c r="A62" s="49" t="s">
        <v>340</v>
      </c>
      <c r="B62" s="49" t="s">
        <v>341</v>
      </c>
      <c r="C62" s="49" t="s">
        <v>342</v>
      </c>
      <c r="D62" s="49" t="s">
        <v>197</v>
      </c>
      <c r="E62" s="49" t="s">
        <v>198</v>
      </c>
      <c r="F62" s="49"/>
      <c r="G62" s="49" t="s">
        <v>343</v>
      </c>
      <c r="H62" s="51" t="str">
        <f>HYPERLINK("http://dx.doi.org/10.1111/zoj.12179","http://dx.doi.org/10.1111/zoj.12179")</f>
        <v>http://dx.doi.org/10.1111/zoj.12179</v>
      </c>
      <c r="I62" s="49" t="s">
        <v>344</v>
      </c>
      <c r="J62" s="49" t="s">
        <v>1380</v>
      </c>
      <c r="K62" s="49" t="s">
        <v>339</v>
      </c>
      <c r="L62" s="49" t="s">
        <v>1314</v>
      </c>
      <c r="M62" s="49">
        <v>2014</v>
      </c>
      <c r="N62" s="2"/>
      <c r="O62" s="2"/>
      <c r="P62" s="2"/>
      <c r="Q62" s="2"/>
      <c r="R62" s="2"/>
      <c r="S62" s="2"/>
      <c r="T62" s="2"/>
      <c r="U62" s="2"/>
      <c r="V62" s="2"/>
      <c r="W62" s="2"/>
      <c r="X62" s="2"/>
      <c r="Y62" s="2"/>
      <c r="Z62" s="2"/>
      <c r="AA62" s="2"/>
    </row>
    <row r="63" spans="1:27" ht="89.25" customHeight="1">
      <c r="A63" s="49" t="s">
        <v>345</v>
      </c>
      <c r="B63" s="49" t="s">
        <v>346</v>
      </c>
      <c r="C63" s="49" t="s">
        <v>347</v>
      </c>
      <c r="D63" s="49" t="s">
        <v>348</v>
      </c>
      <c r="E63" s="49" t="s">
        <v>349</v>
      </c>
      <c r="F63" s="49"/>
      <c r="G63" s="49" t="s">
        <v>350</v>
      </c>
      <c r="H63" s="51" t="str">
        <f>HYPERLINK("http://dx.doi.org/10.7550/rmb.26165","http://dx.doi.org/10.7550/rmb.26165")</f>
        <v>http://dx.doi.org/10.7550/rmb.26165</v>
      </c>
      <c r="I63" s="49" t="s">
        <v>351</v>
      </c>
      <c r="J63" s="49" t="s">
        <v>1383</v>
      </c>
      <c r="K63" s="49" t="s">
        <v>339</v>
      </c>
      <c r="L63" s="49" t="s">
        <v>1311</v>
      </c>
      <c r="M63" s="49">
        <v>2012</v>
      </c>
      <c r="N63" s="2"/>
      <c r="O63" s="2"/>
      <c r="P63" s="2"/>
      <c r="Q63" s="2"/>
      <c r="R63" s="2"/>
      <c r="S63" s="2"/>
      <c r="T63" s="2"/>
      <c r="U63" s="2"/>
      <c r="V63" s="2"/>
      <c r="W63" s="2"/>
      <c r="X63" s="2"/>
      <c r="Y63" s="2"/>
      <c r="Z63" s="2"/>
      <c r="AA63" s="2"/>
    </row>
    <row r="64" spans="1:27" ht="51" customHeight="1">
      <c r="A64" s="49" t="s">
        <v>352</v>
      </c>
      <c r="B64" s="49" t="s">
        <v>353</v>
      </c>
      <c r="C64" s="49" t="s">
        <v>354</v>
      </c>
      <c r="D64" s="49" t="s">
        <v>124</v>
      </c>
      <c r="E64" s="49" t="s">
        <v>124</v>
      </c>
      <c r="F64" s="49"/>
      <c r="G64" s="49" t="s">
        <v>355</v>
      </c>
      <c r="H64" s="51" t="str">
        <f>HYPERLINK("http://dx.doi.org/10.1016/j.limno.2010.12.001","http://dx.doi.org/10.1016/j.limno.2010.12.001")</f>
        <v>http://dx.doi.org/10.1016/j.limno.2010.12.001</v>
      </c>
      <c r="I64" s="49" t="s">
        <v>356</v>
      </c>
      <c r="J64" s="49" t="s">
        <v>1380</v>
      </c>
      <c r="K64" s="49" t="s">
        <v>339</v>
      </c>
      <c r="L64" s="49" t="s">
        <v>1306</v>
      </c>
      <c r="M64" s="49">
        <v>2011</v>
      </c>
      <c r="N64" s="2"/>
      <c r="O64" s="2"/>
      <c r="P64" s="2"/>
      <c r="Q64" s="2"/>
      <c r="R64" s="2"/>
      <c r="S64" s="2"/>
      <c r="T64" s="2"/>
      <c r="U64" s="2"/>
      <c r="V64" s="2"/>
      <c r="W64" s="2"/>
      <c r="X64" s="2"/>
      <c r="Y64" s="2"/>
      <c r="Z64" s="2"/>
      <c r="AA64" s="2"/>
    </row>
    <row r="65" spans="1:27" ht="76.5" customHeight="1">
      <c r="A65" s="49" t="s">
        <v>357</v>
      </c>
      <c r="B65" s="49" t="s">
        <v>358</v>
      </c>
      <c r="C65" s="49" t="s">
        <v>359</v>
      </c>
      <c r="D65" s="49" t="s">
        <v>284</v>
      </c>
      <c r="E65" s="49" t="s">
        <v>285</v>
      </c>
      <c r="F65" s="49" t="s">
        <v>1366</v>
      </c>
      <c r="G65" s="49" t="s">
        <v>360</v>
      </c>
      <c r="H65" s="51" t="str">
        <f>HYPERLINK("http://dx.doi.org/10.1111/aec.13058","http://dx.doi.org/10.1111/aec.13058")</f>
        <v>http://dx.doi.org/10.1111/aec.13058</v>
      </c>
      <c r="I65" s="49" t="s">
        <v>13</v>
      </c>
      <c r="J65" s="49" t="s">
        <v>1369</v>
      </c>
      <c r="K65" s="49" t="s">
        <v>361</v>
      </c>
      <c r="L65" s="49" t="s">
        <v>1412</v>
      </c>
      <c r="M65" s="49">
        <v>2021</v>
      </c>
      <c r="N65" s="2"/>
      <c r="O65" s="2"/>
      <c r="P65" s="2"/>
      <c r="Q65" s="2"/>
      <c r="R65" s="2"/>
      <c r="S65" s="2"/>
      <c r="T65" s="2"/>
      <c r="U65" s="2"/>
      <c r="V65" s="2"/>
      <c r="W65" s="2"/>
      <c r="X65" s="2"/>
      <c r="Y65" s="2"/>
      <c r="Z65" s="2"/>
      <c r="AA65" s="2"/>
    </row>
    <row r="66" spans="1:27" ht="63.75" customHeight="1">
      <c r="A66" s="49" t="s">
        <v>362</v>
      </c>
      <c r="B66" s="49" t="s">
        <v>362</v>
      </c>
      <c r="C66" s="49" t="s">
        <v>363</v>
      </c>
      <c r="D66" s="49" t="s">
        <v>364</v>
      </c>
      <c r="E66" s="49" t="s">
        <v>365</v>
      </c>
      <c r="F66" s="49"/>
      <c r="G66" s="49" t="s">
        <v>366</v>
      </c>
      <c r="H66" s="51" t="str">
        <f>HYPERLINK("http://dx.doi.org/10.1590/S0074-02762002000600007","http://dx.doi.org/10.1590/S0074-02762002000600007")</f>
        <v>http://dx.doi.org/10.1590/S0074-02762002000600007</v>
      </c>
      <c r="I66" s="49" t="s">
        <v>367</v>
      </c>
      <c r="J66" s="49" t="s">
        <v>1380</v>
      </c>
      <c r="K66" s="49" t="s">
        <v>368</v>
      </c>
      <c r="L66" s="49" t="s">
        <v>1313</v>
      </c>
      <c r="M66" s="49">
        <v>2002</v>
      </c>
      <c r="N66" s="2"/>
      <c r="O66" s="2"/>
      <c r="P66" s="2"/>
      <c r="Q66" s="2"/>
      <c r="R66" s="2"/>
      <c r="S66" s="2"/>
      <c r="T66" s="2"/>
      <c r="U66" s="2"/>
      <c r="V66" s="2"/>
      <c r="W66" s="2"/>
      <c r="X66" s="2"/>
      <c r="Y66" s="2"/>
      <c r="Z66" s="2"/>
      <c r="AA66" s="2"/>
    </row>
    <row r="67" spans="1:27" ht="38.25" customHeight="1">
      <c r="A67" s="49" t="s">
        <v>369</v>
      </c>
      <c r="B67" s="49" t="s">
        <v>370</v>
      </c>
      <c r="C67" s="49" t="s">
        <v>371</v>
      </c>
      <c r="D67" s="49" t="s">
        <v>26</v>
      </c>
      <c r="E67" s="49" t="s">
        <v>26</v>
      </c>
      <c r="F67" s="49" t="s">
        <v>1368</v>
      </c>
      <c r="G67" s="49" t="s">
        <v>372</v>
      </c>
      <c r="H67" s="51" t="str">
        <f>HYPERLINK("http://dx.doi.org/10.3390/d16040193","http://dx.doi.org/10.3390/d16040193")</f>
        <v>http://dx.doi.org/10.3390/d16040193</v>
      </c>
      <c r="I67" s="49" t="s">
        <v>373</v>
      </c>
      <c r="J67" s="49" t="s">
        <v>1388</v>
      </c>
      <c r="K67" s="49" t="s">
        <v>374</v>
      </c>
      <c r="L67" s="49" t="s">
        <v>1306</v>
      </c>
      <c r="M67" s="49">
        <v>2024</v>
      </c>
      <c r="N67" s="2"/>
      <c r="O67" s="2"/>
      <c r="P67" s="2"/>
      <c r="Q67" s="2"/>
      <c r="R67" s="2"/>
      <c r="S67" s="2"/>
      <c r="T67" s="2"/>
      <c r="U67" s="2"/>
      <c r="V67" s="2"/>
      <c r="W67" s="2"/>
      <c r="X67" s="2"/>
      <c r="Y67" s="2"/>
      <c r="Z67" s="2"/>
      <c r="AA67" s="2"/>
    </row>
    <row r="68" spans="1:27" ht="51" customHeight="1">
      <c r="A68" s="49" t="s">
        <v>375</v>
      </c>
      <c r="B68" s="49" t="s">
        <v>376</v>
      </c>
      <c r="C68" s="49" t="s">
        <v>377</v>
      </c>
      <c r="D68" s="49" t="s">
        <v>378</v>
      </c>
      <c r="E68" s="49" t="s">
        <v>378</v>
      </c>
      <c r="F68" s="49" t="s">
        <v>80</v>
      </c>
      <c r="G68" s="49" t="s">
        <v>379</v>
      </c>
      <c r="H68" s="51" t="str">
        <f>HYPERLINK("http://dx.doi.org/10.3390/pathogens11121533","http://dx.doi.org/10.3390/pathogens11121533")</f>
        <v>http://dx.doi.org/10.3390/pathogens11121533</v>
      </c>
      <c r="I68" s="49" t="s">
        <v>1400</v>
      </c>
      <c r="J68" s="49" t="s">
        <v>1382</v>
      </c>
      <c r="K68" s="49" t="s">
        <v>374</v>
      </c>
      <c r="L68" s="49" t="s">
        <v>1427</v>
      </c>
      <c r="M68" s="49">
        <v>2022</v>
      </c>
      <c r="N68" s="2"/>
      <c r="O68" s="2"/>
      <c r="P68" s="2"/>
      <c r="Q68" s="2"/>
      <c r="R68" s="2"/>
      <c r="S68" s="2"/>
      <c r="T68" s="2"/>
      <c r="U68" s="2"/>
      <c r="V68" s="2"/>
      <c r="W68" s="2"/>
      <c r="X68" s="2"/>
      <c r="Y68" s="2"/>
      <c r="Z68" s="2"/>
      <c r="AA68" s="2"/>
    </row>
    <row r="69" spans="1:27" ht="102" customHeight="1">
      <c r="A69" s="49" t="s">
        <v>380</v>
      </c>
      <c r="B69" s="49" t="s">
        <v>381</v>
      </c>
      <c r="C69" s="49" t="s">
        <v>382</v>
      </c>
      <c r="D69" s="49" t="s">
        <v>383</v>
      </c>
      <c r="E69" s="49" t="s">
        <v>384</v>
      </c>
      <c r="F69" s="49" t="s">
        <v>1367</v>
      </c>
      <c r="G69" s="49" t="s">
        <v>385</v>
      </c>
      <c r="H69" s="51" t="str">
        <f>HYPERLINK("http://dx.doi.org/10.1002/aqc.3904","http://dx.doi.org/10.1002/aqc.3904")</f>
        <v>http://dx.doi.org/10.1002/aqc.3904</v>
      </c>
      <c r="I69" s="49" t="s">
        <v>386</v>
      </c>
      <c r="J69" s="49" t="s">
        <v>1373</v>
      </c>
      <c r="K69" s="49" t="s">
        <v>374</v>
      </c>
      <c r="L69" s="49" t="s">
        <v>1306</v>
      </c>
      <c r="M69" s="49">
        <v>2022</v>
      </c>
      <c r="N69" s="2"/>
      <c r="O69" s="2"/>
      <c r="P69" s="2"/>
      <c r="Q69" s="2"/>
      <c r="R69" s="2"/>
      <c r="S69" s="2"/>
      <c r="T69" s="2"/>
      <c r="U69" s="2"/>
      <c r="V69" s="2"/>
      <c r="W69" s="2"/>
      <c r="X69" s="2"/>
      <c r="Y69" s="2"/>
      <c r="Z69" s="2"/>
      <c r="AA69" s="2"/>
    </row>
    <row r="70" spans="1:27" ht="51" customHeight="1">
      <c r="A70" s="49" t="s">
        <v>387</v>
      </c>
      <c r="B70" s="49" t="s">
        <v>388</v>
      </c>
      <c r="C70" s="49" t="s">
        <v>389</v>
      </c>
      <c r="D70" s="49" t="s">
        <v>260</v>
      </c>
      <c r="E70" s="49" t="s">
        <v>261</v>
      </c>
      <c r="F70" s="49" t="s">
        <v>80</v>
      </c>
      <c r="G70" s="49" t="s">
        <v>390</v>
      </c>
      <c r="H70" s="51" t="str">
        <f>HYPERLINK("http://dx.doi.org/10.1007/s10530-022-02886-4","http://dx.doi.org/10.1007/s10530-022-02886-4")</f>
        <v>http://dx.doi.org/10.1007/s10530-022-02886-4</v>
      </c>
      <c r="I70" s="49" t="s">
        <v>149</v>
      </c>
      <c r="J70" s="49" t="s">
        <v>1369</v>
      </c>
      <c r="K70" s="49" t="s">
        <v>374</v>
      </c>
      <c r="L70" s="49" t="s">
        <v>1307</v>
      </c>
      <c r="M70" s="49">
        <v>2022</v>
      </c>
      <c r="N70" s="2"/>
      <c r="O70" s="2"/>
      <c r="P70" s="2"/>
      <c r="Q70" s="2"/>
      <c r="R70" s="2"/>
      <c r="S70" s="2"/>
      <c r="T70" s="2"/>
      <c r="U70" s="2"/>
      <c r="V70" s="2"/>
      <c r="W70" s="2"/>
      <c r="X70" s="2"/>
      <c r="Y70" s="2"/>
      <c r="Z70" s="2"/>
      <c r="AA70" s="2"/>
    </row>
    <row r="71" spans="1:27" ht="38.25" customHeight="1">
      <c r="A71" s="49" t="s">
        <v>391</v>
      </c>
      <c r="B71" s="49" t="s">
        <v>392</v>
      </c>
      <c r="C71" s="49" t="s">
        <v>393</v>
      </c>
      <c r="D71" s="49" t="s">
        <v>394</v>
      </c>
      <c r="E71" s="49" t="s">
        <v>395</v>
      </c>
      <c r="F71" s="49" t="s">
        <v>1366</v>
      </c>
      <c r="G71" s="49" t="s">
        <v>396</v>
      </c>
      <c r="H71" s="51" t="str">
        <f>HYPERLINK("http://dx.doi.org/10.1111/are.15417","http://dx.doi.org/10.1111/are.15417")</f>
        <v>http://dx.doi.org/10.1111/are.15417</v>
      </c>
      <c r="I71" s="49" t="s">
        <v>13</v>
      </c>
      <c r="J71" s="49" t="s">
        <v>1369</v>
      </c>
      <c r="K71" s="49" t="s">
        <v>374</v>
      </c>
      <c r="L71" s="49" t="s">
        <v>1307</v>
      </c>
      <c r="M71" s="49">
        <v>2021</v>
      </c>
      <c r="N71" s="2"/>
      <c r="O71" s="2"/>
      <c r="P71" s="2"/>
      <c r="Q71" s="2"/>
      <c r="R71" s="2"/>
      <c r="S71" s="2"/>
      <c r="T71" s="2"/>
      <c r="U71" s="2"/>
      <c r="V71" s="2"/>
      <c r="W71" s="2"/>
      <c r="X71" s="2"/>
      <c r="Y71" s="2"/>
      <c r="Z71" s="2"/>
      <c r="AA71" s="2"/>
    </row>
    <row r="72" spans="1:27" ht="51" customHeight="1">
      <c r="A72" s="49" t="s">
        <v>397</v>
      </c>
      <c r="B72" s="49" t="s">
        <v>398</v>
      </c>
      <c r="C72" s="49" t="s">
        <v>399</v>
      </c>
      <c r="D72" s="49" t="s">
        <v>400</v>
      </c>
      <c r="E72" s="49" t="s">
        <v>401</v>
      </c>
      <c r="F72" s="49" t="s">
        <v>1367</v>
      </c>
      <c r="G72" s="49" t="s">
        <v>402</v>
      </c>
      <c r="H72" s="51" t="str">
        <f>HYPERLINK("http://dx.doi.org/10.1016/j.ecolind.2020.107300","http://dx.doi.org/10.1016/j.ecolind.2020.107300")</f>
        <v>http://dx.doi.org/10.1016/j.ecolind.2020.107300</v>
      </c>
      <c r="I72" s="49" t="s">
        <v>403</v>
      </c>
      <c r="J72" s="49" t="s">
        <v>1370</v>
      </c>
      <c r="K72" s="49" t="s">
        <v>374</v>
      </c>
      <c r="L72" s="49" t="s">
        <v>1411</v>
      </c>
      <c r="M72" s="49">
        <v>2021</v>
      </c>
      <c r="N72" s="2"/>
      <c r="O72" s="2"/>
      <c r="P72" s="2"/>
      <c r="Q72" s="2"/>
      <c r="R72" s="2"/>
      <c r="S72" s="2"/>
      <c r="T72" s="2"/>
      <c r="U72" s="2"/>
      <c r="V72" s="2"/>
      <c r="W72" s="2"/>
      <c r="X72" s="2"/>
      <c r="Y72" s="2"/>
      <c r="Z72" s="2"/>
      <c r="AA72" s="2"/>
    </row>
    <row r="73" spans="1:27" ht="51" customHeight="1">
      <c r="A73" s="49" t="s">
        <v>404</v>
      </c>
      <c r="B73" s="49" t="s">
        <v>405</v>
      </c>
      <c r="C73" s="49" t="s">
        <v>406</v>
      </c>
      <c r="D73" s="49" t="s">
        <v>407</v>
      </c>
      <c r="E73" s="49" t="s">
        <v>408</v>
      </c>
      <c r="F73" s="49" t="s">
        <v>1368</v>
      </c>
      <c r="G73" s="49" t="s">
        <v>409</v>
      </c>
      <c r="H73" s="51" t="str">
        <f>HYPERLINK("http://dx.doi.org/10.1590/1678-4324-75years-2021210149","http://dx.doi.org/10.1590/1678-4324-75years-2021210149")</f>
        <v>http://dx.doi.org/10.1590/1678-4324-75years-2021210149</v>
      </c>
      <c r="I73" s="49" t="s">
        <v>13</v>
      </c>
      <c r="J73" s="49" t="s">
        <v>1369</v>
      </c>
      <c r="K73" s="49" t="s">
        <v>374</v>
      </c>
      <c r="L73" s="49" t="s">
        <v>1306</v>
      </c>
      <c r="M73" s="49">
        <v>2021</v>
      </c>
      <c r="N73" s="2"/>
      <c r="O73" s="2"/>
      <c r="P73" s="2"/>
      <c r="Q73" s="2"/>
      <c r="R73" s="2"/>
      <c r="S73" s="2"/>
      <c r="T73" s="2"/>
      <c r="U73" s="2"/>
      <c r="V73" s="2"/>
      <c r="W73" s="2"/>
      <c r="X73" s="2"/>
      <c r="Y73" s="2"/>
      <c r="Z73" s="2"/>
      <c r="AA73" s="2"/>
    </row>
    <row r="74" spans="1:27" ht="51" customHeight="1">
      <c r="A74" s="49" t="s">
        <v>410</v>
      </c>
      <c r="B74" s="49" t="s">
        <v>411</v>
      </c>
      <c r="C74" s="49" t="s">
        <v>412</v>
      </c>
      <c r="D74" s="49" t="s">
        <v>413</v>
      </c>
      <c r="E74" s="49" t="s">
        <v>414</v>
      </c>
      <c r="F74" s="49" t="s">
        <v>1367</v>
      </c>
      <c r="G74" s="49" t="s">
        <v>415</v>
      </c>
      <c r="H74" s="51" t="str">
        <f>HYPERLINK("http://dx.doi.org/10.1590/1676-0611-BN-2020-1175","http://dx.doi.org/10.1590/1676-0611-BN-2020-1175")</f>
        <v>http://dx.doi.org/10.1590/1676-0611-BN-2020-1175</v>
      </c>
      <c r="I74" s="49" t="s">
        <v>13</v>
      </c>
      <c r="J74" s="49" t="s">
        <v>1369</v>
      </c>
      <c r="K74" s="49" t="s">
        <v>374</v>
      </c>
      <c r="L74" s="49" t="s">
        <v>1306</v>
      </c>
      <c r="M74" s="49">
        <v>2021</v>
      </c>
      <c r="N74" s="2"/>
      <c r="O74" s="2"/>
      <c r="P74" s="2"/>
      <c r="Q74" s="2"/>
      <c r="R74" s="2"/>
      <c r="S74" s="2"/>
      <c r="T74" s="2"/>
      <c r="U74" s="2"/>
      <c r="V74" s="2"/>
      <c r="W74" s="2"/>
      <c r="X74" s="2"/>
      <c r="Y74" s="2"/>
      <c r="Z74" s="2"/>
      <c r="AA74" s="2"/>
    </row>
    <row r="75" spans="1:27" ht="38.25" customHeight="1">
      <c r="A75" s="49" t="s">
        <v>416</v>
      </c>
      <c r="B75" s="49" t="s">
        <v>417</v>
      </c>
      <c r="C75" s="49" t="s">
        <v>418</v>
      </c>
      <c r="D75" s="49" t="s">
        <v>153</v>
      </c>
      <c r="E75" s="49" t="s">
        <v>154</v>
      </c>
      <c r="F75" s="49" t="s">
        <v>1366</v>
      </c>
      <c r="G75" s="49" t="s">
        <v>419</v>
      </c>
      <c r="H75" s="51" t="str">
        <f>HYPERLINK("http://dx.doi.org/10.1590/0001-3765202120210140","http://dx.doi.org/10.1590/0001-3765202120210140")</f>
        <v>http://dx.doi.org/10.1590/0001-3765202120210140</v>
      </c>
      <c r="I75" s="49" t="s">
        <v>420</v>
      </c>
      <c r="J75" s="49" t="s">
        <v>1389</v>
      </c>
      <c r="K75" s="49" t="s">
        <v>374</v>
      </c>
      <c r="L75" s="49" t="s">
        <v>1306</v>
      </c>
      <c r="M75" s="49">
        <v>2021</v>
      </c>
      <c r="N75" s="2"/>
      <c r="O75" s="2"/>
      <c r="P75" s="2"/>
      <c r="Q75" s="2"/>
      <c r="R75" s="2"/>
      <c r="S75" s="2"/>
      <c r="T75" s="2"/>
      <c r="U75" s="2"/>
      <c r="V75" s="2"/>
      <c r="W75" s="2"/>
      <c r="X75" s="2"/>
      <c r="Y75" s="2"/>
      <c r="Z75" s="2"/>
      <c r="AA75" s="2"/>
    </row>
    <row r="76" spans="1:27" ht="38.25" customHeight="1">
      <c r="A76" s="49" t="s">
        <v>421</v>
      </c>
      <c r="B76" s="49" t="s">
        <v>422</v>
      </c>
      <c r="C76" s="49" t="s">
        <v>423</v>
      </c>
      <c r="D76" s="49" t="s">
        <v>424</v>
      </c>
      <c r="E76" s="49" t="s">
        <v>424</v>
      </c>
      <c r="F76" s="49" t="s">
        <v>80</v>
      </c>
      <c r="G76" s="49" t="s">
        <v>425</v>
      </c>
      <c r="H76" s="51" t="str">
        <f>HYPERLINK("http://dx.doi.org/10.15560/17.1.151","http://dx.doi.org/10.15560/17.1.151")</f>
        <v>http://dx.doi.org/10.15560/17.1.151</v>
      </c>
      <c r="I76" s="49" t="s">
        <v>220</v>
      </c>
      <c r="J76" s="49" t="s">
        <v>1369</v>
      </c>
      <c r="K76" s="49" t="s">
        <v>374</v>
      </c>
      <c r="L76" s="49" t="s">
        <v>1306</v>
      </c>
      <c r="M76" s="49">
        <v>2021</v>
      </c>
      <c r="N76" s="2"/>
      <c r="O76" s="2"/>
      <c r="P76" s="2"/>
      <c r="Q76" s="2"/>
      <c r="R76" s="2"/>
      <c r="S76" s="2"/>
      <c r="T76" s="2"/>
      <c r="U76" s="2"/>
      <c r="V76" s="2"/>
      <c r="W76" s="2"/>
      <c r="X76" s="2"/>
      <c r="Y76" s="2"/>
      <c r="Z76" s="2"/>
      <c r="AA76" s="2"/>
    </row>
    <row r="77" spans="1:27" ht="38.25" customHeight="1">
      <c r="A77" s="49" t="s">
        <v>426</v>
      </c>
      <c r="B77" s="49" t="s">
        <v>427</v>
      </c>
      <c r="C77" s="49" t="s">
        <v>428</v>
      </c>
      <c r="D77" s="49" t="s">
        <v>26</v>
      </c>
      <c r="E77" s="49" t="s">
        <v>26</v>
      </c>
      <c r="F77" s="49" t="s">
        <v>1366</v>
      </c>
      <c r="G77" s="49" t="s">
        <v>429</v>
      </c>
      <c r="H77" s="51" t="str">
        <f>HYPERLINK("http://dx.doi.org/10.3390/d12120481","http://dx.doi.org/10.3390/d12120481")</f>
        <v>http://dx.doi.org/10.3390/d12120481</v>
      </c>
      <c r="I77" s="49" t="s">
        <v>430</v>
      </c>
      <c r="J77" s="49" t="s">
        <v>1370</v>
      </c>
      <c r="K77" s="49" t="s">
        <v>374</v>
      </c>
      <c r="L77" s="49" t="s">
        <v>1423</v>
      </c>
      <c r="M77" s="49">
        <v>2020</v>
      </c>
      <c r="N77" s="2"/>
      <c r="O77" s="2"/>
      <c r="P77" s="2"/>
      <c r="Q77" s="2"/>
      <c r="R77" s="2"/>
      <c r="S77" s="2"/>
      <c r="T77" s="2"/>
      <c r="U77" s="2"/>
      <c r="V77" s="2"/>
      <c r="W77" s="2"/>
      <c r="X77" s="2"/>
      <c r="Y77" s="2"/>
      <c r="Z77" s="2"/>
      <c r="AA77" s="2"/>
    </row>
    <row r="78" spans="1:27" ht="63.75" customHeight="1">
      <c r="A78" s="49" t="s">
        <v>431</v>
      </c>
      <c r="B78" s="49" t="s">
        <v>432</v>
      </c>
      <c r="C78" s="49" t="s">
        <v>433</v>
      </c>
      <c r="D78" s="49" t="s">
        <v>242</v>
      </c>
      <c r="E78" s="49" t="s">
        <v>243</v>
      </c>
      <c r="F78" s="49" t="s">
        <v>1368</v>
      </c>
      <c r="G78" s="49" t="s">
        <v>434</v>
      </c>
      <c r="H78" s="51" t="str">
        <f>HYPERLINK("http://dx.doi.org/10.3391/ai.2020.15.3.06","http://dx.doi.org/10.3391/ai.2020.15.3.06")</f>
        <v>http://dx.doi.org/10.3391/ai.2020.15.3.06</v>
      </c>
      <c r="I78" s="49" t="s">
        <v>435</v>
      </c>
      <c r="J78" s="49" t="s">
        <v>1390</v>
      </c>
      <c r="K78" s="49" t="s">
        <v>374</v>
      </c>
      <c r="L78" s="49" t="s">
        <v>1306</v>
      </c>
      <c r="M78" s="49">
        <v>2020</v>
      </c>
      <c r="N78" s="2"/>
      <c r="O78" s="2"/>
      <c r="P78" s="2"/>
      <c r="Q78" s="2"/>
      <c r="R78" s="2"/>
      <c r="S78" s="2"/>
      <c r="T78" s="2"/>
      <c r="U78" s="2"/>
      <c r="V78" s="2"/>
      <c r="W78" s="2"/>
      <c r="X78" s="2"/>
      <c r="Y78" s="2"/>
      <c r="Z78" s="2"/>
      <c r="AA78" s="2"/>
    </row>
    <row r="79" spans="1:27" ht="51" customHeight="1">
      <c r="A79" s="49" t="s">
        <v>436</v>
      </c>
      <c r="B79" s="49" t="s">
        <v>437</v>
      </c>
      <c r="C79" s="49" t="s">
        <v>438</v>
      </c>
      <c r="D79" s="49" t="s">
        <v>92</v>
      </c>
      <c r="E79" s="49" t="s">
        <v>92</v>
      </c>
      <c r="F79" s="49" t="s">
        <v>1368</v>
      </c>
      <c r="G79" s="49" t="s">
        <v>439</v>
      </c>
      <c r="H79" s="51" t="str">
        <f>HYPERLINK("http://dx.doi.org/10.1007/s10750-020-04290-2","http://dx.doi.org/10.1007/s10750-020-04290-2")</f>
        <v>http://dx.doi.org/10.1007/s10750-020-04290-2</v>
      </c>
      <c r="I79" s="49" t="s">
        <v>440</v>
      </c>
      <c r="J79" s="49" t="s">
        <v>1374</v>
      </c>
      <c r="K79" s="49" t="s">
        <v>374</v>
      </c>
      <c r="L79" s="49" t="s">
        <v>1306</v>
      </c>
      <c r="M79" s="49">
        <v>2020</v>
      </c>
      <c r="N79" s="2"/>
      <c r="O79" s="2"/>
      <c r="P79" s="2"/>
      <c r="Q79" s="2"/>
      <c r="R79" s="2"/>
      <c r="S79" s="2"/>
      <c r="T79" s="2"/>
      <c r="U79" s="2"/>
      <c r="V79" s="2"/>
      <c r="W79" s="2"/>
      <c r="X79" s="2"/>
      <c r="Y79" s="2"/>
      <c r="Z79" s="2"/>
      <c r="AA79" s="2"/>
    </row>
    <row r="80" spans="1:27" ht="51" customHeight="1">
      <c r="A80" s="49" t="s">
        <v>441</v>
      </c>
      <c r="B80" s="49" t="s">
        <v>442</v>
      </c>
      <c r="C80" s="49" t="s">
        <v>443</v>
      </c>
      <c r="D80" s="49" t="s">
        <v>10</v>
      </c>
      <c r="E80" s="49" t="s">
        <v>11</v>
      </c>
      <c r="F80" s="49" t="s">
        <v>1366</v>
      </c>
      <c r="G80" s="49" t="s">
        <v>444</v>
      </c>
      <c r="H80" s="51" t="str">
        <f>HYPERLINK("http://dx.doi.org/10.1590/1519-6984.210408","http://dx.doi.org/10.1590/1519-6984.210408")</f>
        <v>http://dx.doi.org/10.1590/1519-6984.210408</v>
      </c>
      <c r="I80" s="49" t="s">
        <v>356</v>
      </c>
      <c r="J80" s="49" t="s">
        <v>1380</v>
      </c>
      <c r="K80" s="49" t="s">
        <v>374</v>
      </c>
      <c r="L80" s="49" t="s">
        <v>1306</v>
      </c>
      <c r="M80" s="49">
        <v>2020</v>
      </c>
      <c r="N80" s="2"/>
      <c r="O80" s="2"/>
      <c r="P80" s="2"/>
      <c r="Q80" s="2"/>
      <c r="R80" s="2"/>
      <c r="S80" s="2"/>
      <c r="T80" s="2"/>
      <c r="U80" s="2"/>
      <c r="V80" s="2"/>
      <c r="W80" s="2"/>
      <c r="X80" s="2"/>
      <c r="Y80" s="2"/>
      <c r="Z80" s="2"/>
      <c r="AA80" s="2"/>
    </row>
    <row r="81" spans="1:27" ht="51" customHeight="1">
      <c r="A81" s="49" t="s">
        <v>445</v>
      </c>
      <c r="B81" s="49" t="s">
        <v>446</v>
      </c>
      <c r="C81" s="49" t="s">
        <v>447</v>
      </c>
      <c r="D81" s="49" t="s">
        <v>413</v>
      </c>
      <c r="E81" s="49" t="s">
        <v>414</v>
      </c>
      <c r="F81" s="49" t="s">
        <v>1368</v>
      </c>
      <c r="G81" s="49" t="s">
        <v>448</v>
      </c>
      <c r="H81" s="51" t="str">
        <f>HYPERLINK("http://dx.doi.org/10.1590/1676-0611-BN-2019-0868","http://dx.doi.org/10.1590/1676-0611-BN-2019-0868")</f>
        <v>http://dx.doi.org/10.1590/1676-0611-BN-2019-0868</v>
      </c>
      <c r="I81" s="49" t="s">
        <v>1401</v>
      </c>
      <c r="J81" s="49" t="s">
        <v>1391</v>
      </c>
      <c r="K81" s="49" t="s">
        <v>374</v>
      </c>
      <c r="L81" s="49" t="s">
        <v>1306</v>
      </c>
      <c r="M81" s="49">
        <v>2020</v>
      </c>
      <c r="N81" s="2"/>
      <c r="O81" s="2"/>
      <c r="P81" s="2"/>
      <c r="Q81" s="2"/>
      <c r="R81" s="2"/>
      <c r="S81" s="2"/>
      <c r="T81" s="2"/>
      <c r="U81" s="2"/>
      <c r="V81" s="2"/>
      <c r="W81" s="2"/>
      <c r="X81" s="2"/>
      <c r="Y81" s="2"/>
      <c r="Z81" s="2"/>
      <c r="AA81" s="2"/>
    </row>
    <row r="82" spans="1:27" ht="38.25" customHeight="1">
      <c r="A82" s="49" t="s">
        <v>449</v>
      </c>
      <c r="B82" s="49" t="s">
        <v>450</v>
      </c>
      <c r="C82" s="49" t="s">
        <v>451</v>
      </c>
      <c r="D82" s="49" t="s">
        <v>452</v>
      </c>
      <c r="E82" s="49" t="s">
        <v>453</v>
      </c>
      <c r="F82" s="49" t="s">
        <v>1367</v>
      </c>
      <c r="G82" s="49" t="s">
        <v>454</v>
      </c>
      <c r="H82" s="51" t="str">
        <f>HYPERLINK("http://dx.doi.org/10.1590/1809-4392201903910","http://dx.doi.org/10.1590/1809-4392201903910")</f>
        <v>http://dx.doi.org/10.1590/1809-4392201903910</v>
      </c>
      <c r="I82" s="49" t="s">
        <v>455</v>
      </c>
      <c r="J82" s="49" t="s">
        <v>1369</v>
      </c>
      <c r="K82" s="49" t="s">
        <v>374</v>
      </c>
      <c r="L82" s="49" t="s">
        <v>1414</v>
      </c>
      <c r="M82" s="49">
        <v>2020</v>
      </c>
      <c r="N82" s="2"/>
      <c r="O82" s="2"/>
      <c r="P82" s="2"/>
      <c r="Q82" s="2"/>
      <c r="R82" s="2"/>
      <c r="S82" s="2"/>
      <c r="T82" s="2"/>
      <c r="U82" s="2"/>
      <c r="V82" s="2"/>
      <c r="W82" s="2"/>
      <c r="X82" s="2"/>
      <c r="Y82" s="2"/>
      <c r="Z82" s="2"/>
      <c r="AA82" s="2"/>
    </row>
    <row r="83" spans="1:27" ht="51" customHeight="1">
      <c r="A83" s="49" t="s">
        <v>456</v>
      </c>
      <c r="B83" s="49" t="s">
        <v>457</v>
      </c>
      <c r="C83" s="49" t="s">
        <v>458</v>
      </c>
      <c r="D83" s="49" t="s">
        <v>413</v>
      </c>
      <c r="E83" s="49" t="s">
        <v>414</v>
      </c>
      <c r="F83" s="49" t="s">
        <v>1367</v>
      </c>
      <c r="G83" s="49" t="s">
        <v>459</v>
      </c>
      <c r="H83" s="51" t="str">
        <f>HYPERLINK("http://dx.doi.org/10.1590/1676-0611-BN-2020-0975","http://dx.doi.org/10.1590/1676-0611-BN-2020-0975")</f>
        <v>http://dx.doi.org/10.1590/1676-0611-BN-2020-0975</v>
      </c>
      <c r="I83" s="49" t="s">
        <v>460</v>
      </c>
      <c r="J83" s="49" t="s">
        <v>1382</v>
      </c>
      <c r="K83" s="49" t="s">
        <v>374</v>
      </c>
      <c r="L83" s="49" t="s">
        <v>1415</v>
      </c>
      <c r="M83" s="49">
        <v>2020</v>
      </c>
      <c r="N83" s="2"/>
      <c r="O83" s="2"/>
      <c r="P83" s="2"/>
      <c r="Q83" s="2"/>
      <c r="R83" s="2"/>
      <c r="S83" s="2"/>
      <c r="T83" s="2"/>
      <c r="U83" s="2"/>
      <c r="V83" s="2"/>
      <c r="W83" s="2"/>
      <c r="X83" s="2"/>
      <c r="Y83" s="2"/>
      <c r="Z83" s="2"/>
      <c r="AA83" s="2"/>
    </row>
    <row r="84" spans="1:27" ht="102" customHeight="1">
      <c r="A84" s="49" t="s">
        <v>461</v>
      </c>
      <c r="B84" s="49" t="s">
        <v>462</v>
      </c>
      <c r="C84" s="49" t="s">
        <v>463</v>
      </c>
      <c r="D84" s="49" t="s">
        <v>153</v>
      </c>
      <c r="E84" s="49" t="s">
        <v>154</v>
      </c>
      <c r="F84" s="49" t="s">
        <v>80</v>
      </c>
      <c r="G84" s="49" t="s">
        <v>464</v>
      </c>
      <c r="H84" s="51" t="str">
        <f>HYPERLINK("http://dx.doi.org/10.159010001-3765202020180811","http://dx.doi.org/10.159010001-3765202020180811")</f>
        <v>http://dx.doi.org/10.159010001-3765202020180811</v>
      </c>
      <c r="I84" s="49" t="s">
        <v>465</v>
      </c>
      <c r="J84" s="49" t="s">
        <v>1369</v>
      </c>
      <c r="K84" s="49" t="s">
        <v>374</v>
      </c>
      <c r="L84" s="49" t="s">
        <v>1409</v>
      </c>
      <c r="M84" s="49">
        <v>2020</v>
      </c>
      <c r="N84" s="2"/>
      <c r="O84" s="2"/>
      <c r="P84" s="2"/>
      <c r="Q84" s="2"/>
      <c r="R84" s="2"/>
      <c r="S84" s="2"/>
      <c r="T84" s="2"/>
      <c r="U84" s="2"/>
      <c r="V84" s="2"/>
      <c r="W84" s="2"/>
      <c r="X84" s="2"/>
      <c r="Y84" s="2"/>
      <c r="Z84" s="2"/>
      <c r="AA84" s="2"/>
    </row>
    <row r="85" spans="1:27" ht="51" customHeight="1">
      <c r="A85" s="49" t="s">
        <v>466</v>
      </c>
      <c r="B85" s="49" t="s">
        <v>467</v>
      </c>
      <c r="C85" s="49" t="s">
        <v>468</v>
      </c>
      <c r="D85" s="49" t="s">
        <v>469</v>
      </c>
      <c r="E85" s="49" t="s">
        <v>470</v>
      </c>
      <c r="F85" s="49" t="s">
        <v>80</v>
      </c>
      <c r="G85" s="49" t="s">
        <v>471</v>
      </c>
      <c r="H85" s="51" t="str">
        <f>HYPERLINK("http://dx.doi.org/10.1016/j.ecolmodel.2019.05.010","http://dx.doi.org/10.1016/j.ecolmodel.2019.05.010")</f>
        <v>http://dx.doi.org/10.1016/j.ecolmodel.2019.05.010</v>
      </c>
      <c r="I85" s="49" t="s">
        <v>13</v>
      </c>
      <c r="J85" s="49" t="s">
        <v>1369</v>
      </c>
      <c r="K85" s="49" t="s">
        <v>374</v>
      </c>
      <c r="L85" s="49" t="s">
        <v>1307</v>
      </c>
      <c r="M85" s="49">
        <v>2019</v>
      </c>
      <c r="N85" s="2"/>
      <c r="O85" s="2"/>
      <c r="P85" s="2"/>
      <c r="Q85" s="2"/>
      <c r="R85" s="2"/>
      <c r="S85" s="2"/>
      <c r="T85" s="2"/>
      <c r="U85" s="2"/>
      <c r="V85" s="2"/>
      <c r="W85" s="2"/>
      <c r="X85" s="2"/>
      <c r="Y85" s="2"/>
      <c r="Z85" s="2"/>
      <c r="AA85" s="2"/>
    </row>
    <row r="86" spans="1:27" ht="76.5" customHeight="1">
      <c r="A86" s="49" t="s">
        <v>472</v>
      </c>
      <c r="B86" s="49" t="s">
        <v>473</v>
      </c>
      <c r="C86" s="49" t="s">
        <v>474</v>
      </c>
      <c r="D86" s="49" t="s">
        <v>475</v>
      </c>
      <c r="E86" s="49" t="s">
        <v>476</v>
      </c>
      <c r="F86" s="49" t="s">
        <v>1366</v>
      </c>
      <c r="G86" s="49" t="s">
        <v>477</v>
      </c>
      <c r="H86" s="51" t="str">
        <f>HYPERLINK("http://dx.doi.org/10.1127/arch.moll/148/009-034","http://dx.doi.org/10.1127/arch.moll/148/009-034")</f>
        <v>http://dx.doi.org/10.1127/arch.moll/148/009-034</v>
      </c>
      <c r="I86" s="49" t="s">
        <v>478</v>
      </c>
      <c r="J86" s="49" t="s">
        <v>1375</v>
      </c>
      <c r="K86" s="49" t="s">
        <v>374</v>
      </c>
      <c r="L86" s="49" t="s">
        <v>1314</v>
      </c>
      <c r="M86" s="49">
        <v>2019</v>
      </c>
      <c r="N86" s="2"/>
      <c r="O86" s="2"/>
      <c r="P86" s="2"/>
      <c r="Q86" s="2"/>
      <c r="R86" s="2"/>
      <c r="S86" s="2"/>
      <c r="T86" s="2"/>
      <c r="U86" s="2"/>
      <c r="V86" s="2"/>
      <c r="W86" s="2"/>
      <c r="X86" s="2"/>
      <c r="Y86" s="2"/>
      <c r="Z86" s="2"/>
      <c r="AA86" s="2"/>
    </row>
    <row r="87" spans="1:27" ht="38.25" customHeight="1">
      <c r="A87" s="49" t="s">
        <v>479</v>
      </c>
      <c r="B87" s="49" t="s">
        <v>480</v>
      </c>
      <c r="C87" s="49" t="s">
        <v>481</v>
      </c>
      <c r="D87" s="49" t="s">
        <v>117</v>
      </c>
      <c r="E87" s="49" t="s">
        <v>118</v>
      </c>
      <c r="F87" s="49" t="s">
        <v>80</v>
      </c>
      <c r="G87" s="49" t="s">
        <v>482</v>
      </c>
      <c r="H87" s="51" t="str">
        <f>HYPERLINK("http://dx.doi.org/10.1093/mollus/eyz001","http://dx.doi.org/10.1093/mollus/eyz001")</f>
        <v>http://dx.doi.org/10.1093/mollus/eyz001</v>
      </c>
      <c r="I87" s="49" t="s">
        <v>483</v>
      </c>
      <c r="J87" s="49" t="s">
        <v>1375</v>
      </c>
      <c r="K87" s="49" t="s">
        <v>374</v>
      </c>
      <c r="L87" s="49" t="s">
        <v>1311</v>
      </c>
      <c r="M87" s="49">
        <v>2019</v>
      </c>
      <c r="N87" s="2"/>
      <c r="O87" s="2"/>
      <c r="P87" s="2"/>
      <c r="Q87" s="2"/>
      <c r="R87" s="2"/>
      <c r="S87" s="2"/>
      <c r="T87" s="2"/>
      <c r="U87" s="2"/>
      <c r="V87" s="2"/>
      <c r="W87" s="2"/>
      <c r="X87" s="2"/>
      <c r="Y87" s="2"/>
      <c r="Z87" s="2"/>
      <c r="AA87" s="2"/>
    </row>
    <row r="88" spans="1:27" ht="38.25" customHeight="1">
      <c r="A88" s="49" t="s">
        <v>484</v>
      </c>
      <c r="B88" s="49" t="s">
        <v>485</v>
      </c>
      <c r="C88" s="49" t="s">
        <v>486</v>
      </c>
      <c r="D88" s="49" t="s">
        <v>487</v>
      </c>
      <c r="E88" s="49" t="s">
        <v>488</v>
      </c>
      <c r="F88" s="49" t="s">
        <v>1366</v>
      </c>
      <c r="G88" s="49" t="s">
        <v>489</v>
      </c>
      <c r="H88" s="51" t="str">
        <f>HYPERLINK("http://dx.doi.org/10.1002/ece3.4941","http://dx.doi.org/10.1002/ece3.4941")</f>
        <v>http://dx.doi.org/10.1002/ece3.4941</v>
      </c>
      <c r="I88" s="49" t="s">
        <v>13</v>
      </c>
      <c r="J88" s="49" t="s">
        <v>1369</v>
      </c>
      <c r="K88" s="49" t="s">
        <v>374</v>
      </c>
      <c r="L88" s="49" t="s">
        <v>1310</v>
      </c>
      <c r="M88" s="49">
        <v>2019</v>
      </c>
      <c r="N88" s="2"/>
      <c r="O88" s="2"/>
      <c r="P88" s="2"/>
      <c r="Q88" s="2"/>
      <c r="R88" s="2"/>
      <c r="S88" s="2"/>
      <c r="T88" s="2"/>
      <c r="U88" s="2"/>
      <c r="V88" s="2"/>
      <c r="W88" s="2"/>
      <c r="X88" s="2"/>
      <c r="Y88" s="2"/>
      <c r="Z88" s="2"/>
      <c r="AA88" s="2"/>
    </row>
    <row r="89" spans="1:27" ht="51" customHeight="1">
      <c r="A89" s="49" t="s">
        <v>490</v>
      </c>
      <c r="B89" s="49" t="s">
        <v>491</v>
      </c>
      <c r="C89" s="49" t="s">
        <v>492</v>
      </c>
      <c r="D89" s="49" t="s">
        <v>413</v>
      </c>
      <c r="E89" s="49" t="s">
        <v>414</v>
      </c>
      <c r="F89" s="49" t="s">
        <v>80</v>
      </c>
      <c r="G89" s="49" t="s">
        <v>493</v>
      </c>
      <c r="H89" s="51" t="str">
        <f>HYPERLINK("http://dx.doi.org/10.1590/1676-0611-BN-2019-0746","http://dx.doi.org/10.1590/1676-0611-BN-2019-0746")</f>
        <v>http://dx.doi.org/10.1590/1676-0611-BN-2019-0746</v>
      </c>
      <c r="I89" s="49" t="s">
        <v>1402</v>
      </c>
      <c r="J89" s="49" t="s">
        <v>1384</v>
      </c>
      <c r="K89" s="49" t="s">
        <v>374</v>
      </c>
      <c r="L89" s="49" t="s">
        <v>1310</v>
      </c>
      <c r="M89" s="49">
        <v>2019</v>
      </c>
      <c r="N89" s="2"/>
      <c r="O89" s="2"/>
      <c r="P89" s="2"/>
      <c r="Q89" s="2"/>
      <c r="R89" s="2"/>
      <c r="S89" s="2"/>
      <c r="T89" s="2"/>
      <c r="U89" s="2"/>
      <c r="V89" s="2"/>
      <c r="W89" s="2"/>
      <c r="X89" s="2"/>
      <c r="Y89" s="2"/>
      <c r="Z89" s="2"/>
      <c r="AA89" s="2"/>
    </row>
    <row r="90" spans="1:27" ht="51" customHeight="1">
      <c r="A90" s="49" t="s">
        <v>494</v>
      </c>
      <c r="B90" s="49" t="s">
        <v>495</v>
      </c>
      <c r="C90" s="49" t="s">
        <v>496</v>
      </c>
      <c r="D90" s="49" t="s">
        <v>400</v>
      </c>
      <c r="E90" s="49" t="s">
        <v>401</v>
      </c>
      <c r="F90" s="49" t="s">
        <v>1367</v>
      </c>
      <c r="G90" s="49" t="s">
        <v>497</v>
      </c>
      <c r="H90" s="51" t="str">
        <f>HYPERLINK("http://dx.doi.org/10.1016/j.ecolind.2018.01.005","http://dx.doi.org/10.1016/j.ecolind.2018.01.005")</f>
        <v>http://dx.doi.org/10.1016/j.ecolind.2018.01.005</v>
      </c>
      <c r="I90" s="49" t="s">
        <v>13</v>
      </c>
      <c r="J90" s="49" t="s">
        <v>1369</v>
      </c>
      <c r="K90" s="49" t="s">
        <v>374</v>
      </c>
      <c r="L90" s="49" t="s">
        <v>1307</v>
      </c>
      <c r="M90" s="49">
        <v>2018</v>
      </c>
      <c r="N90" s="2"/>
      <c r="O90" s="2"/>
      <c r="P90" s="2"/>
      <c r="Q90" s="2"/>
      <c r="R90" s="2"/>
      <c r="S90" s="2"/>
      <c r="T90" s="2"/>
      <c r="U90" s="2"/>
      <c r="V90" s="2"/>
      <c r="W90" s="2"/>
      <c r="X90" s="2"/>
      <c r="Y90" s="2"/>
      <c r="Z90" s="2"/>
      <c r="AA90" s="2"/>
    </row>
    <row r="91" spans="1:27" ht="51" customHeight="1">
      <c r="A91" s="49" t="s">
        <v>498</v>
      </c>
      <c r="B91" s="49" t="s">
        <v>499</v>
      </c>
      <c r="C91" s="49" t="s">
        <v>500</v>
      </c>
      <c r="D91" s="49" t="s">
        <v>501</v>
      </c>
      <c r="E91" s="49" t="s">
        <v>502</v>
      </c>
      <c r="F91" s="49" t="s">
        <v>1368</v>
      </c>
      <c r="G91" s="49" t="s">
        <v>503</v>
      </c>
      <c r="H91" s="51" t="str">
        <f>HYPERLINK("http://dx.doi.org/10.3897/subtbiol.25.23778","http://dx.doi.org/10.3897/subtbiol.25.23778")</f>
        <v>http://dx.doi.org/10.3897/subtbiol.25.23778</v>
      </c>
      <c r="I91" s="49" t="s">
        <v>504</v>
      </c>
      <c r="J91" s="49" t="s">
        <v>1380</v>
      </c>
      <c r="K91" s="49" t="s">
        <v>374</v>
      </c>
      <c r="L91" s="49" t="s">
        <v>1311</v>
      </c>
      <c r="M91" s="49">
        <v>2018</v>
      </c>
      <c r="N91" s="2"/>
      <c r="O91" s="2"/>
      <c r="P91" s="2"/>
      <c r="Q91" s="2"/>
      <c r="R91" s="2"/>
      <c r="S91" s="2"/>
      <c r="T91" s="2"/>
      <c r="U91" s="2"/>
      <c r="V91" s="2"/>
      <c r="W91" s="2"/>
      <c r="X91" s="2"/>
      <c r="Y91" s="2"/>
      <c r="Z91" s="2"/>
      <c r="AA91" s="2"/>
    </row>
    <row r="92" spans="1:27" ht="63.75" customHeight="1">
      <c r="A92" s="49" t="s">
        <v>505</v>
      </c>
      <c r="B92" s="49" t="s">
        <v>506</v>
      </c>
      <c r="C92" s="49" t="s">
        <v>507</v>
      </c>
      <c r="D92" s="49" t="s">
        <v>92</v>
      </c>
      <c r="E92" s="49" t="s">
        <v>92</v>
      </c>
      <c r="F92" s="49" t="s">
        <v>1368</v>
      </c>
      <c r="G92" s="49" t="s">
        <v>508</v>
      </c>
      <c r="H92" s="51" t="str">
        <f>HYPERLINK("http://dx.doi.org/10.1007/s10750-017-3097-3","http://dx.doi.org/10.1007/s10750-017-3097-3")</f>
        <v>http://dx.doi.org/10.1007/s10750-017-3097-3</v>
      </c>
      <c r="I92" s="49" t="s">
        <v>509</v>
      </c>
      <c r="J92" s="49" t="s">
        <v>1369</v>
      </c>
      <c r="K92" s="49" t="s">
        <v>374</v>
      </c>
      <c r="L92" s="49" t="s">
        <v>1311</v>
      </c>
      <c r="M92" s="49">
        <v>2018</v>
      </c>
      <c r="N92" s="2"/>
      <c r="O92" s="2"/>
      <c r="P92" s="2"/>
      <c r="Q92" s="2"/>
      <c r="R92" s="2"/>
      <c r="S92" s="2"/>
      <c r="T92" s="2"/>
      <c r="U92" s="2"/>
      <c r="V92" s="2"/>
      <c r="W92" s="2"/>
      <c r="X92" s="2"/>
      <c r="Y92" s="2"/>
      <c r="Z92" s="2"/>
      <c r="AA92" s="2"/>
    </row>
    <row r="93" spans="1:27" ht="51" customHeight="1">
      <c r="A93" s="49" t="s">
        <v>510</v>
      </c>
      <c r="B93" s="49" t="s">
        <v>511</v>
      </c>
      <c r="C93" s="49" t="s">
        <v>512</v>
      </c>
      <c r="D93" s="49" t="s">
        <v>513</v>
      </c>
      <c r="E93" s="49" t="s">
        <v>514</v>
      </c>
      <c r="F93" s="49" t="s">
        <v>1366</v>
      </c>
      <c r="G93" s="49" t="s">
        <v>515</v>
      </c>
      <c r="H93" s="51" t="str">
        <f>HYPERLINK("http://dx.doi.org/10.1007/s10933-017-0010-z","http://dx.doi.org/10.1007/s10933-017-0010-z")</f>
        <v>http://dx.doi.org/10.1007/s10933-017-0010-z</v>
      </c>
      <c r="I93" s="49" t="s">
        <v>516</v>
      </c>
      <c r="J93" s="49" t="s">
        <v>1392</v>
      </c>
      <c r="K93" s="49" t="s">
        <v>374</v>
      </c>
      <c r="L93" s="49" t="s">
        <v>1312</v>
      </c>
      <c r="M93" s="49">
        <v>2018</v>
      </c>
      <c r="N93" s="2"/>
      <c r="O93" s="2"/>
      <c r="P93" s="2"/>
      <c r="Q93" s="2"/>
      <c r="R93" s="2"/>
      <c r="S93" s="2"/>
      <c r="T93" s="2"/>
      <c r="U93" s="2"/>
      <c r="V93" s="2"/>
      <c r="W93" s="2"/>
      <c r="X93" s="2"/>
      <c r="Y93" s="2"/>
      <c r="Z93" s="2"/>
      <c r="AA93" s="2"/>
    </row>
    <row r="94" spans="1:27" ht="63.75" customHeight="1">
      <c r="A94" s="49" t="s">
        <v>517</v>
      </c>
      <c r="B94" s="49" t="s">
        <v>518</v>
      </c>
      <c r="C94" s="49" t="s">
        <v>519</v>
      </c>
      <c r="D94" s="49" t="s">
        <v>520</v>
      </c>
      <c r="E94" s="49" t="s">
        <v>521</v>
      </c>
      <c r="F94" s="49" t="s">
        <v>1367</v>
      </c>
      <c r="G94" s="49" t="s">
        <v>522</v>
      </c>
      <c r="H94" s="51" t="str">
        <f>HYPERLINK("http://dx.doi.org/10.1590/S1678-9946201860041","http://dx.doi.org/10.1590/S1678-9946201860041")</f>
        <v>http://dx.doi.org/10.1590/S1678-9946201860041</v>
      </c>
      <c r="I94" s="49" t="s">
        <v>523</v>
      </c>
      <c r="J94" s="49" t="s">
        <v>1387</v>
      </c>
      <c r="K94" s="49" t="s">
        <v>374</v>
      </c>
      <c r="L94" s="49" t="s">
        <v>1313</v>
      </c>
      <c r="M94" s="49">
        <v>2018</v>
      </c>
      <c r="N94" s="2"/>
      <c r="O94" s="2"/>
      <c r="P94" s="2"/>
      <c r="Q94" s="2"/>
      <c r="R94" s="2"/>
      <c r="S94" s="2"/>
      <c r="T94" s="2"/>
      <c r="U94" s="2"/>
      <c r="V94" s="2"/>
      <c r="W94" s="2"/>
      <c r="X94" s="2"/>
      <c r="Y94" s="2"/>
      <c r="Z94" s="2"/>
      <c r="AA94" s="2"/>
    </row>
    <row r="95" spans="1:27" ht="63.75" customHeight="1">
      <c r="A95" s="49" t="s">
        <v>524</v>
      </c>
      <c r="B95" s="49" t="s">
        <v>525</v>
      </c>
      <c r="C95" s="49" t="s">
        <v>526</v>
      </c>
      <c r="D95" s="49" t="s">
        <v>191</v>
      </c>
      <c r="E95" s="49" t="s">
        <v>192</v>
      </c>
      <c r="F95" s="49" t="s">
        <v>1368</v>
      </c>
      <c r="G95" s="49" t="s">
        <v>527</v>
      </c>
      <c r="H95" s="51" t="str">
        <f>HYPERLINK("http://dx.doi.org/10.1016/j.quaint.2016.11.007","http://dx.doi.org/10.1016/j.quaint.2016.11.007")</f>
        <v>http://dx.doi.org/10.1016/j.quaint.2016.11.007</v>
      </c>
      <c r="I95" s="49" t="s">
        <v>528</v>
      </c>
      <c r="J95" s="49" t="s">
        <v>1393</v>
      </c>
      <c r="K95" s="49" t="s">
        <v>374</v>
      </c>
      <c r="L95" s="49" t="s">
        <v>1312</v>
      </c>
      <c r="M95" s="49">
        <v>2017</v>
      </c>
      <c r="N95" s="2"/>
      <c r="O95" s="2"/>
      <c r="P95" s="2"/>
      <c r="Q95" s="2"/>
      <c r="R95" s="2"/>
      <c r="S95" s="2"/>
      <c r="T95" s="2"/>
      <c r="U95" s="2"/>
      <c r="V95" s="2"/>
      <c r="W95" s="2"/>
      <c r="X95" s="2"/>
      <c r="Y95" s="2"/>
      <c r="Z95" s="2"/>
      <c r="AA95" s="2"/>
    </row>
    <row r="96" spans="1:27" ht="63.75" customHeight="1">
      <c r="A96" s="49" t="s">
        <v>529</v>
      </c>
      <c r="B96" s="49" t="s">
        <v>530</v>
      </c>
      <c r="C96" s="49" t="s">
        <v>531</v>
      </c>
      <c r="D96" s="49" t="s">
        <v>48</v>
      </c>
      <c r="E96" s="49" t="s">
        <v>48</v>
      </c>
      <c r="F96" s="49" t="s">
        <v>1366</v>
      </c>
      <c r="G96" s="49" t="s">
        <v>532</v>
      </c>
      <c r="H96" s="51" t="str">
        <f>HYPERLINK("http://dx.doi.org/10.1007/s10201-016-0485-8","http://dx.doi.org/10.1007/s10201-016-0485-8")</f>
        <v>http://dx.doi.org/10.1007/s10201-016-0485-8</v>
      </c>
      <c r="I96" s="49" t="s">
        <v>13</v>
      </c>
      <c r="J96" s="49" t="s">
        <v>1369</v>
      </c>
      <c r="K96" s="49" t="s">
        <v>374</v>
      </c>
      <c r="L96" s="49" t="s">
        <v>1310</v>
      </c>
      <c r="M96" s="49">
        <v>2017</v>
      </c>
      <c r="N96" s="2"/>
      <c r="O96" s="2"/>
      <c r="P96" s="2"/>
      <c r="Q96" s="2"/>
      <c r="R96" s="2"/>
      <c r="S96" s="2"/>
      <c r="T96" s="2"/>
      <c r="U96" s="2"/>
      <c r="V96" s="2"/>
      <c r="W96" s="2"/>
      <c r="X96" s="2"/>
      <c r="Y96" s="2"/>
      <c r="Z96" s="2"/>
      <c r="AA96" s="2"/>
    </row>
    <row r="97" spans="1:27" ht="51" customHeight="1">
      <c r="A97" s="49" t="s">
        <v>533</v>
      </c>
      <c r="B97" s="49" t="s">
        <v>534</v>
      </c>
      <c r="C97" s="49" t="s">
        <v>535</v>
      </c>
      <c r="D97" s="49" t="s">
        <v>536</v>
      </c>
      <c r="E97" s="49" t="s">
        <v>537</v>
      </c>
      <c r="F97" s="49" t="s">
        <v>80</v>
      </c>
      <c r="G97" s="49" t="s">
        <v>538</v>
      </c>
      <c r="H97" s="51" t="str">
        <f>HYPERLINK("http://dx.doi.org/10.1038/srep35237","http://dx.doi.org/10.1038/srep35237")</f>
        <v>http://dx.doi.org/10.1038/srep35237</v>
      </c>
      <c r="I97" s="49" t="s">
        <v>13</v>
      </c>
      <c r="J97" s="49" t="s">
        <v>1369</v>
      </c>
      <c r="K97" s="49" t="s">
        <v>374</v>
      </c>
      <c r="L97" s="49" t="s">
        <v>1313</v>
      </c>
      <c r="M97" s="49">
        <v>2016</v>
      </c>
      <c r="N97" s="2"/>
      <c r="O97" s="2"/>
      <c r="P97" s="2"/>
      <c r="Q97" s="2"/>
      <c r="R97" s="2"/>
      <c r="S97" s="2"/>
      <c r="T97" s="2"/>
      <c r="U97" s="2"/>
      <c r="V97" s="2"/>
      <c r="W97" s="2"/>
      <c r="X97" s="2"/>
      <c r="Y97" s="2"/>
      <c r="Z97" s="2"/>
      <c r="AA97" s="2"/>
    </row>
    <row r="98" spans="1:27" ht="38.25" customHeight="1">
      <c r="A98" s="49" t="s">
        <v>539</v>
      </c>
      <c r="B98" s="49" t="s">
        <v>540</v>
      </c>
      <c r="C98" s="49" t="s">
        <v>541</v>
      </c>
      <c r="D98" s="49" t="s">
        <v>542</v>
      </c>
      <c r="E98" s="49" t="s">
        <v>543</v>
      </c>
      <c r="F98" s="49" t="s">
        <v>1366</v>
      </c>
      <c r="G98" s="49" t="s">
        <v>544</v>
      </c>
      <c r="H98" s="51" t="str">
        <f>HYPERLINK("http://dx.doi.org/10.1016/j.ympev.2016.04.013","http://dx.doi.org/10.1016/j.ympev.2016.04.013")</f>
        <v>http://dx.doi.org/10.1016/j.ympev.2016.04.013</v>
      </c>
      <c r="I98" s="49" t="s">
        <v>545</v>
      </c>
      <c r="J98" s="49" t="s">
        <v>1376</v>
      </c>
      <c r="K98" s="49" t="s">
        <v>374</v>
      </c>
      <c r="L98" s="49" t="s">
        <v>1424</v>
      </c>
      <c r="M98" s="49">
        <v>2016</v>
      </c>
      <c r="N98" s="2"/>
      <c r="O98" s="2"/>
      <c r="P98" s="2"/>
      <c r="Q98" s="2"/>
      <c r="R98" s="2"/>
      <c r="S98" s="2"/>
      <c r="T98" s="2"/>
      <c r="U98" s="2"/>
      <c r="V98" s="2"/>
      <c r="W98" s="2"/>
      <c r="X98" s="2"/>
      <c r="Y98" s="2"/>
      <c r="Z98" s="2"/>
      <c r="AA98" s="2"/>
    </row>
    <row r="99" spans="1:27" ht="51" customHeight="1">
      <c r="A99" s="49" t="s">
        <v>546</v>
      </c>
      <c r="B99" s="49" t="s">
        <v>547</v>
      </c>
      <c r="C99" s="49" t="s">
        <v>548</v>
      </c>
      <c r="D99" s="49" t="s">
        <v>10</v>
      </c>
      <c r="E99" s="49" t="s">
        <v>11</v>
      </c>
      <c r="F99" s="49" t="s">
        <v>1368</v>
      </c>
      <c r="G99" s="49" t="s">
        <v>549</v>
      </c>
      <c r="H99" s="51" t="str">
        <f>HYPERLINK("http://dx.doi.org/10.1590/1519-6984.01915","http://dx.doi.org/10.1590/1519-6984.01915")</f>
        <v>http://dx.doi.org/10.1590/1519-6984.01915</v>
      </c>
      <c r="I99" s="49" t="s">
        <v>220</v>
      </c>
      <c r="J99" s="49" t="s">
        <v>1369</v>
      </c>
      <c r="K99" s="49" t="s">
        <v>374</v>
      </c>
      <c r="L99" s="49" t="s">
        <v>1307</v>
      </c>
      <c r="M99" s="49">
        <v>2016</v>
      </c>
      <c r="N99" s="2"/>
      <c r="O99" s="2"/>
      <c r="P99" s="2"/>
      <c r="Q99" s="2"/>
      <c r="R99" s="2"/>
      <c r="S99" s="2"/>
      <c r="T99" s="2"/>
      <c r="U99" s="2"/>
      <c r="V99" s="2"/>
      <c r="W99" s="2"/>
      <c r="X99" s="2"/>
      <c r="Y99" s="2"/>
      <c r="Z99" s="2"/>
      <c r="AA99" s="2"/>
    </row>
    <row r="100" spans="1:27" ht="38.25" customHeight="1">
      <c r="A100" s="49" t="s">
        <v>550</v>
      </c>
      <c r="B100" s="49" t="s">
        <v>551</v>
      </c>
      <c r="C100" s="49" t="s">
        <v>552</v>
      </c>
      <c r="D100" s="49" t="s">
        <v>278</v>
      </c>
      <c r="E100" s="49" t="s">
        <v>279</v>
      </c>
      <c r="F100" s="49" t="s">
        <v>80</v>
      </c>
      <c r="G100" s="49" t="s">
        <v>553</v>
      </c>
      <c r="H100" s="53" t="s">
        <v>554</v>
      </c>
      <c r="I100" s="49" t="s">
        <v>13</v>
      </c>
      <c r="J100" s="49" t="s">
        <v>1369</v>
      </c>
      <c r="K100" s="49" t="s">
        <v>374</v>
      </c>
      <c r="L100" s="49" t="s">
        <v>1306</v>
      </c>
      <c r="M100" s="49">
        <v>2016</v>
      </c>
      <c r="N100" s="2"/>
      <c r="O100" s="2"/>
      <c r="P100" s="2"/>
      <c r="Q100" s="2"/>
      <c r="R100" s="2"/>
      <c r="S100" s="2"/>
      <c r="T100" s="2"/>
      <c r="U100" s="2"/>
      <c r="V100" s="2"/>
      <c r="W100" s="2"/>
      <c r="X100" s="2"/>
      <c r="Y100" s="2"/>
      <c r="Z100" s="2"/>
      <c r="AA100" s="2"/>
    </row>
    <row r="101" spans="1:27" ht="114.75" customHeight="1">
      <c r="A101" s="49" t="s">
        <v>555</v>
      </c>
      <c r="B101" s="49" t="s">
        <v>556</v>
      </c>
      <c r="C101" s="49" t="s">
        <v>557</v>
      </c>
      <c r="D101" s="49" t="s">
        <v>10</v>
      </c>
      <c r="E101" s="49" t="s">
        <v>11</v>
      </c>
      <c r="F101" s="49" t="s">
        <v>1366</v>
      </c>
      <c r="G101" s="49" t="s">
        <v>558</v>
      </c>
      <c r="H101" s="51" t="str">
        <f>HYPERLINK("http://dx.doi.org/10.1590/1519-6984.14514","http://dx.doi.org/10.1590/1519-6984.14514")</f>
        <v>http://dx.doi.org/10.1590/1519-6984.14514</v>
      </c>
      <c r="I101" s="49" t="s">
        <v>559</v>
      </c>
      <c r="J101" s="49" t="s">
        <v>1369</v>
      </c>
      <c r="K101" s="49" t="s">
        <v>374</v>
      </c>
      <c r="L101" s="49" t="s">
        <v>1307</v>
      </c>
      <c r="M101" s="49">
        <v>2016</v>
      </c>
      <c r="N101" s="2"/>
      <c r="O101" s="2"/>
      <c r="P101" s="2"/>
      <c r="Q101" s="2"/>
      <c r="R101" s="2"/>
      <c r="S101" s="2"/>
      <c r="T101" s="2"/>
      <c r="U101" s="2"/>
      <c r="V101" s="2"/>
      <c r="W101" s="2"/>
      <c r="X101" s="2"/>
      <c r="Y101" s="2"/>
      <c r="Z101" s="2"/>
      <c r="AA101" s="2"/>
    </row>
    <row r="102" spans="1:27" ht="63.75" customHeight="1">
      <c r="A102" s="49" t="s">
        <v>560</v>
      </c>
      <c r="B102" s="49" t="s">
        <v>561</v>
      </c>
      <c r="C102" s="49" t="s">
        <v>562</v>
      </c>
      <c r="D102" s="49" t="s">
        <v>413</v>
      </c>
      <c r="E102" s="49" t="s">
        <v>414</v>
      </c>
      <c r="F102" s="49" t="s">
        <v>1366</v>
      </c>
      <c r="G102" s="49" t="s">
        <v>563</v>
      </c>
      <c r="H102" s="51" t="str">
        <f>HYPERLINK("http://dx.doi.org/10.1590/1676-0611-BN-2014-0164","http://dx.doi.org/10.1590/1676-0611-BN-2014-0164")</f>
        <v>http://dx.doi.org/10.1590/1676-0611-BN-2014-0164</v>
      </c>
      <c r="I102" s="49" t="s">
        <v>13</v>
      </c>
      <c r="J102" s="49" t="s">
        <v>1369</v>
      </c>
      <c r="K102" s="49" t="s">
        <v>374</v>
      </c>
      <c r="L102" s="49" t="s">
        <v>1307</v>
      </c>
      <c r="M102" s="49">
        <v>2016</v>
      </c>
      <c r="N102" s="2"/>
      <c r="O102" s="2"/>
      <c r="P102" s="2"/>
      <c r="Q102" s="2"/>
      <c r="R102" s="2"/>
      <c r="S102" s="2"/>
      <c r="T102" s="2"/>
      <c r="U102" s="2"/>
      <c r="V102" s="2"/>
      <c r="W102" s="2"/>
      <c r="X102" s="2"/>
      <c r="Y102" s="2"/>
      <c r="Z102" s="2"/>
      <c r="AA102" s="2"/>
    </row>
    <row r="103" spans="1:27" ht="38.25" customHeight="1">
      <c r="A103" s="49" t="s">
        <v>564</v>
      </c>
      <c r="B103" s="49" t="s">
        <v>565</v>
      </c>
      <c r="C103" s="49" t="s">
        <v>566</v>
      </c>
      <c r="D103" s="49" t="s">
        <v>413</v>
      </c>
      <c r="E103" s="49" t="s">
        <v>414</v>
      </c>
      <c r="F103" s="49" t="s">
        <v>1366</v>
      </c>
      <c r="G103" s="49" t="s">
        <v>567</v>
      </c>
      <c r="H103" s="51" t="str">
        <f>HYPERLINK("http://dx.doi.org/10.1590/1676-06032015015314","http://dx.doi.org/10.1590/1676-06032015015314")</f>
        <v>http://dx.doi.org/10.1590/1676-06032015015314</v>
      </c>
      <c r="I103" s="49" t="s">
        <v>568</v>
      </c>
      <c r="J103" s="49" t="s">
        <v>1380</v>
      </c>
      <c r="K103" s="49" t="s">
        <v>374</v>
      </c>
      <c r="L103" s="49" t="s">
        <v>1306</v>
      </c>
      <c r="M103" s="49">
        <v>2015</v>
      </c>
      <c r="N103" s="2"/>
      <c r="O103" s="2"/>
      <c r="P103" s="2"/>
      <c r="Q103" s="2"/>
      <c r="R103" s="2"/>
      <c r="S103" s="2"/>
      <c r="T103" s="2"/>
      <c r="U103" s="2"/>
      <c r="V103" s="2"/>
      <c r="W103" s="2"/>
      <c r="X103" s="2"/>
      <c r="Y103" s="2"/>
      <c r="Z103" s="2"/>
      <c r="AA103" s="2"/>
    </row>
    <row r="104" spans="1:27" ht="25.5" customHeight="1">
      <c r="A104" s="49" t="s">
        <v>569</v>
      </c>
      <c r="B104" s="49" t="s">
        <v>570</v>
      </c>
      <c r="C104" s="49" t="s">
        <v>571</v>
      </c>
      <c r="D104" s="49" t="s">
        <v>10</v>
      </c>
      <c r="E104" s="49" t="s">
        <v>11</v>
      </c>
      <c r="F104" s="49" t="s">
        <v>1367</v>
      </c>
      <c r="G104" s="49" t="s">
        <v>572</v>
      </c>
      <c r="H104" s="51" t="str">
        <f>HYPERLINK("http://dx.doi.org/10.1590/1519-6984.09113","http://dx.doi.org/10.1590/1519-6984.09113")</f>
        <v>http://dx.doi.org/10.1590/1519-6984.09113</v>
      </c>
      <c r="I104" s="49" t="s">
        <v>220</v>
      </c>
      <c r="J104" s="49" t="s">
        <v>1369</v>
      </c>
      <c r="K104" s="49" t="s">
        <v>374</v>
      </c>
      <c r="L104" s="49" t="s">
        <v>1306</v>
      </c>
      <c r="M104" s="49">
        <v>2015</v>
      </c>
      <c r="N104" s="2"/>
      <c r="O104" s="2"/>
      <c r="P104" s="2"/>
      <c r="Q104" s="2"/>
      <c r="R104" s="2"/>
      <c r="S104" s="2"/>
      <c r="T104" s="2"/>
      <c r="U104" s="2"/>
      <c r="V104" s="2"/>
      <c r="W104" s="2"/>
      <c r="X104" s="2"/>
      <c r="Y104" s="2"/>
      <c r="Z104" s="2"/>
      <c r="AA104" s="2"/>
    </row>
    <row r="105" spans="1:27" ht="51" customHeight="1">
      <c r="A105" s="49" t="s">
        <v>573</v>
      </c>
      <c r="B105" s="49" t="s">
        <v>574</v>
      </c>
      <c r="C105" s="49" t="s">
        <v>575</v>
      </c>
      <c r="D105" s="49" t="s">
        <v>217</v>
      </c>
      <c r="E105" s="49" t="s">
        <v>218</v>
      </c>
      <c r="F105" s="49"/>
      <c r="G105" s="49" t="s">
        <v>576</v>
      </c>
      <c r="H105" s="51" t="str">
        <f>HYPERLINK("http://dx.doi.org/10.1590/1678-476620141043364366","http://dx.doi.org/10.1590/1678-476620141043364366")</f>
        <v>http://dx.doi.org/10.1590/1678-476620141043364366</v>
      </c>
      <c r="I105" s="54" t="s">
        <v>577</v>
      </c>
      <c r="J105" s="49" t="s">
        <v>1380</v>
      </c>
      <c r="K105" s="49" t="s">
        <v>374</v>
      </c>
      <c r="L105" s="49" t="s">
        <v>1314</v>
      </c>
      <c r="M105" s="49">
        <v>2014</v>
      </c>
      <c r="N105" s="2"/>
      <c r="O105" s="2"/>
      <c r="P105" s="2"/>
      <c r="Q105" s="2"/>
      <c r="R105" s="2"/>
      <c r="S105" s="2"/>
      <c r="T105" s="2"/>
      <c r="U105" s="2"/>
      <c r="V105" s="2"/>
      <c r="W105" s="2"/>
      <c r="X105" s="2"/>
      <c r="Y105" s="2"/>
      <c r="Z105" s="2"/>
      <c r="AA105" s="2"/>
    </row>
    <row r="106" spans="1:27" ht="51" customHeight="1">
      <c r="A106" s="49" t="s">
        <v>578</v>
      </c>
      <c r="B106" s="49" t="s">
        <v>579</v>
      </c>
      <c r="C106" s="49" t="s">
        <v>580</v>
      </c>
      <c r="D106" s="49" t="s">
        <v>153</v>
      </c>
      <c r="E106" s="49" t="s">
        <v>154</v>
      </c>
      <c r="F106" s="49"/>
      <c r="G106" s="49" t="s">
        <v>581</v>
      </c>
      <c r="H106" s="51" t="str">
        <f>HYPERLINK("http://dx.doi.org/10.1590/0001-3765201420130281","http://dx.doi.org/10.1590/0001-3765201420130281")</f>
        <v>http://dx.doi.org/10.1590/0001-3765201420130281</v>
      </c>
      <c r="I106" s="49" t="s">
        <v>13</v>
      </c>
      <c r="J106" s="49" t="s">
        <v>1369</v>
      </c>
      <c r="K106" s="49" t="s">
        <v>374</v>
      </c>
      <c r="L106" s="49" t="s">
        <v>1314</v>
      </c>
      <c r="M106" s="49">
        <v>2014</v>
      </c>
      <c r="N106" s="2"/>
      <c r="O106" s="2"/>
      <c r="P106" s="2"/>
      <c r="Q106" s="2"/>
      <c r="R106" s="2"/>
      <c r="S106" s="2"/>
      <c r="T106" s="2"/>
      <c r="U106" s="2"/>
      <c r="V106" s="2"/>
      <c r="W106" s="2"/>
      <c r="X106" s="2"/>
      <c r="Y106" s="2"/>
      <c r="Z106" s="2"/>
      <c r="AA106" s="2"/>
    </row>
    <row r="107" spans="1:27" ht="63.75" customHeight="1">
      <c r="A107" s="49" t="s">
        <v>582</v>
      </c>
      <c r="B107" s="49" t="s">
        <v>583</v>
      </c>
      <c r="C107" s="49" t="s">
        <v>584</v>
      </c>
      <c r="D107" s="49" t="s">
        <v>585</v>
      </c>
      <c r="E107" s="49" t="s">
        <v>586</v>
      </c>
      <c r="F107" s="49"/>
      <c r="G107" s="49" t="s">
        <v>587</v>
      </c>
      <c r="H107" s="51" t="str">
        <f>HYPERLINK("http://dx.doi.org/10.1590/0037-8682-0138-2014","http://dx.doi.org/10.1590/0037-8682-0138-2014")</f>
        <v>http://dx.doi.org/10.1590/0037-8682-0138-2014</v>
      </c>
      <c r="I107" s="49" t="s">
        <v>588</v>
      </c>
      <c r="J107" s="49" t="s">
        <v>1394</v>
      </c>
      <c r="K107" s="49" t="s">
        <v>374</v>
      </c>
      <c r="L107" s="49" t="s">
        <v>1313</v>
      </c>
      <c r="M107" s="49">
        <v>2014</v>
      </c>
      <c r="N107" s="2"/>
      <c r="O107" s="2"/>
      <c r="P107" s="2"/>
      <c r="Q107" s="2"/>
      <c r="R107" s="2"/>
      <c r="S107" s="2"/>
      <c r="T107" s="2"/>
      <c r="U107" s="2"/>
      <c r="V107" s="2"/>
      <c r="W107" s="2"/>
      <c r="X107" s="2"/>
      <c r="Y107" s="2"/>
      <c r="Z107" s="2"/>
      <c r="AA107" s="2"/>
    </row>
    <row r="108" spans="1:27" ht="51" customHeight="1">
      <c r="A108" s="49" t="s">
        <v>589</v>
      </c>
      <c r="B108" s="49" t="s">
        <v>590</v>
      </c>
      <c r="C108" s="49" t="s">
        <v>591</v>
      </c>
      <c r="D108" s="49" t="s">
        <v>217</v>
      </c>
      <c r="E108" s="49" t="s">
        <v>218</v>
      </c>
      <c r="F108" s="49"/>
      <c r="G108" s="49" t="s">
        <v>592</v>
      </c>
      <c r="H108" s="51" t="str">
        <f>HYPERLINK("http://dx.doi.org/10.1590/1678-4766201410411420","http://dx.doi.org/10.1590/1678-4766201410411420")</f>
        <v>http://dx.doi.org/10.1590/1678-4766201410411420</v>
      </c>
      <c r="I108" s="49" t="s">
        <v>593</v>
      </c>
      <c r="J108" s="49" t="s">
        <v>1375</v>
      </c>
      <c r="K108" s="49" t="s">
        <v>374</v>
      </c>
      <c r="L108" s="49" t="s">
        <v>1306</v>
      </c>
      <c r="M108" s="49">
        <v>2014</v>
      </c>
      <c r="N108" s="2"/>
      <c r="O108" s="2"/>
      <c r="P108" s="2"/>
      <c r="Q108" s="2"/>
      <c r="R108" s="2"/>
      <c r="S108" s="2"/>
      <c r="T108" s="2"/>
      <c r="U108" s="2"/>
      <c r="V108" s="2"/>
      <c r="W108" s="2"/>
      <c r="X108" s="2"/>
      <c r="Y108" s="2"/>
      <c r="Z108" s="2"/>
      <c r="AA108" s="2"/>
    </row>
    <row r="109" spans="1:27" ht="38.25" customHeight="1">
      <c r="A109" s="49" t="s">
        <v>594</v>
      </c>
      <c r="B109" s="49" t="s">
        <v>595</v>
      </c>
      <c r="C109" s="49" t="s">
        <v>596</v>
      </c>
      <c r="D109" s="49" t="s">
        <v>413</v>
      </c>
      <c r="E109" s="49" t="s">
        <v>414</v>
      </c>
      <c r="F109" s="49"/>
      <c r="G109" s="49" t="s">
        <v>597</v>
      </c>
      <c r="H109" s="51" t="str">
        <f>HYPERLINK("http://dx.doi.org/10.1590/S1676-06032013000300024","http://dx.doi.org/10.1590/S1676-06032013000300024")</f>
        <v>http://dx.doi.org/10.1590/S1676-06032013000300024</v>
      </c>
      <c r="I109" s="49" t="s">
        <v>598</v>
      </c>
      <c r="J109" s="49" t="s">
        <v>1403</v>
      </c>
      <c r="K109" s="49" t="s">
        <v>374</v>
      </c>
      <c r="L109" s="49" t="s">
        <v>1306</v>
      </c>
      <c r="M109" s="49">
        <v>2013</v>
      </c>
      <c r="N109" s="2"/>
      <c r="O109" s="2"/>
      <c r="P109" s="2"/>
      <c r="Q109" s="2"/>
      <c r="R109" s="2"/>
      <c r="S109" s="2"/>
      <c r="T109" s="2"/>
      <c r="U109" s="2"/>
      <c r="V109" s="2"/>
      <c r="W109" s="2"/>
      <c r="X109" s="2"/>
      <c r="Y109" s="2"/>
      <c r="Z109" s="2"/>
      <c r="AA109" s="2"/>
    </row>
    <row r="110" spans="1:27" ht="89.25" customHeight="1">
      <c r="A110" s="49" t="s">
        <v>599</v>
      </c>
      <c r="B110" s="49" t="s">
        <v>600</v>
      </c>
      <c r="C110" s="49" t="s">
        <v>601</v>
      </c>
      <c r="D110" s="49" t="s">
        <v>217</v>
      </c>
      <c r="E110" s="49" t="s">
        <v>218</v>
      </c>
      <c r="F110" s="49"/>
      <c r="G110" s="49" t="s">
        <v>602</v>
      </c>
      <c r="H110" s="51" t="str">
        <f>HYPERLINK("http://dx.doi.org/10.1590/S0073-47212012005000011","http://dx.doi.org/10.1590/S0073-47212012005000011")</f>
        <v>http://dx.doi.org/10.1590/S0073-47212012005000011</v>
      </c>
      <c r="I110" s="49" t="s">
        <v>603</v>
      </c>
      <c r="J110" s="49" t="s">
        <v>1369</v>
      </c>
      <c r="K110" s="49" t="s">
        <v>374</v>
      </c>
      <c r="L110" s="49" t="s">
        <v>1309</v>
      </c>
      <c r="M110" s="49">
        <v>2012</v>
      </c>
      <c r="N110" s="2"/>
      <c r="O110" s="2"/>
      <c r="P110" s="2"/>
      <c r="Q110" s="2"/>
      <c r="R110" s="2"/>
      <c r="S110" s="2"/>
      <c r="T110" s="2"/>
      <c r="U110" s="2"/>
      <c r="V110" s="2"/>
      <c r="W110" s="2"/>
      <c r="X110" s="2"/>
      <c r="Y110" s="2"/>
      <c r="Z110" s="2"/>
      <c r="AA110" s="2"/>
    </row>
    <row r="111" spans="1:27" ht="51" customHeight="1">
      <c r="A111" s="49" t="s">
        <v>604</v>
      </c>
      <c r="B111" s="49" t="s">
        <v>605</v>
      </c>
      <c r="C111" s="49" t="s">
        <v>606</v>
      </c>
      <c r="D111" s="49" t="s">
        <v>383</v>
      </c>
      <c r="E111" s="49" t="s">
        <v>384</v>
      </c>
      <c r="F111" s="49"/>
      <c r="G111" s="49" t="s">
        <v>607</v>
      </c>
      <c r="H111" s="51" t="str">
        <f>HYPERLINK("http://dx.doi.org/10.1002/aqc.2226","http://dx.doi.org/10.1002/aqc.2226")</f>
        <v>http://dx.doi.org/10.1002/aqc.2226</v>
      </c>
      <c r="I111" s="49" t="s">
        <v>1404</v>
      </c>
      <c r="J111" s="49" t="s">
        <v>1377</v>
      </c>
      <c r="K111" s="49" t="s">
        <v>374</v>
      </c>
      <c r="L111" s="49" t="s">
        <v>1306</v>
      </c>
      <c r="M111" s="49">
        <v>2012</v>
      </c>
      <c r="N111" s="2"/>
      <c r="O111" s="2"/>
      <c r="P111" s="2"/>
      <c r="Q111" s="2"/>
      <c r="R111" s="2"/>
      <c r="S111" s="2"/>
      <c r="T111" s="2"/>
      <c r="U111" s="2"/>
      <c r="V111" s="2"/>
      <c r="W111" s="2"/>
      <c r="X111" s="2"/>
      <c r="Y111" s="2"/>
      <c r="Z111" s="2"/>
      <c r="AA111" s="2"/>
    </row>
    <row r="112" spans="1:27" ht="51" customHeight="1">
      <c r="A112" s="49" t="s">
        <v>608</v>
      </c>
      <c r="B112" s="49" t="s">
        <v>609</v>
      </c>
      <c r="C112" s="49" t="s">
        <v>610</v>
      </c>
      <c r="D112" s="49" t="s">
        <v>611</v>
      </c>
      <c r="E112" s="49" t="s">
        <v>611</v>
      </c>
      <c r="F112" s="49"/>
      <c r="G112" s="49" t="s">
        <v>612</v>
      </c>
      <c r="H112" s="51" t="str">
        <f>HYPERLINK("http://dx.doi.org/10.2110/palo.2010.p10-145r","http://dx.doi.org/10.2110/palo.2010.p10-145r")</f>
        <v>http://dx.doi.org/10.2110/palo.2010.p10-145r</v>
      </c>
      <c r="I112" s="49" t="s">
        <v>613</v>
      </c>
      <c r="J112" s="49" t="s">
        <v>1395</v>
      </c>
      <c r="K112" s="49" t="s">
        <v>374</v>
      </c>
      <c r="L112" s="49" t="s">
        <v>1312</v>
      </c>
      <c r="M112" s="49">
        <v>2011</v>
      </c>
      <c r="N112" s="2"/>
      <c r="O112" s="2"/>
      <c r="P112" s="2"/>
      <c r="Q112" s="2"/>
      <c r="R112" s="2"/>
      <c r="S112" s="2"/>
      <c r="T112" s="2"/>
      <c r="U112" s="2"/>
      <c r="V112" s="2"/>
      <c r="W112" s="2"/>
      <c r="X112" s="2"/>
      <c r="Y112" s="2"/>
      <c r="Z112" s="2"/>
      <c r="AA112" s="2"/>
    </row>
    <row r="113" spans="1:27" ht="51" customHeight="1">
      <c r="A113" s="49" t="s">
        <v>614</v>
      </c>
      <c r="B113" s="49" t="s">
        <v>615</v>
      </c>
      <c r="C113" s="49" t="s">
        <v>616</v>
      </c>
      <c r="D113" s="49" t="s">
        <v>617</v>
      </c>
      <c r="E113" s="49" t="s">
        <v>618</v>
      </c>
      <c r="F113" s="49"/>
      <c r="G113" s="49" t="s">
        <v>619</v>
      </c>
      <c r="H113" s="51" t="str">
        <f>HYPERLINK("http://dx.doi.org/10.1007/s00244-010-9552-z","http://dx.doi.org/10.1007/s00244-010-9552-z")</f>
        <v>http://dx.doi.org/10.1007/s00244-010-9552-z</v>
      </c>
      <c r="I113" s="49" t="s">
        <v>620</v>
      </c>
      <c r="J113" s="49" t="s">
        <v>1370</v>
      </c>
      <c r="K113" s="49" t="s">
        <v>374</v>
      </c>
      <c r="L113" s="49" t="s">
        <v>1306</v>
      </c>
      <c r="M113" s="49">
        <v>2011</v>
      </c>
      <c r="N113" s="2"/>
      <c r="O113" s="2"/>
      <c r="P113" s="2"/>
      <c r="Q113" s="2"/>
      <c r="R113" s="2"/>
      <c r="S113" s="2"/>
      <c r="T113" s="2"/>
      <c r="U113" s="2"/>
      <c r="V113" s="2"/>
      <c r="W113" s="2"/>
      <c r="X113" s="2"/>
      <c r="Y113" s="2"/>
      <c r="Z113" s="2"/>
      <c r="AA113" s="2"/>
    </row>
    <row r="114" spans="1:27" ht="51" customHeight="1">
      <c r="A114" s="49" t="s">
        <v>621</v>
      </c>
      <c r="B114" s="49" t="s">
        <v>622</v>
      </c>
      <c r="C114" s="49" t="s">
        <v>623</v>
      </c>
      <c r="D114" s="49" t="s">
        <v>10</v>
      </c>
      <c r="E114" s="49" t="s">
        <v>11</v>
      </c>
      <c r="F114" s="49"/>
      <c r="G114" s="49" t="s">
        <v>624</v>
      </c>
      <c r="H114" s="51" t="str">
        <f>HYPERLINK("http://dx.doi.org/10.1590/S1519-69842010005000003","http://dx.doi.org/10.1590/S1519-69842010005000003")</f>
        <v>http://dx.doi.org/10.1590/S1519-69842010005000003</v>
      </c>
      <c r="I114" s="49" t="s">
        <v>625</v>
      </c>
      <c r="J114" s="49" t="s">
        <v>626</v>
      </c>
      <c r="K114" s="49" t="s">
        <v>374</v>
      </c>
      <c r="L114" s="49" t="s">
        <v>1307</v>
      </c>
      <c r="M114" s="49">
        <v>2010</v>
      </c>
      <c r="N114" s="2"/>
      <c r="O114" s="2"/>
      <c r="P114" s="2"/>
      <c r="Q114" s="2"/>
      <c r="R114" s="2"/>
      <c r="S114" s="2"/>
      <c r="T114" s="2"/>
      <c r="U114" s="2"/>
      <c r="V114" s="2"/>
      <c r="W114" s="2"/>
      <c r="X114" s="2"/>
      <c r="Y114" s="2"/>
      <c r="Z114" s="2"/>
      <c r="AA114" s="2"/>
    </row>
    <row r="115" spans="1:27" ht="51" customHeight="1">
      <c r="A115" s="49" t="s">
        <v>627</v>
      </c>
      <c r="B115" s="49" t="s">
        <v>628</v>
      </c>
      <c r="C115" s="49" t="s">
        <v>629</v>
      </c>
      <c r="D115" s="49" t="s">
        <v>630</v>
      </c>
      <c r="E115" s="49" t="s">
        <v>630</v>
      </c>
      <c r="F115" s="49"/>
      <c r="G115" s="49" t="s">
        <v>631</v>
      </c>
      <c r="H115" s="51" t="str">
        <f>HYPERLINK("http://dx.doi.org/10.1007/s13157-010-0081-3","http://dx.doi.org/10.1007/s13157-010-0081-3")</f>
        <v>http://dx.doi.org/10.1007/s13157-010-0081-3</v>
      </c>
      <c r="I115" s="49" t="s">
        <v>13</v>
      </c>
      <c r="J115" s="49" t="s">
        <v>1369</v>
      </c>
      <c r="K115" s="49" t="s">
        <v>374</v>
      </c>
      <c r="L115" s="49" t="s">
        <v>1309</v>
      </c>
      <c r="M115" s="49">
        <v>2010</v>
      </c>
      <c r="N115" s="2"/>
      <c r="O115" s="2"/>
      <c r="P115" s="2"/>
      <c r="Q115" s="2"/>
      <c r="R115" s="2"/>
      <c r="S115" s="2"/>
      <c r="T115" s="2"/>
      <c r="U115" s="2"/>
      <c r="V115" s="2"/>
      <c r="W115" s="2"/>
      <c r="X115" s="2"/>
      <c r="Y115" s="2"/>
      <c r="Z115" s="2"/>
      <c r="AA115" s="2"/>
    </row>
    <row r="116" spans="1:27" ht="51" customHeight="1">
      <c r="A116" s="49" t="s">
        <v>632</v>
      </c>
      <c r="B116" s="49" t="s">
        <v>633</v>
      </c>
      <c r="C116" s="49" t="s">
        <v>634</v>
      </c>
      <c r="D116" s="49" t="s">
        <v>242</v>
      </c>
      <c r="E116" s="49" t="s">
        <v>243</v>
      </c>
      <c r="F116" s="49"/>
      <c r="G116" s="49" t="s">
        <v>635</v>
      </c>
      <c r="H116" s="51" t="str">
        <f>HYPERLINK("http://dx.doi.org/10.3391/ai.2010.5.1.8","http://dx.doi.org/10.3391/ai.2010.5.1.8")</f>
        <v>http://dx.doi.org/10.3391/ai.2010.5.1.8</v>
      </c>
      <c r="I116" s="49" t="s">
        <v>13</v>
      </c>
      <c r="J116" s="49" t="s">
        <v>1369</v>
      </c>
      <c r="K116" s="49" t="s">
        <v>374</v>
      </c>
      <c r="L116" s="49" t="s">
        <v>1306</v>
      </c>
      <c r="M116" s="49">
        <v>2010</v>
      </c>
      <c r="N116" s="2"/>
      <c r="O116" s="2"/>
      <c r="P116" s="2"/>
      <c r="Q116" s="2"/>
      <c r="R116" s="2"/>
      <c r="S116" s="2"/>
      <c r="T116" s="2"/>
      <c r="U116" s="2"/>
      <c r="V116" s="2"/>
      <c r="W116" s="2"/>
      <c r="X116" s="2"/>
      <c r="Y116" s="2"/>
      <c r="Z116" s="2"/>
      <c r="AA116" s="2"/>
    </row>
    <row r="117" spans="1:27" ht="51" customHeight="1">
      <c r="A117" s="49" t="s">
        <v>636</v>
      </c>
      <c r="B117" s="49" t="s">
        <v>637</v>
      </c>
      <c r="C117" s="49" t="s">
        <v>638</v>
      </c>
      <c r="D117" s="49" t="s">
        <v>639</v>
      </c>
      <c r="E117" s="49" t="s">
        <v>640</v>
      </c>
      <c r="F117" s="49"/>
      <c r="G117" s="49" t="s">
        <v>641</v>
      </c>
      <c r="H117" s="51" t="str">
        <f>HYPERLINK("http://dx.doi.org/10.1016/j.actatropica.2008.10.012","http://dx.doi.org/10.1016/j.actatropica.2008.10.012")</f>
        <v>http://dx.doi.org/10.1016/j.actatropica.2008.10.012</v>
      </c>
      <c r="I117" s="49" t="s">
        <v>642</v>
      </c>
      <c r="J117" s="49" t="s">
        <v>1383</v>
      </c>
      <c r="K117" s="49" t="s">
        <v>374</v>
      </c>
      <c r="L117" s="49" t="s">
        <v>1306</v>
      </c>
      <c r="M117" s="49">
        <v>2009</v>
      </c>
      <c r="N117" s="2"/>
      <c r="O117" s="2"/>
      <c r="P117" s="2"/>
      <c r="Q117" s="2"/>
      <c r="R117" s="2"/>
      <c r="S117" s="2"/>
      <c r="T117" s="2"/>
      <c r="U117" s="2"/>
      <c r="V117" s="2"/>
      <c r="W117" s="2"/>
      <c r="X117" s="2"/>
      <c r="Y117" s="2"/>
      <c r="Z117" s="2"/>
      <c r="AA117" s="2"/>
    </row>
    <row r="118" spans="1:27" ht="51" customHeight="1">
      <c r="A118" s="49" t="s">
        <v>643</v>
      </c>
      <c r="B118" s="49" t="s">
        <v>644</v>
      </c>
      <c r="C118" s="49" t="s">
        <v>645</v>
      </c>
      <c r="D118" s="49" t="s">
        <v>10</v>
      </c>
      <c r="E118" s="49" t="s">
        <v>11</v>
      </c>
      <c r="F118" s="49"/>
      <c r="G118" s="49" t="s">
        <v>646</v>
      </c>
      <c r="H118" s="51" t="str">
        <f>HYPERLINK("http://dx.doi.org/10.1590/S1519-69842008000500017","http://dx.doi.org/10.1590/S1519-69842008000500017")</f>
        <v>http://dx.doi.org/10.1590/S1519-69842008000500017</v>
      </c>
      <c r="I118" s="49" t="s">
        <v>13</v>
      </c>
      <c r="J118" s="49" t="s">
        <v>1369</v>
      </c>
      <c r="K118" s="49" t="s">
        <v>374</v>
      </c>
      <c r="L118" s="49" t="s">
        <v>1307</v>
      </c>
      <c r="M118" s="49">
        <v>2008</v>
      </c>
      <c r="N118" s="2"/>
      <c r="O118" s="2"/>
      <c r="P118" s="2"/>
      <c r="Q118" s="2"/>
      <c r="R118" s="2"/>
      <c r="S118" s="2"/>
      <c r="T118" s="2"/>
      <c r="U118" s="2"/>
      <c r="V118" s="2"/>
      <c r="W118" s="2"/>
      <c r="X118" s="2"/>
      <c r="Y118" s="2"/>
      <c r="Z118" s="2"/>
      <c r="AA118" s="2"/>
    </row>
    <row r="119" spans="1:27" ht="25.5" customHeight="1">
      <c r="A119" s="49" t="s">
        <v>647</v>
      </c>
      <c r="B119" s="49" t="s">
        <v>648</v>
      </c>
      <c r="C119" s="49" t="s">
        <v>649</v>
      </c>
      <c r="D119" s="49" t="s">
        <v>650</v>
      </c>
      <c r="E119" s="49" t="s">
        <v>651</v>
      </c>
      <c r="F119" s="49"/>
      <c r="G119" s="55" t="s">
        <v>652</v>
      </c>
      <c r="H119" s="51" t="s">
        <v>653</v>
      </c>
      <c r="I119" s="49" t="s">
        <v>465</v>
      </c>
      <c r="J119" s="49" t="s">
        <v>1369</v>
      </c>
      <c r="K119" s="49" t="s">
        <v>374</v>
      </c>
      <c r="L119" s="49" t="s">
        <v>1313</v>
      </c>
      <c r="M119" s="49">
        <v>2008</v>
      </c>
      <c r="N119" s="2"/>
      <c r="O119" s="2"/>
      <c r="P119" s="2"/>
      <c r="Q119" s="2"/>
      <c r="R119" s="2"/>
      <c r="S119" s="2"/>
      <c r="T119" s="2"/>
      <c r="U119" s="2"/>
      <c r="V119" s="2"/>
      <c r="W119" s="2"/>
      <c r="X119" s="2"/>
      <c r="Y119" s="2"/>
      <c r="Z119" s="2"/>
      <c r="AA119" s="2"/>
    </row>
    <row r="120" spans="1:27" ht="38.25" customHeight="1">
      <c r="A120" s="49" t="s">
        <v>654</v>
      </c>
      <c r="B120" s="49" t="s">
        <v>655</v>
      </c>
      <c r="C120" s="49" t="s">
        <v>656</v>
      </c>
      <c r="D120" s="49" t="s">
        <v>407</v>
      </c>
      <c r="E120" s="49" t="s">
        <v>408</v>
      </c>
      <c r="F120" s="49"/>
      <c r="G120" s="49" t="s">
        <v>657</v>
      </c>
      <c r="H120" s="51" t="str">
        <f>HYPERLINK("http://dx.doi.org/10.1590/S1516-89132008000300023","http://dx.doi.org/10.1590/S1516-89132008000300023")</f>
        <v>http://dx.doi.org/10.1590/S1516-89132008000300023</v>
      </c>
      <c r="I120" s="49" t="s">
        <v>13</v>
      </c>
      <c r="J120" s="49" t="s">
        <v>1369</v>
      </c>
      <c r="K120" s="49" t="s">
        <v>374</v>
      </c>
      <c r="L120" s="49" t="s">
        <v>1306</v>
      </c>
      <c r="M120" s="49">
        <v>2008</v>
      </c>
      <c r="N120" s="2"/>
      <c r="O120" s="2"/>
      <c r="P120" s="2"/>
      <c r="Q120" s="2"/>
      <c r="R120" s="2"/>
      <c r="S120" s="2"/>
      <c r="T120" s="2"/>
      <c r="U120" s="2"/>
      <c r="V120" s="2"/>
      <c r="W120" s="2"/>
      <c r="X120" s="2"/>
      <c r="Y120" s="2"/>
      <c r="Z120" s="2"/>
      <c r="AA120" s="2"/>
    </row>
    <row r="121" spans="1:27" ht="38.25" customHeight="1">
      <c r="A121" s="49" t="s">
        <v>658</v>
      </c>
      <c r="B121" s="49" t="s">
        <v>659</v>
      </c>
      <c r="C121" s="49" t="s">
        <v>660</v>
      </c>
      <c r="D121" s="49" t="s">
        <v>217</v>
      </c>
      <c r="E121" s="49" t="s">
        <v>218</v>
      </c>
      <c r="F121" s="49"/>
      <c r="G121" s="49" t="s">
        <v>661</v>
      </c>
      <c r="H121" s="51" t="str">
        <f>HYPERLINK("http://dx.doi.org/10.1590/S0073-47212008000100009","http://dx.doi.org/10.1590/S0073-47212008000100009")</f>
        <v>http://dx.doi.org/10.1590/S0073-47212008000100009</v>
      </c>
      <c r="I121" s="49" t="s">
        <v>13</v>
      </c>
      <c r="J121" s="49" t="s">
        <v>1369</v>
      </c>
      <c r="K121" s="49" t="s">
        <v>374</v>
      </c>
      <c r="L121" s="49" t="s">
        <v>1307</v>
      </c>
      <c r="M121" s="49">
        <v>2008</v>
      </c>
      <c r="N121" s="2"/>
      <c r="O121" s="2"/>
      <c r="P121" s="2"/>
      <c r="Q121" s="2"/>
      <c r="R121" s="2"/>
      <c r="S121" s="2"/>
      <c r="T121" s="2"/>
      <c r="U121" s="2"/>
      <c r="V121" s="2"/>
      <c r="W121" s="2"/>
      <c r="X121" s="2"/>
      <c r="Y121" s="2"/>
      <c r="Z121" s="2"/>
      <c r="AA121" s="2"/>
    </row>
    <row r="122" spans="1:27" ht="51" customHeight="1">
      <c r="A122" s="49" t="s">
        <v>662</v>
      </c>
      <c r="B122" s="49" t="s">
        <v>663</v>
      </c>
      <c r="C122" s="49" t="s">
        <v>664</v>
      </c>
      <c r="D122" s="49" t="s">
        <v>665</v>
      </c>
      <c r="E122" s="49" t="s">
        <v>666</v>
      </c>
      <c r="F122" s="49"/>
      <c r="G122" s="49" t="s">
        <v>667</v>
      </c>
      <c r="H122" s="51" t="str">
        <f>HYPERLINK("http://dx.doi.org/10.1051/limn:2008017","http://dx.doi.org/10.1051/limn:2008017")</f>
        <v>http://dx.doi.org/10.1051/limn:2008017</v>
      </c>
      <c r="I122" s="49" t="s">
        <v>220</v>
      </c>
      <c r="J122" s="49" t="s">
        <v>1369</v>
      </c>
      <c r="K122" s="49" t="s">
        <v>374</v>
      </c>
      <c r="L122" s="49" t="s">
        <v>1307</v>
      </c>
      <c r="M122" s="49">
        <v>2008</v>
      </c>
      <c r="N122" s="2"/>
      <c r="O122" s="2"/>
      <c r="P122" s="2"/>
      <c r="Q122" s="2"/>
      <c r="R122" s="2"/>
      <c r="S122" s="2"/>
      <c r="T122" s="2"/>
      <c r="U122" s="2"/>
      <c r="V122" s="2"/>
      <c r="W122" s="2"/>
      <c r="X122" s="2"/>
      <c r="Y122" s="2"/>
      <c r="Z122" s="2"/>
      <c r="AA122" s="2"/>
    </row>
    <row r="123" spans="1:27" ht="63.75" customHeight="1">
      <c r="A123" s="49" t="s">
        <v>668</v>
      </c>
      <c r="B123" s="49" t="s">
        <v>669</v>
      </c>
      <c r="C123" s="49" t="s">
        <v>670</v>
      </c>
      <c r="D123" s="49" t="s">
        <v>671</v>
      </c>
      <c r="E123" s="49" t="s">
        <v>672</v>
      </c>
      <c r="F123" s="49"/>
      <c r="G123" s="49" t="s">
        <v>673</v>
      </c>
      <c r="H123" s="51" t="str">
        <f>HYPERLINK("http://dx.doi.org/10.1590/S0101-81752007000300033","http://dx.doi.org/10.1590/S0101-81752007000300033")</f>
        <v>http://dx.doi.org/10.1590/S0101-81752007000300033</v>
      </c>
      <c r="I123" s="49" t="s">
        <v>465</v>
      </c>
      <c r="J123" s="49" t="s">
        <v>1369</v>
      </c>
      <c r="K123" s="49" t="s">
        <v>374</v>
      </c>
      <c r="L123" s="49" t="s">
        <v>1309</v>
      </c>
      <c r="M123" s="49">
        <v>2007</v>
      </c>
      <c r="N123" s="2"/>
      <c r="O123" s="2"/>
      <c r="P123" s="2"/>
      <c r="Q123" s="2"/>
      <c r="R123" s="2"/>
      <c r="S123" s="2"/>
      <c r="T123" s="2"/>
      <c r="U123" s="2"/>
      <c r="V123" s="2"/>
      <c r="W123" s="2"/>
      <c r="X123" s="2"/>
      <c r="Y123" s="2"/>
      <c r="Z123" s="2"/>
      <c r="AA123" s="2"/>
    </row>
    <row r="124" spans="1:27" ht="38.25" customHeight="1">
      <c r="A124" s="49" t="s">
        <v>674</v>
      </c>
      <c r="B124" s="49" t="s">
        <v>675</v>
      </c>
      <c r="C124" s="49" t="s">
        <v>676</v>
      </c>
      <c r="D124" s="49" t="s">
        <v>677</v>
      </c>
      <c r="E124" s="49" t="s">
        <v>678</v>
      </c>
      <c r="F124" s="49"/>
      <c r="G124" s="49" t="s">
        <v>679</v>
      </c>
      <c r="H124" s="51" t="str">
        <f>HYPERLINK("http://dx.doi.org/10.1016/j.mrgentox.2006.12.001","http://dx.doi.org/10.1016/j.mrgentox.2006.12.001")</f>
        <v>http://dx.doi.org/10.1016/j.mrgentox.2006.12.001</v>
      </c>
      <c r="I124" s="49" t="s">
        <v>13</v>
      </c>
      <c r="J124" s="49" t="s">
        <v>1369</v>
      </c>
      <c r="K124" s="49" t="s">
        <v>374</v>
      </c>
      <c r="L124" s="49" t="s">
        <v>1307</v>
      </c>
      <c r="M124" s="49">
        <v>2007</v>
      </c>
      <c r="N124" s="2"/>
      <c r="O124" s="2"/>
      <c r="P124" s="2"/>
      <c r="Q124" s="2"/>
      <c r="R124" s="2"/>
      <c r="S124" s="2"/>
      <c r="T124" s="2"/>
      <c r="U124" s="2"/>
      <c r="V124" s="2"/>
      <c r="W124" s="2"/>
      <c r="X124" s="2"/>
      <c r="Y124" s="2"/>
      <c r="Z124" s="2"/>
      <c r="AA124" s="2"/>
    </row>
    <row r="125" spans="1:27" ht="25.5" customHeight="1">
      <c r="A125" s="49" t="s">
        <v>680</v>
      </c>
      <c r="B125" s="49" t="s">
        <v>681</v>
      </c>
      <c r="C125" s="56" t="s">
        <v>682</v>
      </c>
      <c r="D125" s="49" t="s">
        <v>671</v>
      </c>
      <c r="E125" s="49" t="s">
        <v>672</v>
      </c>
      <c r="F125" s="49"/>
      <c r="G125" s="49" t="s">
        <v>683</v>
      </c>
      <c r="H125" s="51" t="str">
        <f>HYPERLINK("http://dx.doi.org/10.1590/S0101-81752006000400021","http://dx.doi.org/10.1590/S0101-81752006000400021")</f>
        <v>http://dx.doi.org/10.1590/S0101-81752006000400021</v>
      </c>
      <c r="I125" s="49" t="s">
        <v>1405</v>
      </c>
      <c r="J125" s="49" t="s">
        <v>1378</v>
      </c>
      <c r="K125" s="49" t="s">
        <v>374</v>
      </c>
      <c r="L125" s="49" t="s">
        <v>1314</v>
      </c>
      <c r="M125" s="49">
        <v>2006</v>
      </c>
      <c r="N125" s="2"/>
      <c r="O125" s="2"/>
      <c r="P125" s="2"/>
      <c r="Q125" s="2"/>
      <c r="R125" s="2"/>
      <c r="S125" s="2"/>
      <c r="T125" s="2"/>
      <c r="U125" s="2"/>
      <c r="V125" s="2"/>
      <c r="W125" s="2"/>
      <c r="X125" s="2"/>
      <c r="Y125" s="2"/>
      <c r="Z125" s="2"/>
      <c r="AA125" s="2"/>
    </row>
    <row r="126" spans="1:27" ht="51" customHeight="1">
      <c r="A126" s="49" t="s">
        <v>684</v>
      </c>
      <c r="B126" s="49" t="s">
        <v>684</v>
      </c>
      <c r="C126" s="49" t="s">
        <v>685</v>
      </c>
      <c r="D126" s="49" t="s">
        <v>260</v>
      </c>
      <c r="E126" s="49" t="s">
        <v>261</v>
      </c>
      <c r="F126" s="49"/>
      <c r="G126" s="49" t="s">
        <v>686</v>
      </c>
      <c r="H126" s="51" t="str">
        <f>HYPERLINK("http://dx.doi.org/10.1007/s10530-005-0331-0","http://dx.doi.org/10.1007/s10530-005-0331-0")</f>
        <v>http://dx.doi.org/10.1007/s10530-005-0331-0</v>
      </c>
      <c r="I126" s="49" t="s">
        <v>13</v>
      </c>
      <c r="J126" s="49" t="s">
        <v>1369</v>
      </c>
      <c r="K126" s="49" t="s">
        <v>374</v>
      </c>
      <c r="L126" s="49" t="s">
        <v>1306</v>
      </c>
      <c r="M126" s="49">
        <v>2006</v>
      </c>
      <c r="N126" s="2"/>
      <c r="O126" s="2"/>
      <c r="P126" s="2"/>
      <c r="Q126" s="2"/>
      <c r="R126" s="2"/>
      <c r="S126" s="2"/>
      <c r="T126" s="2"/>
      <c r="U126" s="2"/>
      <c r="V126" s="2"/>
      <c r="W126" s="2"/>
      <c r="X126" s="2"/>
      <c r="Y126" s="2"/>
      <c r="Z126" s="2"/>
      <c r="AA126" s="2"/>
    </row>
    <row r="127" spans="1:27" ht="51" customHeight="1">
      <c r="A127" s="49" t="s">
        <v>687</v>
      </c>
      <c r="B127" s="49" t="s">
        <v>687</v>
      </c>
      <c r="C127" s="49" t="s">
        <v>688</v>
      </c>
      <c r="D127" s="49" t="s">
        <v>364</v>
      </c>
      <c r="E127" s="49" t="s">
        <v>365</v>
      </c>
      <c r="F127" s="49"/>
      <c r="G127" s="49" t="s">
        <v>689</v>
      </c>
      <c r="H127" s="51" t="str">
        <f>HYPERLINK("http://dx.doi.org/10.1590/S0074-02762005000700010","http://dx.doi.org/10.1590/S0074-02762005000700010")</f>
        <v>http://dx.doi.org/10.1590/S0074-02762005000700010</v>
      </c>
      <c r="I127" s="49" t="s">
        <v>690</v>
      </c>
      <c r="J127" s="49" t="s">
        <v>1380</v>
      </c>
      <c r="K127" s="49" t="s">
        <v>374</v>
      </c>
      <c r="L127" s="49" t="s">
        <v>1313</v>
      </c>
      <c r="M127" s="49">
        <v>2005</v>
      </c>
      <c r="N127" s="2"/>
      <c r="O127" s="2"/>
      <c r="P127" s="2"/>
      <c r="Q127" s="2"/>
      <c r="R127" s="2"/>
      <c r="S127" s="2"/>
      <c r="T127" s="2"/>
      <c r="U127" s="2"/>
      <c r="V127" s="2"/>
      <c r="W127" s="2"/>
      <c r="X127" s="2"/>
      <c r="Y127" s="2"/>
      <c r="Z127" s="2"/>
      <c r="AA127" s="2"/>
    </row>
    <row r="128" spans="1:27" ht="89.25" customHeight="1">
      <c r="A128" s="49" t="s">
        <v>691</v>
      </c>
      <c r="B128" s="49" t="s">
        <v>691</v>
      </c>
      <c r="C128" s="49" t="s">
        <v>692</v>
      </c>
      <c r="D128" s="49" t="s">
        <v>364</v>
      </c>
      <c r="E128" s="49" t="s">
        <v>365</v>
      </c>
      <c r="F128" s="49"/>
      <c r="G128" s="49" t="s">
        <v>693</v>
      </c>
      <c r="H128" s="51" t="str">
        <f>HYPERLINK("http://dx.doi.org/10.1590/S0074-02762005000200010","http://dx.doi.org/10.1590/S0074-02762005000200010")</f>
        <v>http://dx.doi.org/10.1590/S0074-02762005000200010</v>
      </c>
      <c r="I128" s="49" t="s">
        <v>694</v>
      </c>
      <c r="J128" s="49" t="s">
        <v>1383</v>
      </c>
      <c r="K128" s="49" t="s">
        <v>374</v>
      </c>
      <c r="L128" s="49" t="s">
        <v>1307</v>
      </c>
      <c r="M128" s="49">
        <v>2005</v>
      </c>
      <c r="N128" s="2"/>
      <c r="O128" s="2"/>
      <c r="P128" s="2"/>
      <c r="Q128" s="2"/>
      <c r="R128" s="2"/>
      <c r="S128" s="2"/>
      <c r="T128" s="2"/>
      <c r="U128" s="2"/>
      <c r="V128" s="2"/>
      <c r="W128" s="2"/>
      <c r="X128" s="2"/>
      <c r="Y128" s="2"/>
      <c r="Z128" s="2"/>
      <c r="AA128" s="2"/>
    </row>
    <row r="129" spans="1:27" ht="51" customHeight="1">
      <c r="A129" s="49" t="s">
        <v>695</v>
      </c>
      <c r="B129" s="49" t="s">
        <v>695</v>
      </c>
      <c r="C129" s="49" t="s">
        <v>696</v>
      </c>
      <c r="D129" s="49" t="s">
        <v>364</v>
      </c>
      <c r="E129" s="49" t="s">
        <v>365</v>
      </c>
      <c r="F129" s="49"/>
      <c r="G129" s="49" t="s">
        <v>697</v>
      </c>
      <c r="H129" s="51" t="str">
        <f>HYPERLINK("http://dx.doi.org/10.1590/S0074-02762001000900027","http://dx.doi.org/10.1590/S0074-02762001000900027")</f>
        <v>http://dx.doi.org/10.1590/S0074-02762001000900027</v>
      </c>
      <c r="I129" s="49" t="s">
        <v>356</v>
      </c>
      <c r="J129" s="49" t="s">
        <v>1380</v>
      </c>
      <c r="K129" s="49" t="s">
        <v>374</v>
      </c>
      <c r="L129" s="49" t="s">
        <v>1306</v>
      </c>
      <c r="M129" s="49">
        <v>2001</v>
      </c>
      <c r="N129" s="2"/>
      <c r="O129" s="2"/>
      <c r="P129" s="2"/>
      <c r="Q129" s="2"/>
      <c r="R129" s="2"/>
      <c r="S129" s="2"/>
      <c r="T129" s="2"/>
      <c r="U129" s="2"/>
      <c r="V129" s="2"/>
      <c r="W129" s="2"/>
      <c r="X129" s="2"/>
      <c r="Y129" s="2"/>
      <c r="Z129" s="2"/>
      <c r="AA129" s="2"/>
    </row>
    <row r="130" spans="1:27" ht="38.25" customHeight="1">
      <c r="A130" s="49" t="s">
        <v>698</v>
      </c>
      <c r="B130" s="49" t="s">
        <v>698</v>
      </c>
      <c r="C130" s="49" t="s">
        <v>699</v>
      </c>
      <c r="D130" s="49" t="s">
        <v>364</v>
      </c>
      <c r="E130" s="49" t="s">
        <v>365</v>
      </c>
      <c r="F130" s="49"/>
      <c r="G130" s="49" t="s">
        <v>700</v>
      </c>
      <c r="H130" s="51" t="str">
        <f>HYPERLINK("http://dx.doi.org/10.1590/S0074-02761995000200024","http://dx.doi.org/10.1590/S0074-02761995000200024")</f>
        <v>http://dx.doi.org/10.1590/S0074-02761995000200024</v>
      </c>
      <c r="I130" s="49" t="s">
        <v>701</v>
      </c>
      <c r="J130" s="49" t="s">
        <v>1384</v>
      </c>
      <c r="K130" s="49" t="s">
        <v>374</v>
      </c>
      <c r="L130" s="49" t="s">
        <v>1306</v>
      </c>
      <c r="M130" s="49">
        <v>1995</v>
      </c>
      <c r="N130" s="2"/>
      <c r="O130" s="2"/>
      <c r="P130" s="2"/>
      <c r="Q130" s="2"/>
      <c r="R130" s="2"/>
      <c r="S130" s="2"/>
      <c r="T130" s="2"/>
      <c r="U130" s="2"/>
      <c r="V130" s="2"/>
      <c r="W130" s="2"/>
      <c r="X130" s="2"/>
      <c r="Y130" s="2"/>
      <c r="Z130" s="2"/>
      <c r="AA130" s="2"/>
    </row>
    <row r="131" spans="1:27" ht="38.25" customHeight="1">
      <c r="A131" s="49" t="s">
        <v>702</v>
      </c>
      <c r="B131" s="49" t="s">
        <v>703</v>
      </c>
      <c r="C131" s="49" t="s">
        <v>704</v>
      </c>
      <c r="D131" s="49" t="s">
        <v>92</v>
      </c>
      <c r="E131" s="49" t="s">
        <v>92</v>
      </c>
      <c r="F131" s="49" t="s">
        <v>1366</v>
      </c>
      <c r="G131" s="49" t="s">
        <v>705</v>
      </c>
      <c r="H131" s="51" t="str">
        <f>HYPERLINK("http://dx.doi.org/10.1007/s10750-023-05378-1","http://dx.doi.org/10.1007/s10750-023-05378-1")</f>
        <v>http://dx.doi.org/10.1007/s10750-023-05378-1</v>
      </c>
      <c r="I131" s="49" t="s">
        <v>50</v>
      </c>
      <c r="J131" s="49" t="s">
        <v>1369</v>
      </c>
      <c r="K131" s="49" t="s">
        <v>706</v>
      </c>
      <c r="L131" s="49" t="s">
        <v>1425</v>
      </c>
      <c r="M131" s="49">
        <v>2023</v>
      </c>
      <c r="N131" s="2"/>
      <c r="O131" s="2"/>
      <c r="P131" s="2"/>
      <c r="Q131" s="2"/>
      <c r="R131" s="2"/>
      <c r="S131" s="2"/>
      <c r="T131" s="2"/>
      <c r="U131" s="2"/>
      <c r="V131" s="2"/>
      <c r="W131" s="2"/>
      <c r="X131" s="2"/>
      <c r="Y131" s="2"/>
      <c r="Z131" s="2"/>
      <c r="AA131" s="2"/>
    </row>
    <row r="132" spans="1:27" ht="76.5" customHeight="1">
      <c r="A132" s="49" t="s">
        <v>707</v>
      </c>
      <c r="B132" s="49" t="s">
        <v>708</v>
      </c>
      <c r="C132" s="49" t="s">
        <v>709</v>
      </c>
      <c r="D132" s="49" t="s">
        <v>542</v>
      </c>
      <c r="E132" s="49" t="s">
        <v>543</v>
      </c>
      <c r="F132" s="49" t="s">
        <v>80</v>
      </c>
      <c r="G132" s="49" t="s">
        <v>710</v>
      </c>
      <c r="H132" s="51" t="str">
        <f>HYPERLINK("http://dx.doi.org/10.1016/j.ympev.2018.07.009","http://dx.doi.org/10.1016/j.ympev.2018.07.009")</f>
        <v>http://dx.doi.org/10.1016/j.ympev.2018.07.009</v>
      </c>
      <c r="I132" s="49" t="s">
        <v>1406</v>
      </c>
      <c r="J132" s="49" t="s">
        <v>1369</v>
      </c>
      <c r="K132" s="49" t="s">
        <v>711</v>
      </c>
      <c r="L132" s="49" t="s">
        <v>1308</v>
      </c>
      <c r="M132" s="49">
        <v>2018</v>
      </c>
      <c r="N132" s="2"/>
      <c r="O132" s="2"/>
      <c r="P132" s="2"/>
      <c r="Q132" s="2"/>
      <c r="R132" s="2"/>
      <c r="S132" s="2"/>
      <c r="T132" s="2"/>
      <c r="U132" s="2"/>
      <c r="V132" s="2"/>
      <c r="W132" s="2"/>
      <c r="X132" s="2"/>
      <c r="Y132" s="2"/>
      <c r="Z132" s="2"/>
      <c r="AA132" s="2"/>
    </row>
    <row r="133" spans="1:27" ht="63.75" customHeight="1">
      <c r="A133" s="49" t="s">
        <v>712</v>
      </c>
      <c r="B133" s="49" t="s">
        <v>713</v>
      </c>
      <c r="C133" s="49" t="s">
        <v>714</v>
      </c>
      <c r="D133" s="49" t="s">
        <v>715</v>
      </c>
      <c r="E133" s="49" t="s">
        <v>716</v>
      </c>
      <c r="F133" s="49" t="s">
        <v>80</v>
      </c>
      <c r="G133" s="49" t="s">
        <v>717</v>
      </c>
      <c r="H133" s="51" t="str">
        <f>HYPERLINK("http://dx.doi.org/10.3390/ani13132231","http://dx.doi.org/10.3390/ani13132231")</f>
        <v>http://dx.doi.org/10.3390/ani13132231</v>
      </c>
      <c r="I133" s="49" t="s">
        <v>100</v>
      </c>
      <c r="J133" s="49" t="s">
        <v>1369</v>
      </c>
      <c r="K133" s="49" t="s">
        <v>718</v>
      </c>
      <c r="L133" s="49" t="s">
        <v>1314</v>
      </c>
      <c r="M133" s="49">
        <v>2023</v>
      </c>
      <c r="N133" s="2"/>
      <c r="O133" s="2"/>
      <c r="P133" s="2"/>
      <c r="Q133" s="2"/>
      <c r="R133" s="2"/>
      <c r="S133" s="2"/>
      <c r="T133" s="2"/>
      <c r="U133" s="2"/>
      <c r="V133" s="2"/>
      <c r="W133" s="2"/>
      <c r="X133" s="2"/>
      <c r="Y133" s="2"/>
      <c r="Z133" s="2"/>
      <c r="AA133" s="2"/>
    </row>
    <row r="134" spans="1:27" ht="38.25" customHeight="1">
      <c r="A134" s="49" t="s">
        <v>719</v>
      </c>
      <c r="B134" s="49" t="s">
        <v>720</v>
      </c>
      <c r="C134" s="49" t="s">
        <v>721</v>
      </c>
      <c r="D134" s="49" t="s">
        <v>722</v>
      </c>
      <c r="E134" s="49" t="s">
        <v>723</v>
      </c>
      <c r="F134" s="49" t="s">
        <v>80</v>
      </c>
      <c r="G134" s="49" t="s">
        <v>724</v>
      </c>
      <c r="H134" s="51" t="str">
        <f>HYPERLINK("http://dx.doi.org/10.1093/conphys/coac089","http://dx.doi.org/10.1093/conphys/coac089")</f>
        <v>http://dx.doi.org/10.1093/conphys/coac089</v>
      </c>
      <c r="I134" s="49" t="s">
        <v>725</v>
      </c>
      <c r="J134" s="49" t="s">
        <v>1380</v>
      </c>
      <c r="K134" s="49" t="s">
        <v>718</v>
      </c>
      <c r="L134" s="49" t="s">
        <v>1309</v>
      </c>
      <c r="M134" s="49">
        <v>2023</v>
      </c>
      <c r="N134" s="2"/>
      <c r="O134" s="2"/>
      <c r="P134" s="2"/>
      <c r="Q134" s="2"/>
      <c r="R134" s="2"/>
      <c r="S134" s="2"/>
      <c r="T134" s="2"/>
      <c r="U134" s="2"/>
      <c r="V134" s="2"/>
      <c r="W134" s="2"/>
      <c r="X134" s="2"/>
      <c r="Y134" s="2"/>
      <c r="Z134" s="2"/>
      <c r="AA134" s="2"/>
    </row>
    <row r="135" spans="1:27" ht="38.25" customHeight="1">
      <c r="A135" s="49" t="s">
        <v>726</v>
      </c>
      <c r="B135" s="49" t="s">
        <v>727</v>
      </c>
      <c r="C135" s="49" t="s">
        <v>728</v>
      </c>
      <c r="D135" s="49" t="s">
        <v>729</v>
      </c>
      <c r="E135" s="49" t="s">
        <v>730</v>
      </c>
      <c r="F135" s="49" t="s">
        <v>80</v>
      </c>
      <c r="G135" s="49" t="s">
        <v>731</v>
      </c>
      <c r="H135" s="51" t="str">
        <f>HYPERLINK("http://dx.doi.org/10.32800/abc.2023.46.0187","http://dx.doi.org/10.32800/abc.2023.46.0187")</f>
        <v>http://dx.doi.org/10.32800/abc.2023.46.0187</v>
      </c>
      <c r="I135" s="49" t="s">
        <v>732</v>
      </c>
      <c r="J135" s="49" t="s">
        <v>1386</v>
      </c>
      <c r="K135" s="49" t="s">
        <v>718</v>
      </c>
      <c r="L135" s="49" t="s">
        <v>1307</v>
      </c>
      <c r="M135" s="49">
        <v>2023</v>
      </c>
      <c r="N135" s="2"/>
      <c r="O135" s="2"/>
      <c r="P135" s="2"/>
      <c r="Q135" s="2"/>
      <c r="R135" s="2"/>
      <c r="S135" s="2"/>
      <c r="T135" s="2"/>
      <c r="U135" s="2"/>
      <c r="V135" s="2"/>
      <c r="W135" s="2"/>
      <c r="X135" s="2"/>
      <c r="Y135" s="2"/>
      <c r="Z135" s="2"/>
      <c r="AA135" s="2"/>
    </row>
    <row r="136" spans="1:27" ht="38.25" customHeight="1">
      <c r="A136" s="49" t="s">
        <v>733</v>
      </c>
      <c r="B136" s="49" t="s">
        <v>734</v>
      </c>
      <c r="C136" s="49" t="s">
        <v>735</v>
      </c>
      <c r="D136" s="49" t="s">
        <v>736</v>
      </c>
      <c r="E136" s="49" t="s">
        <v>737</v>
      </c>
      <c r="F136" s="49" t="s">
        <v>1366</v>
      </c>
      <c r="G136" s="49" t="s">
        <v>738</v>
      </c>
      <c r="H136" s="51" t="str">
        <f>HYPERLINK("http://dx.doi.org/10.3389/fevo.2022.869626","http://dx.doi.org/10.3389/fevo.2022.869626")</f>
        <v>http://dx.doi.org/10.3389/fevo.2022.869626</v>
      </c>
      <c r="I136" s="49" t="s">
        <v>739</v>
      </c>
      <c r="J136" s="49" t="s">
        <v>1380</v>
      </c>
      <c r="K136" s="49" t="s">
        <v>718</v>
      </c>
      <c r="L136" s="49" t="s">
        <v>1420</v>
      </c>
      <c r="M136" s="49">
        <v>2022</v>
      </c>
      <c r="N136" s="2"/>
      <c r="O136" s="2"/>
      <c r="P136" s="2"/>
      <c r="Q136" s="2"/>
      <c r="R136" s="2"/>
      <c r="S136" s="2"/>
      <c r="T136" s="2"/>
      <c r="U136" s="2"/>
      <c r="V136" s="2"/>
      <c r="W136" s="2"/>
      <c r="X136" s="2"/>
      <c r="Y136" s="2"/>
      <c r="Z136" s="2"/>
      <c r="AA136" s="2"/>
    </row>
    <row r="137" spans="1:27" ht="89.25" customHeight="1">
      <c r="A137" s="49" t="s">
        <v>740</v>
      </c>
      <c r="B137" s="49" t="s">
        <v>741</v>
      </c>
      <c r="C137" s="49" t="s">
        <v>742</v>
      </c>
      <c r="D137" s="49" t="s">
        <v>743</v>
      </c>
      <c r="E137" s="49" t="s">
        <v>744</v>
      </c>
      <c r="F137" s="49" t="s">
        <v>80</v>
      </c>
      <c r="G137" s="49" t="s">
        <v>745</v>
      </c>
      <c r="H137" s="51" t="str">
        <f>HYPERLINK("http://dx.doi.org/10.1007/s10592-020-01308-z","http://dx.doi.org/10.1007/s10592-020-01308-z")</f>
        <v>http://dx.doi.org/10.1007/s10592-020-01308-z</v>
      </c>
      <c r="I137" s="49" t="s">
        <v>725</v>
      </c>
      <c r="J137" s="49" t="s">
        <v>1380</v>
      </c>
      <c r="K137" s="49" t="s">
        <v>718</v>
      </c>
      <c r="L137" s="49" t="s">
        <v>1310</v>
      </c>
      <c r="M137" s="49">
        <v>2020</v>
      </c>
      <c r="N137" s="2"/>
      <c r="O137" s="2"/>
      <c r="P137" s="2"/>
      <c r="Q137" s="2"/>
      <c r="R137" s="2"/>
      <c r="S137" s="2"/>
      <c r="T137" s="2"/>
      <c r="U137" s="2"/>
      <c r="V137" s="2"/>
      <c r="W137" s="2"/>
      <c r="X137" s="2"/>
      <c r="Y137" s="2"/>
      <c r="Z137" s="2"/>
      <c r="AA137" s="2"/>
    </row>
    <row r="138" spans="1:27" ht="63.75" customHeight="1">
      <c r="A138" s="49" t="s">
        <v>746</v>
      </c>
      <c r="B138" s="49" t="s">
        <v>747</v>
      </c>
      <c r="C138" s="49" t="s">
        <v>748</v>
      </c>
      <c r="D138" s="49" t="s">
        <v>153</v>
      </c>
      <c r="E138" s="49" t="s">
        <v>154</v>
      </c>
      <c r="F138" s="49" t="s">
        <v>1368</v>
      </c>
      <c r="G138" s="49" t="s">
        <v>749</v>
      </c>
      <c r="H138" s="51" t="str">
        <f>HYPERLINK("http://dx.doi.org/10.1590/0001-3765202020181101","http://dx.doi.org/10.1590/0001-3765202020181101")</f>
        <v>http://dx.doi.org/10.1590/0001-3765202020181101</v>
      </c>
      <c r="I138" s="49" t="s">
        <v>750</v>
      </c>
      <c r="J138" s="49" t="s">
        <v>1380</v>
      </c>
      <c r="K138" s="49" t="s">
        <v>718</v>
      </c>
      <c r="L138" s="49" t="s">
        <v>1421</v>
      </c>
      <c r="M138" s="49">
        <v>2020</v>
      </c>
      <c r="N138" s="2"/>
      <c r="O138" s="2"/>
      <c r="P138" s="2"/>
      <c r="Q138" s="2"/>
      <c r="R138" s="2"/>
      <c r="S138" s="2"/>
      <c r="T138" s="2"/>
      <c r="U138" s="2"/>
      <c r="V138" s="2"/>
      <c r="W138" s="2"/>
      <c r="X138" s="2"/>
      <c r="Y138" s="2"/>
      <c r="Z138" s="2"/>
      <c r="AA138" s="2"/>
    </row>
    <row r="139" spans="1:27" ht="38.25" customHeight="1">
      <c r="A139" s="49" t="s">
        <v>751</v>
      </c>
      <c r="B139" s="49" t="s">
        <v>752</v>
      </c>
      <c r="C139" s="49" t="s">
        <v>753</v>
      </c>
      <c r="D139" s="49" t="s">
        <v>147</v>
      </c>
      <c r="E139" s="49" t="s">
        <v>147</v>
      </c>
      <c r="F139" s="49" t="s">
        <v>1366</v>
      </c>
      <c r="G139" s="49" t="s">
        <v>754</v>
      </c>
      <c r="H139" s="51" t="str">
        <f>HYPERLINK("http://dx.doi.org/10.1371/journal.pone.0169574","http://dx.doi.org/10.1371/journal.pone.0169574")</f>
        <v>http://dx.doi.org/10.1371/journal.pone.0169574</v>
      </c>
      <c r="I139" s="49" t="s">
        <v>725</v>
      </c>
      <c r="J139" s="49" t="s">
        <v>1380</v>
      </c>
      <c r="K139" s="49" t="s">
        <v>718</v>
      </c>
      <c r="L139" s="49" t="s">
        <v>1310</v>
      </c>
      <c r="M139" s="49">
        <v>2017</v>
      </c>
      <c r="N139" s="2"/>
      <c r="O139" s="2"/>
      <c r="P139" s="2"/>
      <c r="Q139" s="2"/>
      <c r="R139" s="2"/>
      <c r="S139" s="2"/>
      <c r="T139" s="2"/>
      <c r="U139" s="2"/>
      <c r="V139" s="2"/>
      <c r="W139" s="2"/>
      <c r="X139" s="2"/>
      <c r="Y139" s="2"/>
      <c r="Z139" s="2"/>
      <c r="AA139" s="2"/>
    </row>
    <row r="140" spans="1:27" ht="25.5" customHeight="1">
      <c r="A140" s="49" t="s">
        <v>755</v>
      </c>
      <c r="B140" s="49" t="s">
        <v>756</v>
      </c>
      <c r="C140" s="49" t="s">
        <v>757</v>
      </c>
      <c r="D140" s="49" t="s">
        <v>758</v>
      </c>
      <c r="E140" s="49" t="s">
        <v>759</v>
      </c>
      <c r="F140" s="49"/>
      <c r="G140" s="49" t="s">
        <v>760</v>
      </c>
      <c r="H140" s="51" t="str">
        <f>HYPERLINK("http://dx.doi.org/10.1186/s40555-014-0070-y","http://dx.doi.org/10.1186/s40555-014-0070-y")</f>
        <v>http://dx.doi.org/10.1186/s40555-014-0070-y</v>
      </c>
      <c r="I140" s="54" t="s">
        <v>761</v>
      </c>
      <c r="J140" s="54" t="s">
        <v>1380</v>
      </c>
      <c r="K140" s="54" t="s">
        <v>718</v>
      </c>
      <c r="L140" s="54" t="s">
        <v>1306</v>
      </c>
      <c r="M140" s="49">
        <v>2014</v>
      </c>
      <c r="N140" s="2"/>
      <c r="O140" s="2"/>
      <c r="P140" s="2"/>
      <c r="Q140" s="2"/>
      <c r="R140" s="2"/>
      <c r="S140" s="2"/>
      <c r="T140" s="2"/>
      <c r="U140" s="2"/>
      <c r="V140" s="2"/>
      <c r="W140" s="2"/>
      <c r="X140" s="2"/>
      <c r="Y140" s="2"/>
      <c r="Z140" s="2"/>
      <c r="AA140" s="2"/>
    </row>
    <row r="141" spans="1:27" ht="63.75" customHeight="1">
      <c r="A141" s="49" t="s">
        <v>762</v>
      </c>
      <c r="B141" s="49" t="s">
        <v>763</v>
      </c>
      <c r="C141" s="49" t="s">
        <v>764</v>
      </c>
      <c r="D141" s="49" t="s">
        <v>765</v>
      </c>
      <c r="E141" s="49" t="s">
        <v>766</v>
      </c>
      <c r="F141" s="49"/>
      <c r="G141" s="49" t="s">
        <v>767</v>
      </c>
      <c r="H141" s="51" t="str">
        <f>HYPERLINK("http://dx.doi.org/10.3354/ab00268","http://dx.doi.org/10.3354/ab00268")</f>
        <v>http://dx.doi.org/10.3354/ab00268</v>
      </c>
      <c r="I141" s="49" t="s">
        <v>100</v>
      </c>
      <c r="J141" s="49" t="s">
        <v>1369</v>
      </c>
      <c r="K141" s="49" t="s">
        <v>718</v>
      </c>
      <c r="L141" s="49" t="s">
        <v>1307</v>
      </c>
      <c r="M141" s="49">
        <v>2010</v>
      </c>
      <c r="N141" s="2"/>
      <c r="O141" s="2"/>
      <c r="P141" s="2"/>
      <c r="Q141" s="2"/>
      <c r="R141" s="2"/>
      <c r="S141" s="2"/>
      <c r="T141" s="2"/>
      <c r="U141" s="2"/>
      <c r="V141" s="2"/>
      <c r="W141" s="2"/>
      <c r="X141" s="2"/>
      <c r="Y141" s="2"/>
      <c r="Z141" s="2"/>
      <c r="AA141" s="2"/>
    </row>
    <row r="142" spans="1:27" ht="38.25" customHeight="1">
      <c r="A142" s="49" t="s">
        <v>768</v>
      </c>
      <c r="B142" s="49" t="s">
        <v>769</v>
      </c>
      <c r="C142" s="49" t="s">
        <v>770</v>
      </c>
      <c r="D142" s="49" t="s">
        <v>771</v>
      </c>
      <c r="E142" s="49" t="s">
        <v>771</v>
      </c>
      <c r="F142" s="49"/>
      <c r="G142" s="49" t="s">
        <v>772</v>
      </c>
      <c r="H142" s="51" t="s">
        <v>773</v>
      </c>
      <c r="I142" s="49" t="s">
        <v>774</v>
      </c>
      <c r="J142" s="49" t="s">
        <v>1370</v>
      </c>
      <c r="K142" s="49" t="s">
        <v>718</v>
      </c>
      <c r="L142" s="49" t="s">
        <v>1314</v>
      </c>
      <c r="M142" s="49">
        <v>2009</v>
      </c>
      <c r="N142" s="2"/>
      <c r="O142" s="2"/>
      <c r="P142" s="2"/>
      <c r="Q142" s="2"/>
      <c r="R142" s="2"/>
      <c r="S142" s="2"/>
      <c r="T142" s="2"/>
      <c r="U142" s="2"/>
      <c r="V142" s="2"/>
      <c r="W142" s="2"/>
      <c r="X142" s="2"/>
      <c r="Y142" s="2"/>
      <c r="Z142" s="2"/>
      <c r="AA142" s="2"/>
    </row>
    <row r="143" spans="1:27" ht="38.25" customHeight="1">
      <c r="A143" s="49" t="s">
        <v>775</v>
      </c>
      <c r="B143" s="49" t="s">
        <v>776</v>
      </c>
      <c r="C143" s="49" t="s">
        <v>777</v>
      </c>
      <c r="D143" s="49" t="s">
        <v>124</v>
      </c>
      <c r="E143" s="49" t="s">
        <v>124</v>
      </c>
      <c r="F143" s="49"/>
      <c r="G143" s="49" t="s">
        <v>778</v>
      </c>
      <c r="H143" s="51" t="str">
        <f>HYPERLINK("http://dx.doi.org/10.1016/j.limno.2006.08.007","http://dx.doi.org/10.1016/j.limno.2006.08.007")</f>
        <v>http://dx.doi.org/10.1016/j.limno.2006.08.007</v>
      </c>
      <c r="I143" s="49" t="s">
        <v>100</v>
      </c>
      <c r="J143" s="49" t="s">
        <v>1369</v>
      </c>
      <c r="K143" s="49" t="s">
        <v>718</v>
      </c>
      <c r="L143" s="49" t="s">
        <v>1306</v>
      </c>
      <c r="M143" s="49">
        <v>2007</v>
      </c>
      <c r="N143" s="2"/>
      <c r="O143" s="2"/>
      <c r="P143" s="2"/>
      <c r="Q143" s="2"/>
      <c r="R143" s="2"/>
      <c r="S143" s="2"/>
      <c r="T143" s="2"/>
      <c r="U143" s="2"/>
      <c r="V143" s="2"/>
      <c r="W143" s="2"/>
      <c r="X143" s="2"/>
      <c r="Y143" s="2"/>
      <c r="Z143" s="2"/>
      <c r="AA143" s="2"/>
    </row>
    <row r="144" spans="1:27" ht="51" customHeight="1">
      <c r="A144" s="49" t="s">
        <v>779</v>
      </c>
      <c r="B144" s="49" t="s">
        <v>779</v>
      </c>
      <c r="C144" s="49" t="s">
        <v>780</v>
      </c>
      <c r="D144" s="49" t="s">
        <v>781</v>
      </c>
      <c r="E144" s="49" t="s">
        <v>781</v>
      </c>
      <c r="F144" s="49"/>
      <c r="G144" s="49" t="s">
        <v>782</v>
      </c>
      <c r="H144" s="51" t="str">
        <f>HYPERLINK("http://dx.doi.org/10.2307/1352814","http://dx.doi.org/10.2307/1352814")</f>
        <v>http://dx.doi.org/10.2307/1352814</v>
      </c>
      <c r="I144" s="49" t="s">
        <v>783</v>
      </c>
      <c r="J144" s="49" t="s">
        <v>1380</v>
      </c>
      <c r="K144" s="49" t="s">
        <v>718</v>
      </c>
      <c r="L144" s="49" t="s">
        <v>1307</v>
      </c>
      <c r="M144" s="49">
        <v>2001</v>
      </c>
      <c r="N144" s="2"/>
      <c r="O144" s="2"/>
      <c r="P144" s="2"/>
      <c r="Q144" s="2"/>
      <c r="R144" s="2"/>
      <c r="S144" s="2"/>
      <c r="T144" s="2"/>
      <c r="U144" s="2"/>
      <c r="V144" s="2"/>
      <c r="W144" s="2"/>
      <c r="X144" s="2"/>
      <c r="Y144" s="2"/>
      <c r="Z144" s="2"/>
      <c r="AA144" s="2"/>
    </row>
    <row r="145" spans="1:27" ht="63.75" customHeight="1">
      <c r="A145" s="49" t="s">
        <v>784</v>
      </c>
      <c r="B145" s="49" t="s">
        <v>785</v>
      </c>
      <c r="C145" s="49" t="s">
        <v>786</v>
      </c>
      <c r="D145" s="49" t="s">
        <v>787</v>
      </c>
      <c r="E145" s="49" t="s">
        <v>788</v>
      </c>
      <c r="F145" s="49" t="s">
        <v>1368</v>
      </c>
      <c r="G145" s="49" t="s">
        <v>789</v>
      </c>
      <c r="H145" s="51" t="str">
        <f>HYPERLINK("http://dx.doi.org/10.1016/j.jglr.2019.08.006","http://dx.doi.org/10.1016/j.jglr.2019.08.006")</f>
        <v>http://dx.doi.org/10.1016/j.jglr.2019.08.006</v>
      </c>
      <c r="I145" s="49" t="s">
        <v>739</v>
      </c>
      <c r="J145" s="49" t="s">
        <v>1380</v>
      </c>
      <c r="K145" s="49" t="s">
        <v>790</v>
      </c>
      <c r="L145" s="49" t="s">
        <v>1424</v>
      </c>
      <c r="M145" s="49">
        <v>2020</v>
      </c>
      <c r="N145" s="2"/>
      <c r="O145" s="2"/>
      <c r="P145" s="2"/>
      <c r="Q145" s="2"/>
      <c r="R145" s="2"/>
      <c r="S145" s="2"/>
      <c r="T145" s="2"/>
      <c r="U145" s="2"/>
      <c r="V145" s="2"/>
      <c r="W145" s="2"/>
      <c r="X145" s="2"/>
      <c r="Y145" s="2"/>
      <c r="Z145" s="2"/>
      <c r="AA145" s="2"/>
    </row>
    <row r="146" spans="1:27" ht="38.25" customHeight="1">
      <c r="A146" s="49" t="s">
        <v>791</v>
      </c>
      <c r="B146" s="49" t="s">
        <v>792</v>
      </c>
      <c r="C146" s="49" t="s">
        <v>793</v>
      </c>
      <c r="D146" s="49" t="s">
        <v>364</v>
      </c>
      <c r="E146" s="49" t="s">
        <v>365</v>
      </c>
      <c r="F146" s="49"/>
      <c r="G146" s="49" t="s">
        <v>794</v>
      </c>
      <c r="H146" s="51" t="str">
        <f>HYPERLINK("http://dx.doi.org/10.1590/S0074-02762010000100005","http://dx.doi.org/10.1590/S0074-02762010000100005")</f>
        <v>http://dx.doi.org/10.1590/S0074-02762010000100005</v>
      </c>
      <c r="I146" s="49" t="s">
        <v>795</v>
      </c>
      <c r="J146" s="49" t="s">
        <v>1383</v>
      </c>
      <c r="K146" s="49" t="s">
        <v>796</v>
      </c>
      <c r="L146" s="49" t="s">
        <v>1314</v>
      </c>
      <c r="M146" s="49">
        <v>2010</v>
      </c>
      <c r="N146" s="2"/>
      <c r="O146" s="2"/>
      <c r="P146" s="2"/>
      <c r="Q146" s="2"/>
      <c r="R146" s="2"/>
      <c r="S146" s="2"/>
      <c r="T146" s="2"/>
      <c r="U146" s="2"/>
      <c r="V146" s="2"/>
      <c r="W146" s="2"/>
      <c r="X146" s="2"/>
      <c r="Y146" s="2"/>
      <c r="Z146" s="2"/>
      <c r="AA146" s="2"/>
    </row>
    <row r="147" spans="1:27" ht="51" customHeight="1">
      <c r="A147" s="49" t="s">
        <v>797</v>
      </c>
      <c r="B147" s="49" t="s">
        <v>798</v>
      </c>
      <c r="C147" s="49" t="s">
        <v>799</v>
      </c>
      <c r="D147" s="49" t="s">
        <v>800</v>
      </c>
      <c r="E147" s="49" t="s">
        <v>801</v>
      </c>
      <c r="F147" s="49" t="s">
        <v>1368</v>
      </c>
      <c r="G147" s="49" t="s">
        <v>802</v>
      </c>
      <c r="H147" s="51" t="str">
        <f>HYPERLINK("http://dx.doi.org/10.1016/j.jsames.2018.10.012","http://dx.doi.org/10.1016/j.jsames.2018.10.012")</f>
        <v>http://dx.doi.org/10.1016/j.jsames.2018.10.012</v>
      </c>
      <c r="I147" s="49" t="s">
        <v>803</v>
      </c>
      <c r="J147" s="49" t="s">
        <v>1369</v>
      </c>
      <c r="K147" s="49" t="s">
        <v>804</v>
      </c>
      <c r="L147" s="49" t="s">
        <v>1312</v>
      </c>
      <c r="M147" s="49">
        <v>2019</v>
      </c>
      <c r="N147" s="2"/>
      <c r="O147" s="2"/>
      <c r="P147" s="2"/>
      <c r="Q147" s="2"/>
      <c r="R147" s="2"/>
      <c r="S147" s="2"/>
      <c r="T147" s="2"/>
      <c r="U147" s="2"/>
      <c r="V147" s="2"/>
      <c r="W147" s="2"/>
      <c r="X147" s="2"/>
      <c r="Y147" s="2"/>
      <c r="Z147" s="2"/>
      <c r="AA147" s="2"/>
    </row>
    <row r="148" spans="1:27" ht="63.75" customHeight="1">
      <c r="A148" s="49" t="s">
        <v>805</v>
      </c>
      <c r="B148" s="49" t="s">
        <v>805</v>
      </c>
      <c r="C148" s="49" t="s">
        <v>806</v>
      </c>
      <c r="D148" s="49" t="s">
        <v>807</v>
      </c>
      <c r="E148" s="49" t="s">
        <v>808</v>
      </c>
      <c r="F148" s="49"/>
      <c r="G148" s="49" t="s">
        <v>809</v>
      </c>
      <c r="H148" s="51" t="str">
        <f>HYPERLINK("http://dx.doi.org/10.4319/lo.1976.21.1.0051","http://dx.doi.org/10.4319/lo.1976.21.1.0051")</f>
        <v>http://dx.doi.org/10.4319/lo.1976.21.1.0051</v>
      </c>
      <c r="I148" s="49" t="s">
        <v>810</v>
      </c>
      <c r="J148" s="49" t="s">
        <v>1383</v>
      </c>
      <c r="K148" s="49" t="s">
        <v>811</v>
      </c>
      <c r="L148" s="49" t="s">
        <v>1306</v>
      </c>
      <c r="M148" s="49">
        <v>1976</v>
      </c>
      <c r="N148" s="2"/>
      <c r="O148" s="2"/>
      <c r="P148" s="2"/>
      <c r="Q148" s="2"/>
      <c r="R148" s="2"/>
      <c r="S148" s="2"/>
      <c r="T148" s="2"/>
      <c r="U148" s="2"/>
      <c r="V148" s="2"/>
      <c r="W148" s="2"/>
      <c r="X148" s="2"/>
      <c r="Y148" s="2"/>
      <c r="Z148" s="2"/>
      <c r="AA148" s="2"/>
    </row>
    <row r="149" spans="1:27" ht="63.75" customHeight="1">
      <c r="A149" s="49" t="s">
        <v>812</v>
      </c>
      <c r="B149" s="49" t="s">
        <v>813</v>
      </c>
      <c r="C149" s="49" t="s">
        <v>814</v>
      </c>
      <c r="D149" s="49" t="s">
        <v>815</v>
      </c>
      <c r="E149" s="49" t="s">
        <v>816</v>
      </c>
      <c r="F149" s="49" t="s">
        <v>1367</v>
      </c>
      <c r="G149" s="49" t="s">
        <v>817</v>
      </c>
      <c r="H149" s="51" t="str">
        <f>HYPERLINK("http://dx.doi.org/10.3391/bir.2023.12.4.17","http://dx.doi.org/10.3391/bir.2023.12.4.17")</f>
        <v>http://dx.doi.org/10.3391/bir.2023.12.4.17</v>
      </c>
      <c r="I149" s="49" t="s">
        <v>818</v>
      </c>
      <c r="J149" s="49" t="s">
        <v>1395</v>
      </c>
      <c r="K149" s="49" t="s">
        <v>819</v>
      </c>
      <c r="L149" s="49" t="s">
        <v>1306</v>
      </c>
      <c r="M149" s="49">
        <v>2023</v>
      </c>
      <c r="N149" s="2"/>
      <c r="O149" s="2"/>
      <c r="P149" s="2"/>
      <c r="Q149" s="2"/>
      <c r="R149" s="2"/>
      <c r="S149" s="2"/>
      <c r="T149" s="2"/>
      <c r="U149" s="2"/>
      <c r="V149" s="2"/>
      <c r="W149" s="2"/>
      <c r="X149" s="2"/>
      <c r="Y149" s="2"/>
      <c r="Z149" s="2"/>
      <c r="AA149" s="2"/>
    </row>
    <row r="150" spans="1:27" ht="51" customHeight="1">
      <c r="A150" s="49" t="s">
        <v>820</v>
      </c>
      <c r="B150" s="49" t="s">
        <v>821</v>
      </c>
      <c r="C150" s="49" t="s">
        <v>822</v>
      </c>
      <c r="D150" s="49" t="s">
        <v>487</v>
      </c>
      <c r="E150" s="49" t="s">
        <v>488</v>
      </c>
      <c r="F150" s="49" t="s">
        <v>80</v>
      </c>
      <c r="G150" s="49" t="s">
        <v>823</v>
      </c>
      <c r="H150" s="51" t="str">
        <f>HYPERLINK("http://dx.doi.org/10.1002/ece3.8909","http://dx.doi.org/10.1002/ece3.8909")</f>
        <v>http://dx.doi.org/10.1002/ece3.8909</v>
      </c>
      <c r="I150" s="49" t="s">
        <v>824</v>
      </c>
      <c r="J150" s="49" t="s">
        <v>1379</v>
      </c>
      <c r="K150" s="49" t="s">
        <v>819</v>
      </c>
      <c r="L150" s="49" t="s">
        <v>1307</v>
      </c>
      <c r="M150" s="49">
        <v>2022</v>
      </c>
      <c r="N150" s="2"/>
      <c r="O150" s="2"/>
      <c r="P150" s="2"/>
      <c r="Q150" s="2"/>
      <c r="R150" s="2"/>
      <c r="S150" s="2"/>
      <c r="T150" s="2"/>
      <c r="U150" s="2"/>
      <c r="V150" s="2"/>
      <c r="W150" s="2"/>
      <c r="X150" s="2"/>
      <c r="Y150" s="2"/>
      <c r="Z150" s="2"/>
      <c r="AA150" s="2"/>
    </row>
    <row r="151" spans="1:27" ht="51" customHeight="1">
      <c r="A151" s="49" t="s">
        <v>825</v>
      </c>
      <c r="B151" s="49" t="s">
        <v>826</v>
      </c>
      <c r="C151" s="49" t="s">
        <v>827</v>
      </c>
      <c r="D151" s="49" t="s">
        <v>348</v>
      </c>
      <c r="E151" s="49" t="s">
        <v>349</v>
      </c>
      <c r="F151" s="49" t="s">
        <v>1366</v>
      </c>
      <c r="G151" s="49" t="s">
        <v>828</v>
      </c>
      <c r="H151" s="51" t="str">
        <f>HYPERLINK("http://dx.doi.org/10.22201/ib.20078706e.2022.93.3588","http://dx.doi.org/10.22201/ib.20078706e.2022.93.3588")</f>
        <v>http://dx.doi.org/10.22201/ib.20078706e.2022.93.3588</v>
      </c>
      <c r="I151" s="49" t="s">
        <v>829</v>
      </c>
      <c r="J151" s="49" t="s">
        <v>1396</v>
      </c>
      <c r="K151" s="49" t="s">
        <v>819</v>
      </c>
      <c r="L151" s="49" t="s">
        <v>1416</v>
      </c>
      <c r="M151" s="49">
        <v>2022</v>
      </c>
      <c r="N151" s="2"/>
      <c r="O151" s="2"/>
      <c r="P151" s="2"/>
      <c r="Q151" s="2"/>
      <c r="R151" s="2"/>
      <c r="S151" s="2"/>
      <c r="T151" s="2"/>
      <c r="U151" s="2"/>
      <c r="V151" s="2"/>
      <c r="W151" s="2"/>
      <c r="X151" s="2"/>
      <c r="Y151" s="2"/>
      <c r="Z151" s="2"/>
      <c r="AA151" s="2"/>
    </row>
    <row r="152" spans="1:27" ht="38.25" customHeight="1">
      <c r="A152" s="49" t="s">
        <v>830</v>
      </c>
      <c r="B152" s="49" t="s">
        <v>831</v>
      </c>
      <c r="C152" s="49" t="s">
        <v>832</v>
      </c>
      <c r="D152" s="49" t="s">
        <v>501</v>
      </c>
      <c r="E152" s="49" t="s">
        <v>502</v>
      </c>
      <c r="F152" s="49" t="s">
        <v>1366</v>
      </c>
      <c r="G152" s="49" t="s">
        <v>833</v>
      </c>
      <c r="H152" s="51" t="str">
        <f>HYPERLINK("http://dx.doi.org/10.3897/subtbiol.29.34123","http://dx.doi.org/10.3897/subtbiol.29.34123")</f>
        <v>http://dx.doi.org/10.3897/subtbiol.29.34123</v>
      </c>
      <c r="I152" s="49" t="s">
        <v>834</v>
      </c>
      <c r="J152" s="49" t="s">
        <v>1383</v>
      </c>
      <c r="K152" s="49" t="s">
        <v>819</v>
      </c>
      <c r="L152" s="49" t="s">
        <v>1413</v>
      </c>
      <c r="M152" s="49">
        <v>2019</v>
      </c>
      <c r="N152" s="2"/>
      <c r="O152" s="2"/>
      <c r="P152" s="2"/>
      <c r="Q152" s="2"/>
      <c r="R152" s="2"/>
      <c r="S152" s="2"/>
      <c r="T152" s="2"/>
      <c r="U152" s="2"/>
      <c r="V152" s="2"/>
      <c r="W152" s="2"/>
      <c r="X152" s="2"/>
      <c r="Y152" s="2"/>
      <c r="Z152" s="2"/>
      <c r="AA152" s="2"/>
    </row>
    <row r="153" spans="1:27" ht="51" customHeight="1">
      <c r="A153" s="49" t="s">
        <v>835</v>
      </c>
      <c r="B153" s="49" t="s">
        <v>836</v>
      </c>
      <c r="C153" s="49" t="s">
        <v>837</v>
      </c>
      <c r="D153" s="49" t="s">
        <v>348</v>
      </c>
      <c r="E153" s="49" t="s">
        <v>349</v>
      </c>
      <c r="F153" s="49" t="s">
        <v>80</v>
      </c>
      <c r="G153" s="49" t="s">
        <v>838</v>
      </c>
      <c r="H153" s="51" t="str">
        <f>HYPERLINK("http://dx.doi.org/10.1016/j.rmb.2017.10.025","http://dx.doi.org/10.1016/j.rmb.2017.10.025")</f>
        <v>http://dx.doi.org/10.1016/j.rmb.2017.10.025</v>
      </c>
      <c r="I153" s="49" t="s">
        <v>839</v>
      </c>
      <c r="J153" s="49" t="s">
        <v>1380</v>
      </c>
      <c r="K153" s="49" t="s">
        <v>819</v>
      </c>
      <c r="L153" s="49" t="s">
        <v>1428</v>
      </c>
      <c r="M153" s="49">
        <v>2017</v>
      </c>
      <c r="N153" s="2"/>
      <c r="O153" s="2"/>
      <c r="P153" s="2"/>
      <c r="Q153" s="2"/>
      <c r="R153" s="2"/>
      <c r="S153" s="2"/>
      <c r="T153" s="2"/>
      <c r="U153" s="2"/>
      <c r="V153" s="2"/>
      <c r="W153" s="2"/>
      <c r="X153" s="2"/>
      <c r="Y153" s="2"/>
      <c r="Z153" s="2"/>
      <c r="AA153" s="2"/>
    </row>
    <row r="154" spans="1:27" ht="51" customHeight="1">
      <c r="A154" s="49" t="s">
        <v>840</v>
      </c>
      <c r="B154" s="49" t="s">
        <v>841</v>
      </c>
      <c r="C154" s="49" t="s">
        <v>842</v>
      </c>
      <c r="D154" s="49" t="s">
        <v>348</v>
      </c>
      <c r="E154" s="49" t="s">
        <v>349</v>
      </c>
      <c r="F154" s="49" t="s">
        <v>1368</v>
      </c>
      <c r="G154" s="49" t="s">
        <v>843</v>
      </c>
      <c r="H154" s="51" t="str">
        <f>HYPERLINK("http://dx.doi.org/10.1016/j.rmb.2016.10.021","http://dx.doi.org/10.1016/j.rmb.2016.10.021")</f>
        <v>http://dx.doi.org/10.1016/j.rmb.2016.10.021</v>
      </c>
      <c r="I154" s="49" t="s">
        <v>220</v>
      </c>
      <c r="J154" s="49" t="s">
        <v>1369</v>
      </c>
      <c r="K154" s="49" t="s">
        <v>819</v>
      </c>
      <c r="L154" s="49" t="s">
        <v>1306</v>
      </c>
      <c r="M154" s="49">
        <v>2017</v>
      </c>
      <c r="N154" s="2"/>
      <c r="O154" s="2"/>
      <c r="P154" s="2"/>
      <c r="Q154" s="2"/>
      <c r="R154" s="2"/>
      <c r="S154" s="2"/>
      <c r="T154" s="2"/>
      <c r="U154" s="2"/>
      <c r="V154" s="2"/>
      <c r="W154" s="2"/>
      <c r="X154" s="2"/>
      <c r="Y154" s="2"/>
      <c r="Z154" s="2"/>
      <c r="AA154" s="2"/>
    </row>
    <row r="155" spans="1:27" ht="38.25" customHeight="1">
      <c r="A155" s="49" t="s">
        <v>844</v>
      </c>
      <c r="B155" s="49" t="s">
        <v>845</v>
      </c>
      <c r="C155" s="49" t="s">
        <v>846</v>
      </c>
      <c r="D155" s="49" t="s">
        <v>847</v>
      </c>
      <c r="E155" s="49" t="s">
        <v>848</v>
      </c>
      <c r="F155" s="49" t="s">
        <v>80</v>
      </c>
      <c r="G155" s="49" t="s">
        <v>849</v>
      </c>
      <c r="H155" s="51" t="str">
        <f>HYPERLINK("http://dx.doi.org/10.18268/BSGM2017v69n1a9","http://dx.doi.org/10.18268/BSGM2017v69n1a9")</f>
        <v>http://dx.doi.org/10.18268/BSGM2017v69n1a9</v>
      </c>
      <c r="I155" s="49" t="s">
        <v>850</v>
      </c>
      <c r="J155" s="49" t="s">
        <v>1386</v>
      </c>
      <c r="K155" s="49" t="s">
        <v>819</v>
      </c>
      <c r="L155" s="49" t="s">
        <v>1429</v>
      </c>
      <c r="M155" s="49">
        <v>2017</v>
      </c>
      <c r="N155" s="2"/>
      <c r="O155" s="2"/>
      <c r="P155" s="2"/>
      <c r="Q155" s="2"/>
      <c r="R155" s="2"/>
      <c r="S155" s="2"/>
      <c r="T155" s="2"/>
      <c r="U155" s="2"/>
      <c r="V155" s="2"/>
      <c r="W155" s="2"/>
      <c r="X155" s="2"/>
      <c r="Y155" s="2"/>
      <c r="Z155" s="2"/>
      <c r="AA155" s="2"/>
    </row>
    <row r="156" spans="1:27" ht="51" customHeight="1">
      <c r="A156" s="49" t="s">
        <v>851</v>
      </c>
      <c r="B156" s="49" t="s">
        <v>852</v>
      </c>
      <c r="C156" s="49" t="s">
        <v>853</v>
      </c>
      <c r="D156" s="49" t="s">
        <v>854</v>
      </c>
      <c r="E156" s="49" t="s">
        <v>854</v>
      </c>
      <c r="F156" s="49" t="s">
        <v>1367</v>
      </c>
      <c r="G156" s="49" t="s">
        <v>855</v>
      </c>
      <c r="H156" s="51" t="s">
        <v>856</v>
      </c>
      <c r="I156" s="49" t="s">
        <v>857</v>
      </c>
      <c r="J156" s="49" t="s">
        <v>1386</v>
      </c>
      <c r="K156" s="49" t="s">
        <v>819</v>
      </c>
      <c r="L156" s="49" t="s">
        <v>1306</v>
      </c>
      <c r="M156" s="49">
        <v>2017</v>
      </c>
      <c r="N156" s="2"/>
      <c r="O156" s="2"/>
      <c r="P156" s="2"/>
      <c r="Q156" s="2"/>
      <c r="R156" s="2"/>
      <c r="S156" s="2"/>
      <c r="T156" s="2"/>
      <c r="U156" s="2"/>
      <c r="V156" s="2"/>
      <c r="W156" s="2"/>
      <c r="X156" s="2"/>
      <c r="Y156" s="2"/>
      <c r="Z156" s="2"/>
      <c r="AA156" s="2"/>
    </row>
    <row r="157" spans="1:27" ht="51" customHeight="1">
      <c r="A157" s="49" t="s">
        <v>858</v>
      </c>
      <c r="B157" s="49" t="s">
        <v>859</v>
      </c>
      <c r="C157" s="49" t="s">
        <v>860</v>
      </c>
      <c r="D157" s="49" t="s">
        <v>278</v>
      </c>
      <c r="E157" s="49" t="s">
        <v>279</v>
      </c>
      <c r="F157" s="49" t="s">
        <v>1368</v>
      </c>
      <c r="G157" s="49" t="s">
        <v>861</v>
      </c>
      <c r="H157" s="51" t="s">
        <v>862</v>
      </c>
      <c r="I157" s="49" t="s">
        <v>863</v>
      </c>
      <c r="J157" s="49" t="s">
        <v>1380</v>
      </c>
      <c r="K157" s="49" t="s">
        <v>819</v>
      </c>
      <c r="L157" s="49" t="s">
        <v>1307</v>
      </c>
      <c r="M157" s="49">
        <v>2016</v>
      </c>
      <c r="N157" s="2"/>
      <c r="O157" s="2"/>
      <c r="P157" s="2"/>
      <c r="Q157" s="2"/>
      <c r="R157" s="2"/>
      <c r="S157" s="2"/>
      <c r="T157" s="2"/>
      <c r="U157" s="2"/>
      <c r="V157" s="2"/>
      <c r="W157" s="2"/>
      <c r="X157" s="2"/>
      <c r="Y157" s="2"/>
      <c r="Z157" s="2"/>
      <c r="AA157" s="2"/>
    </row>
    <row r="158" spans="1:27" ht="51" customHeight="1">
      <c r="A158" s="49" t="s">
        <v>864</v>
      </c>
      <c r="B158" s="49" t="s">
        <v>865</v>
      </c>
      <c r="C158" s="49" t="s">
        <v>866</v>
      </c>
      <c r="D158" s="49" t="s">
        <v>117</v>
      </c>
      <c r="E158" s="49" t="s">
        <v>118</v>
      </c>
      <c r="F158" s="49" t="s">
        <v>80</v>
      </c>
      <c r="G158" s="49" t="s">
        <v>867</v>
      </c>
      <c r="H158" s="51" t="str">
        <f>HYPERLINK("http://dx.doi.org/10.1093/mollus/eyv049","http://dx.doi.org/10.1093/mollus/eyv049")</f>
        <v>http://dx.doi.org/10.1093/mollus/eyv049</v>
      </c>
      <c r="I158" s="49" t="s">
        <v>868</v>
      </c>
      <c r="J158" s="49" t="s">
        <v>1380</v>
      </c>
      <c r="K158" s="49" t="s">
        <v>819</v>
      </c>
      <c r="L158" s="49" t="s">
        <v>1314</v>
      </c>
      <c r="M158" s="49">
        <v>2016</v>
      </c>
      <c r="N158" s="2"/>
      <c r="O158" s="2"/>
      <c r="P158" s="2"/>
      <c r="Q158" s="2"/>
      <c r="R158" s="2"/>
      <c r="S158" s="2"/>
      <c r="T158" s="2"/>
      <c r="U158" s="2"/>
      <c r="V158" s="2"/>
      <c r="W158" s="2"/>
      <c r="X158" s="2"/>
      <c r="Y158" s="2"/>
      <c r="Z158" s="2"/>
      <c r="AA158" s="2"/>
    </row>
    <row r="159" spans="1:27" ht="51" customHeight="1">
      <c r="A159" s="49" t="s">
        <v>869</v>
      </c>
      <c r="B159" s="49" t="s">
        <v>870</v>
      </c>
      <c r="C159" s="49" t="s">
        <v>871</v>
      </c>
      <c r="D159" s="49" t="s">
        <v>326</v>
      </c>
      <c r="E159" s="49" t="s">
        <v>326</v>
      </c>
      <c r="F159" s="49" t="s">
        <v>1368</v>
      </c>
      <c r="G159" s="49" t="s">
        <v>255</v>
      </c>
      <c r="H159" s="49" t="s">
        <v>255</v>
      </c>
      <c r="I159" s="49" t="s">
        <v>872</v>
      </c>
      <c r="J159" s="49" t="s">
        <v>1380</v>
      </c>
      <c r="K159" s="49" t="s">
        <v>819</v>
      </c>
      <c r="L159" s="49" t="s">
        <v>1312</v>
      </c>
      <c r="M159" s="49">
        <v>2015</v>
      </c>
      <c r="N159" s="2"/>
      <c r="O159" s="2"/>
      <c r="P159" s="2"/>
      <c r="Q159" s="2"/>
      <c r="R159" s="2"/>
      <c r="S159" s="2"/>
      <c r="T159" s="2"/>
      <c r="U159" s="2"/>
      <c r="V159" s="2"/>
      <c r="W159" s="2"/>
      <c r="X159" s="2"/>
      <c r="Y159" s="2"/>
      <c r="Z159" s="2"/>
      <c r="AA159" s="2"/>
    </row>
    <row r="160" spans="1:27" ht="38.25" customHeight="1">
      <c r="A160" s="49" t="s">
        <v>873</v>
      </c>
      <c r="B160" s="49" t="s">
        <v>874</v>
      </c>
      <c r="C160" s="49" t="s">
        <v>875</v>
      </c>
      <c r="D160" s="49" t="s">
        <v>876</v>
      </c>
      <c r="E160" s="49" t="s">
        <v>877</v>
      </c>
      <c r="F160" s="49" t="s">
        <v>80</v>
      </c>
      <c r="G160" s="49" t="s">
        <v>878</v>
      </c>
      <c r="H160" s="51" t="str">
        <f>HYPERLINK("http://dx.doi.org/10.1111/mec.13156","http://dx.doi.org/10.1111/mec.13156")</f>
        <v>http://dx.doi.org/10.1111/mec.13156</v>
      </c>
      <c r="I160" s="57" t="s">
        <v>879</v>
      </c>
      <c r="J160" s="49" t="s">
        <v>1369</v>
      </c>
      <c r="K160" s="49" t="s">
        <v>819</v>
      </c>
      <c r="L160" s="49" t="s">
        <v>1307</v>
      </c>
      <c r="M160" s="49">
        <v>2015</v>
      </c>
      <c r="N160" s="2"/>
      <c r="O160" s="2"/>
      <c r="P160" s="2"/>
      <c r="Q160" s="2"/>
      <c r="R160" s="2"/>
      <c r="S160" s="2"/>
      <c r="T160" s="2"/>
      <c r="U160" s="2"/>
      <c r="V160" s="2"/>
      <c r="W160" s="2"/>
      <c r="X160" s="2"/>
      <c r="Y160" s="2"/>
      <c r="Z160" s="2"/>
      <c r="AA160" s="2"/>
    </row>
    <row r="161" spans="1:27" ht="51" customHeight="1">
      <c r="A161" s="49" t="s">
        <v>880</v>
      </c>
      <c r="B161" s="49" t="s">
        <v>881</v>
      </c>
      <c r="C161" s="49" t="s">
        <v>882</v>
      </c>
      <c r="D161" s="49" t="s">
        <v>815</v>
      </c>
      <c r="E161" s="49" t="s">
        <v>816</v>
      </c>
      <c r="F161" s="49"/>
      <c r="G161" s="49" t="s">
        <v>883</v>
      </c>
      <c r="H161" s="51" t="str">
        <f>HYPERLINK("http://dx.doi.org/10.3391/bir.2015.4.1.05","http://dx.doi.org/10.3391/bir.2015.4.1.05")</f>
        <v>http://dx.doi.org/10.3391/bir.2015.4.1.05</v>
      </c>
      <c r="I161" s="49" t="s">
        <v>884</v>
      </c>
      <c r="J161" s="49" t="s">
        <v>1369</v>
      </c>
      <c r="K161" s="49" t="s">
        <v>819</v>
      </c>
      <c r="L161" s="49" t="s">
        <v>1314</v>
      </c>
      <c r="M161" s="49">
        <v>2015</v>
      </c>
      <c r="N161" s="2"/>
      <c r="O161" s="2"/>
      <c r="P161" s="2"/>
      <c r="Q161" s="2"/>
      <c r="R161" s="2"/>
      <c r="S161" s="2"/>
      <c r="T161" s="2"/>
      <c r="U161" s="2"/>
      <c r="V161" s="2"/>
      <c r="W161" s="2"/>
      <c r="X161" s="2"/>
      <c r="Y161" s="2"/>
      <c r="Z161" s="2"/>
      <c r="AA161" s="2"/>
    </row>
    <row r="162" spans="1:27" ht="38.25" customHeight="1">
      <c r="A162" s="49" t="s">
        <v>885</v>
      </c>
      <c r="B162" s="49" t="s">
        <v>886</v>
      </c>
      <c r="C162" s="49" t="s">
        <v>887</v>
      </c>
      <c r="D162" s="49" t="s">
        <v>854</v>
      </c>
      <c r="E162" s="49" t="s">
        <v>854</v>
      </c>
      <c r="F162" s="49"/>
      <c r="G162" s="49" t="s">
        <v>255</v>
      </c>
      <c r="H162" s="49" t="s">
        <v>255</v>
      </c>
      <c r="I162" s="49" t="s">
        <v>888</v>
      </c>
      <c r="J162" s="49" t="s">
        <v>1397</v>
      </c>
      <c r="K162" s="49" t="s">
        <v>819</v>
      </c>
      <c r="L162" s="49" t="s">
        <v>1306</v>
      </c>
      <c r="M162" s="49">
        <v>2015</v>
      </c>
      <c r="N162" s="2"/>
      <c r="O162" s="2"/>
      <c r="P162" s="2"/>
      <c r="Q162" s="2"/>
      <c r="R162" s="2"/>
      <c r="S162" s="2"/>
      <c r="T162" s="2"/>
      <c r="U162" s="2"/>
      <c r="V162" s="2"/>
      <c r="W162" s="2"/>
      <c r="X162" s="2"/>
      <c r="Y162" s="2"/>
      <c r="Z162" s="2"/>
      <c r="AA162" s="2"/>
    </row>
    <row r="163" spans="1:27" ht="38.25" customHeight="1">
      <c r="A163" s="49" t="s">
        <v>889</v>
      </c>
      <c r="B163" s="49" t="s">
        <v>890</v>
      </c>
      <c r="C163" s="49" t="s">
        <v>891</v>
      </c>
      <c r="D163" s="49" t="s">
        <v>892</v>
      </c>
      <c r="E163" s="49" t="s">
        <v>893</v>
      </c>
      <c r="F163" s="49"/>
      <c r="G163" s="49" t="s">
        <v>894</v>
      </c>
      <c r="H163" s="51" t="str">
        <f>HYPERLINK("http://dx.doi.org/10.1111/fwb.12389","http://dx.doi.org/10.1111/fwb.12389")</f>
        <v>http://dx.doi.org/10.1111/fwb.12389</v>
      </c>
      <c r="I163" s="54" t="s">
        <v>895</v>
      </c>
      <c r="J163" s="49" t="s">
        <v>1369</v>
      </c>
      <c r="K163" s="49" t="s">
        <v>819</v>
      </c>
      <c r="L163" s="49" t="s">
        <v>1310</v>
      </c>
      <c r="M163" s="49">
        <v>2014</v>
      </c>
      <c r="N163" s="2"/>
      <c r="O163" s="2"/>
      <c r="P163" s="2"/>
      <c r="Q163" s="2"/>
      <c r="R163" s="2"/>
      <c r="S163" s="2"/>
      <c r="T163" s="2"/>
      <c r="U163" s="2"/>
      <c r="V163" s="2"/>
      <c r="W163" s="2"/>
      <c r="X163" s="2"/>
      <c r="Y163" s="2"/>
      <c r="Z163" s="2"/>
      <c r="AA163" s="2"/>
    </row>
    <row r="164" spans="1:27" ht="38.25" customHeight="1">
      <c r="A164" s="49" t="s">
        <v>896</v>
      </c>
      <c r="B164" s="49" t="s">
        <v>897</v>
      </c>
      <c r="C164" s="49" t="s">
        <v>898</v>
      </c>
      <c r="D164" s="49" t="s">
        <v>847</v>
      </c>
      <c r="E164" s="49" t="s">
        <v>899</v>
      </c>
      <c r="F164" s="49"/>
      <c r="G164" s="49" t="s">
        <v>900</v>
      </c>
      <c r="H164" s="51" t="str">
        <f>HYPERLINK("http://dx.doi.org/10.18268/BSGM2014v66n3a4","http://dx.doi.org/10.18268/BSGM2014v66n3a4")</f>
        <v>http://dx.doi.org/10.18268/BSGM2014v66n3a4</v>
      </c>
      <c r="I164" s="49" t="s">
        <v>1407</v>
      </c>
      <c r="J164" s="49" t="s">
        <v>1382</v>
      </c>
      <c r="K164" s="49" t="s">
        <v>819</v>
      </c>
      <c r="L164" s="49" t="s">
        <v>1314</v>
      </c>
      <c r="M164" s="49">
        <v>2014</v>
      </c>
      <c r="N164" s="2"/>
      <c r="O164" s="2"/>
      <c r="P164" s="2"/>
      <c r="Q164" s="2"/>
      <c r="R164" s="2"/>
      <c r="S164" s="2"/>
      <c r="T164" s="2"/>
      <c r="U164" s="2"/>
      <c r="V164" s="2"/>
      <c r="W164" s="2"/>
      <c r="X164" s="2"/>
      <c r="Y164" s="2"/>
      <c r="Z164" s="2"/>
      <c r="AA164" s="2"/>
    </row>
    <row r="165" spans="1:27" ht="51" customHeight="1">
      <c r="A165" s="49" t="s">
        <v>901</v>
      </c>
      <c r="B165" s="49" t="s">
        <v>902</v>
      </c>
      <c r="C165" s="49" t="s">
        <v>903</v>
      </c>
      <c r="D165" s="49" t="s">
        <v>904</v>
      </c>
      <c r="E165" s="49" t="s">
        <v>905</v>
      </c>
      <c r="F165" s="49"/>
      <c r="G165" s="49" t="s">
        <v>906</v>
      </c>
      <c r="H165" s="51" t="str">
        <f>HYPERLINK("http://dx.doi.org/10.1007/s11273-012-9255-5","http://dx.doi.org/10.1007/s11273-012-9255-5")</f>
        <v>http://dx.doi.org/10.1007/s11273-012-9255-5</v>
      </c>
      <c r="I165" s="49" t="s">
        <v>907</v>
      </c>
      <c r="J165" s="49" t="s">
        <v>1369</v>
      </c>
      <c r="K165" s="49" t="s">
        <v>819</v>
      </c>
      <c r="L165" s="49" t="s">
        <v>1307</v>
      </c>
      <c r="M165" s="49">
        <v>2012</v>
      </c>
      <c r="N165" s="2"/>
      <c r="O165" s="2"/>
      <c r="P165" s="2"/>
      <c r="Q165" s="2"/>
      <c r="R165" s="2"/>
      <c r="S165" s="2"/>
      <c r="T165" s="2"/>
      <c r="U165" s="2"/>
      <c r="V165" s="2"/>
      <c r="W165" s="2"/>
      <c r="X165" s="2"/>
      <c r="Y165" s="2"/>
      <c r="Z165" s="2"/>
      <c r="AA165" s="2"/>
    </row>
    <row r="166" spans="1:27" ht="51" customHeight="1">
      <c r="A166" s="49" t="s">
        <v>908</v>
      </c>
      <c r="B166" s="49" t="s">
        <v>909</v>
      </c>
      <c r="C166" s="49" t="s">
        <v>910</v>
      </c>
      <c r="D166" s="49" t="s">
        <v>911</v>
      </c>
      <c r="E166" s="49" t="s">
        <v>911</v>
      </c>
      <c r="F166" s="49"/>
      <c r="G166" s="49" t="s">
        <v>912</v>
      </c>
      <c r="H166" s="51" t="str">
        <f>HYPERLINK("http://dx.doi.org/10.1016/j.toxicon.2009.07.035","http://dx.doi.org/10.1016/j.toxicon.2009.07.035")</f>
        <v>http://dx.doi.org/10.1016/j.toxicon.2009.07.035</v>
      </c>
      <c r="I166" s="49" t="s">
        <v>913</v>
      </c>
      <c r="J166" s="49" t="s">
        <v>1380</v>
      </c>
      <c r="K166" s="49" t="s">
        <v>819</v>
      </c>
      <c r="L166" s="49" t="s">
        <v>1313</v>
      </c>
      <c r="M166" s="49">
        <v>2010</v>
      </c>
      <c r="N166" s="2"/>
      <c r="O166" s="2"/>
      <c r="P166" s="2"/>
      <c r="Q166" s="2"/>
      <c r="R166" s="2"/>
      <c r="S166" s="2"/>
      <c r="T166" s="2"/>
      <c r="U166" s="2"/>
      <c r="V166" s="2"/>
      <c r="W166" s="2"/>
      <c r="X166" s="2"/>
      <c r="Y166" s="2"/>
      <c r="Z166" s="2"/>
      <c r="AA166" s="2"/>
    </row>
    <row r="167" spans="1:27" ht="63.75" customHeight="1">
      <c r="A167" s="49" t="s">
        <v>914</v>
      </c>
      <c r="B167" s="49" t="s">
        <v>915</v>
      </c>
      <c r="C167" s="49" t="s">
        <v>916</v>
      </c>
      <c r="D167" s="49" t="s">
        <v>314</v>
      </c>
      <c r="E167" s="49" t="s">
        <v>314</v>
      </c>
      <c r="F167" s="49"/>
      <c r="G167" s="49" t="s">
        <v>255</v>
      </c>
      <c r="H167" s="49" t="s">
        <v>255</v>
      </c>
      <c r="I167" s="49" t="s">
        <v>917</v>
      </c>
      <c r="J167" s="49" t="s">
        <v>1386</v>
      </c>
      <c r="K167" s="49" t="s">
        <v>819</v>
      </c>
      <c r="L167" s="49" t="s">
        <v>1310</v>
      </c>
      <c r="M167" s="49">
        <v>2007</v>
      </c>
      <c r="N167" s="2"/>
      <c r="O167" s="2"/>
      <c r="P167" s="2"/>
      <c r="Q167" s="2"/>
      <c r="R167" s="2"/>
      <c r="S167" s="2"/>
      <c r="T167" s="2"/>
      <c r="U167" s="2"/>
      <c r="V167" s="2"/>
      <c r="W167" s="2"/>
      <c r="X167" s="2"/>
      <c r="Y167" s="2"/>
      <c r="Z167" s="2"/>
      <c r="AA167" s="2"/>
    </row>
    <row r="168" spans="1:27" ht="38.25" customHeight="1">
      <c r="A168" s="49" t="s">
        <v>918</v>
      </c>
      <c r="B168" s="49" t="s">
        <v>918</v>
      </c>
      <c r="C168" s="49" t="s">
        <v>919</v>
      </c>
      <c r="D168" s="49" t="s">
        <v>260</v>
      </c>
      <c r="E168" s="49" t="s">
        <v>261</v>
      </c>
      <c r="F168" s="49"/>
      <c r="G168" s="49" t="s">
        <v>920</v>
      </c>
      <c r="H168" s="51" t="str">
        <f>HYPERLINK("http://dx.doi.org/10.1007/s10530-004-5851-5","http://dx.doi.org/10.1007/s10530-004-5851-5")</f>
        <v>http://dx.doi.org/10.1007/s10530-004-5851-5</v>
      </c>
      <c r="I168" s="49" t="s">
        <v>921</v>
      </c>
      <c r="J168" s="49" t="s">
        <v>1369</v>
      </c>
      <c r="K168" s="49" t="s">
        <v>819</v>
      </c>
      <c r="L168" s="49" t="s">
        <v>1307</v>
      </c>
      <c r="M168" s="49">
        <v>2005</v>
      </c>
      <c r="N168" s="2"/>
      <c r="O168" s="2"/>
      <c r="P168" s="2"/>
      <c r="Q168" s="2"/>
      <c r="R168" s="2"/>
      <c r="S168" s="2"/>
      <c r="T168" s="2"/>
      <c r="U168" s="2"/>
      <c r="V168" s="2"/>
      <c r="W168" s="2"/>
      <c r="X168" s="2"/>
      <c r="Y168" s="2"/>
      <c r="Z168" s="2"/>
      <c r="AA168" s="2"/>
    </row>
    <row r="169" spans="1:27" ht="51" customHeight="1">
      <c r="A169" s="49" t="s">
        <v>922</v>
      </c>
      <c r="B169" s="49" t="s">
        <v>922</v>
      </c>
      <c r="C169" s="49" t="s">
        <v>923</v>
      </c>
      <c r="D169" s="49" t="s">
        <v>876</v>
      </c>
      <c r="E169" s="49" t="s">
        <v>877</v>
      </c>
      <c r="F169" s="49"/>
      <c r="G169" s="49" t="s">
        <v>924</v>
      </c>
      <c r="H169" s="51" t="str">
        <f>HYPERLINK("http://dx.doi.org/10.1111/j.1365-294X.2005.02522.x","http://dx.doi.org/10.1111/j.1365-294X.2005.02522.x")</f>
        <v>http://dx.doi.org/10.1111/j.1365-294X.2005.02522.x</v>
      </c>
      <c r="I169" s="49" t="s">
        <v>925</v>
      </c>
      <c r="J169" s="49" t="s">
        <v>1380</v>
      </c>
      <c r="K169" s="49" t="s">
        <v>819</v>
      </c>
      <c r="L169" s="49" t="s">
        <v>1310</v>
      </c>
      <c r="M169" s="49">
        <v>2005</v>
      </c>
      <c r="N169" s="2"/>
      <c r="O169" s="2"/>
      <c r="P169" s="2"/>
      <c r="Q169" s="2"/>
      <c r="R169" s="2"/>
      <c r="S169" s="2"/>
      <c r="T169" s="2"/>
      <c r="U169" s="2"/>
      <c r="V169" s="2"/>
      <c r="W169" s="2"/>
      <c r="X169" s="2"/>
      <c r="Y169" s="2"/>
      <c r="Z169" s="2"/>
      <c r="AA169" s="2"/>
    </row>
    <row r="170" spans="1:27" ht="38.25" customHeight="1">
      <c r="A170" s="49" t="s">
        <v>926</v>
      </c>
      <c r="B170" s="49" t="s">
        <v>926</v>
      </c>
      <c r="C170" s="49" t="s">
        <v>927</v>
      </c>
      <c r="D170" s="49" t="s">
        <v>92</v>
      </c>
      <c r="E170" s="49" t="s">
        <v>92</v>
      </c>
      <c r="F170" s="49"/>
      <c r="G170" s="49" t="s">
        <v>928</v>
      </c>
      <c r="H170" s="51" t="str">
        <f>HYPERLINK("http://dx.doi.org/10.1023/B:HYDR.0000029972.80491.d3","http://dx.doi.org/10.1023/B:HYDR.0000029972.80491.d3")</f>
        <v>http://dx.doi.org/10.1023/B:HYDR.0000029972.80491.d3</v>
      </c>
      <c r="I170" s="49" t="s">
        <v>929</v>
      </c>
      <c r="J170" s="49" t="s">
        <v>1380</v>
      </c>
      <c r="K170" s="49" t="s">
        <v>819</v>
      </c>
      <c r="L170" s="49" t="s">
        <v>1310</v>
      </c>
      <c r="M170" s="49">
        <v>2004</v>
      </c>
      <c r="N170" s="2"/>
      <c r="O170" s="2"/>
      <c r="P170" s="2"/>
      <c r="Q170" s="2"/>
      <c r="R170" s="2"/>
      <c r="S170" s="2"/>
      <c r="T170" s="2"/>
      <c r="U170" s="2"/>
      <c r="V170" s="2"/>
      <c r="W170" s="2"/>
      <c r="X170" s="2"/>
      <c r="Y170" s="2"/>
      <c r="Z170" s="2"/>
      <c r="AA170" s="2"/>
    </row>
    <row r="171" spans="1:27" ht="51" customHeight="1">
      <c r="A171" s="49" t="s">
        <v>930</v>
      </c>
      <c r="B171" s="49" t="s">
        <v>930</v>
      </c>
      <c r="C171" s="49" t="s">
        <v>931</v>
      </c>
      <c r="D171" s="49" t="s">
        <v>117</v>
      </c>
      <c r="E171" s="49" t="s">
        <v>118</v>
      </c>
      <c r="F171" s="49"/>
      <c r="G171" s="49" t="s">
        <v>932</v>
      </c>
      <c r="H171" s="51" t="str">
        <f>HYPERLINK("http://dx.doi.org/10.1093/mollus/68.1.7","http://dx.doi.org/10.1093/mollus/68.1.7")</f>
        <v>http://dx.doi.org/10.1093/mollus/68.1.7</v>
      </c>
      <c r="I171" s="49" t="s">
        <v>933</v>
      </c>
      <c r="J171" s="49" t="s">
        <v>1380</v>
      </c>
      <c r="K171" s="49" t="s">
        <v>819</v>
      </c>
      <c r="L171" s="49" t="s">
        <v>1314</v>
      </c>
      <c r="M171" s="49">
        <v>2002</v>
      </c>
      <c r="N171" s="2"/>
      <c r="O171" s="2"/>
      <c r="P171" s="2"/>
      <c r="Q171" s="2"/>
      <c r="R171" s="2"/>
      <c r="S171" s="2"/>
      <c r="T171" s="2"/>
      <c r="U171" s="2"/>
      <c r="V171" s="2"/>
      <c r="W171" s="2"/>
      <c r="X171" s="2"/>
      <c r="Y171" s="2"/>
      <c r="Z171" s="2"/>
      <c r="AA171" s="2"/>
    </row>
    <row r="172" spans="1:27" ht="51" customHeight="1">
      <c r="A172" s="49" t="s">
        <v>934</v>
      </c>
      <c r="B172" s="49" t="s">
        <v>934</v>
      </c>
      <c r="C172" s="49" t="s">
        <v>935</v>
      </c>
      <c r="D172" s="49" t="s">
        <v>936</v>
      </c>
      <c r="E172" s="49" t="s">
        <v>937</v>
      </c>
      <c r="F172" s="49"/>
      <c r="G172" s="49" t="s">
        <v>938</v>
      </c>
      <c r="H172" s="51" t="str">
        <f>HYPERLINK("http://dx.doi.org/10.1046/j.1523-1739.2001.99463.x","http://dx.doi.org/10.1046/j.1523-1739.2001.99463.x")</f>
        <v>http://dx.doi.org/10.1046/j.1523-1739.2001.99463.x</v>
      </c>
      <c r="I172" s="49" t="s">
        <v>907</v>
      </c>
      <c r="J172" s="49" t="s">
        <v>1380</v>
      </c>
      <c r="K172" s="49" t="s">
        <v>819</v>
      </c>
      <c r="L172" s="49" t="s">
        <v>1306</v>
      </c>
      <c r="M172" s="49">
        <v>2001</v>
      </c>
      <c r="N172" s="2"/>
      <c r="O172" s="2"/>
      <c r="P172" s="2"/>
      <c r="Q172" s="2"/>
      <c r="R172" s="2"/>
      <c r="S172" s="2"/>
      <c r="T172" s="2"/>
      <c r="U172" s="2"/>
      <c r="V172" s="2"/>
      <c r="W172" s="2"/>
      <c r="X172" s="2"/>
      <c r="Y172" s="2"/>
      <c r="Z172" s="2"/>
      <c r="AA172" s="2"/>
    </row>
    <row r="173" spans="1:27" ht="51" customHeight="1">
      <c r="A173" s="49" t="s">
        <v>939</v>
      </c>
      <c r="B173" s="49" t="s">
        <v>939</v>
      </c>
      <c r="C173" s="49" t="s">
        <v>940</v>
      </c>
      <c r="D173" s="49" t="s">
        <v>941</v>
      </c>
      <c r="E173" s="49" t="s">
        <v>941</v>
      </c>
      <c r="F173" s="49"/>
      <c r="G173" s="49" t="s">
        <v>255</v>
      </c>
      <c r="H173" s="49" t="s">
        <v>255</v>
      </c>
      <c r="I173" s="49" t="s">
        <v>942</v>
      </c>
      <c r="J173" s="49" t="s">
        <v>1386</v>
      </c>
      <c r="K173" s="49" t="s">
        <v>819</v>
      </c>
      <c r="L173" s="49" t="s">
        <v>1310</v>
      </c>
      <c r="M173" s="49">
        <v>1986</v>
      </c>
      <c r="N173" s="2"/>
      <c r="O173" s="2"/>
      <c r="P173" s="2"/>
      <c r="Q173" s="2"/>
      <c r="R173" s="2"/>
      <c r="S173" s="2"/>
      <c r="T173" s="2"/>
      <c r="U173" s="2"/>
      <c r="V173" s="2"/>
      <c r="W173" s="2"/>
      <c r="X173" s="2"/>
      <c r="Y173" s="2"/>
      <c r="Z173" s="2"/>
      <c r="AA173" s="2"/>
    </row>
    <row r="174" spans="1:27" ht="38.25" customHeight="1">
      <c r="A174" s="49" t="s">
        <v>943</v>
      </c>
      <c r="B174" s="49" t="s">
        <v>944</v>
      </c>
      <c r="C174" s="49" t="s">
        <v>945</v>
      </c>
      <c r="D174" s="49" t="s">
        <v>475</v>
      </c>
      <c r="E174" s="49" t="s">
        <v>476</v>
      </c>
      <c r="F174" s="49" t="s">
        <v>1366</v>
      </c>
      <c r="G174" s="49" t="s">
        <v>946</v>
      </c>
      <c r="H174" s="51" t="str">
        <f>HYPERLINK("http://dx.doi.org/10.1127/arch.moll/151/007-017","http://dx.doi.org/10.1127/arch.moll/151/007-017")</f>
        <v>http://dx.doi.org/10.1127/arch.moll/151/007-017</v>
      </c>
      <c r="I174" s="49" t="s">
        <v>947</v>
      </c>
      <c r="J174" s="49" t="s">
        <v>1380</v>
      </c>
      <c r="K174" s="49" t="s">
        <v>948</v>
      </c>
      <c r="L174" s="49" t="s">
        <v>1422</v>
      </c>
      <c r="M174" s="49">
        <v>2022</v>
      </c>
      <c r="N174" s="2"/>
      <c r="O174" s="2"/>
      <c r="P174" s="2"/>
      <c r="Q174" s="2"/>
      <c r="R174" s="2"/>
      <c r="S174" s="2"/>
      <c r="T174" s="2"/>
      <c r="U174" s="2"/>
      <c r="V174" s="2"/>
      <c r="W174" s="2"/>
      <c r="X174" s="2"/>
      <c r="Y174" s="2"/>
      <c r="Z174" s="2"/>
      <c r="AA174" s="2"/>
    </row>
    <row r="175" spans="1:27" ht="38.25" customHeight="1">
      <c r="A175" s="49" t="s">
        <v>949</v>
      </c>
      <c r="B175" s="49" t="s">
        <v>950</v>
      </c>
      <c r="C175" s="49" t="s">
        <v>951</v>
      </c>
      <c r="D175" s="49" t="s">
        <v>952</v>
      </c>
      <c r="E175" s="49" t="s">
        <v>953</v>
      </c>
      <c r="F175" s="49" t="s">
        <v>1366</v>
      </c>
      <c r="G175" s="49" t="s">
        <v>954</v>
      </c>
      <c r="H175" s="51" t="str">
        <f>HYPERLINK("http://dx.doi.org/10.1007/s10661-023-12220-7","http://dx.doi.org/10.1007/s10661-023-12220-7")</f>
        <v>http://dx.doi.org/10.1007/s10661-023-12220-7</v>
      </c>
      <c r="I175" s="49" t="s">
        <v>13</v>
      </c>
      <c r="J175" s="49" t="s">
        <v>1369</v>
      </c>
      <c r="K175" s="49" t="s">
        <v>955</v>
      </c>
      <c r="L175" s="49" t="s">
        <v>1307</v>
      </c>
      <c r="M175" s="49">
        <v>2024</v>
      </c>
      <c r="N175" s="2"/>
      <c r="O175" s="2"/>
      <c r="P175" s="2"/>
      <c r="Q175" s="2"/>
      <c r="R175" s="2"/>
      <c r="S175" s="2"/>
      <c r="T175" s="2"/>
      <c r="U175" s="2"/>
      <c r="V175" s="2"/>
      <c r="W175" s="2"/>
      <c r="X175" s="2"/>
      <c r="Y175" s="2"/>
      <c r="Z175" s="2"/>
      <c r="AA175" s="2"/>
    </row>
    <row r="176" spans="1:27" ht="38.25" customHeight="1">
      <c r="A176" s="49" t="s">
        <v>956</v>
      </c>
      <c r="B176" s="49" t="s">
        <v>957</v>
      </c>
      <c r="C176" s="49" t="s">
        <v>958</v>
      </c>
      <c r="D176" s="49" t="s">
        <v>10</v>
      </c>
      <c r="E176" s="49" t="s">
        <v>11</v>
      </c>
      <c r="F176" s="49"/>
      <c r="G176" s="49" t="s">
        <v>959</v>
      </c>
      <c r="H176" s="51" t="str">
        <f>HYPERLINK("http://dx.doi.org/10.1590/S1519-69842012000100014","http://dx.doi.org/10.1590/S1519-69842012000100014")</f>
        <v>http://dx.doi.org/10.1590/S1519-69842012000100014</v>
      </c>
      <c r="I176" s="49" t="s">
        <v>960</v>
      </c>
      <c r="J176" s="49" t="s">
        <v>1408</v>
      </c>
      <c r="K176" s="49" t="s">
        <v>955</v>
      </c>
      <c r="L176" s="49" t="s">
        <v>1417</v>
      </c>
      <c r="M176" s="49">
        <v>2012</v>
      </c>
      <c r="N176" s="2"/>
      <c r="O176" s="2"/>
      <c r="P176" s="2"/>
      <c r="Q176" s="2"/>
      <c r="R176" s="2"/>
      <c r="S176" s="2"/>
      <c r="T176" s="2"/>
      <c r="U176" s="2"/>
      <c r="V176" s="2"/>
      <c r="W176" s="2"/>
      <c r="X176" s="2"/>
      <c r="Y176" s="2"/>
      <c r="Z176" s="2"/>
      <c r="AA176" s="2"/>
    </row>
    <row r="177" spans="1:27" ht="38.25" customHeight="1">
      <c r="A177" s="49" t="s">
        <v>961</v>
      </c>
      <c r="B177" s="49" t="s">
        <v>961</v>
      </c>
      <c r="C177" s="49" t="s">
        <v>962</v>
      </c>
      <c r="D177" s="49" t="s">
        <v>153</v>
      </c>
      <c r="E177" s="49" t="s">
        <v>154</v>
      </c>
      <c r="F177" s="49"/>
      <c r="G177" s="49" t="s">
        <v>963</v>
      </c>
      <c r="H177" s="51" t="str">
        <f>HYPERLINK("http://dx.doi.org/10.1590/S0001-37652005000200004","http://dx.doi.org/10.1590/S0001-37652005000200004")</f>
        <v>http://dx.doi.org/10.1590/S0001-37652005000200004</v>
      </c>
      <c r="I177" s="49" t="s">
        <v>13</v>
      </c>
      <c r="J177" s="49" t="s">
        <v>1369</v>
      </c>
      <c r="K177" s="49" t="s">
        <v>955</v>
      </c>
      <c r="L177" s="49" t="s">
        <v>1306</v>
      </c>
      <c r="M177" s="49">
        <v>2005</v>
      </c>
      <c r="N177" s="2"/>
      <c r="O177" s="2"/>
      <c r="P177" s="2"/>
      <c r="Q177" s="2"/>
      <c r="R177" s="2"/>
      <c r="S177" s="2"/>
      <c r="T177" s="2"/>
      <c r="U177" s="2"/>
      <c r="V177" s="2"/>
      <c r="W177" s="2"/>
      <c r="X177" s="2"/>
      <c r="Y177" s="2"/>
      <c r="Z177" s="2"/>
      <c r="AA177" s="2"/>
    </row>
    <row r="178" spans="1:27" ht="51" customHeight="1">
      <c r="A178" s="49" t="s">
        <v>964</v>
      </c>
      <c r="B178" s="49" t="s">
        <v>965</v>
      </c>
      <c r="C178" s="49" t="s">
        <v>966</v>
      </c>
      <c r="D178" s="49" t="s">
        <v>278</v>
      </c>
      <c r="E178" s="49" t="s">
        <v>279</v>
      </c>
      <c r="F178" s="49"/>
      <c r="G178" s="49" t="s">
        <v>255</v>
      </c>
      <c r="H178" s="49" t="s">
        <v>255</v>
      </c>
      <c r="I178" s="49" t="s">
        <v>967</v>
      </c>
      <c r="J178" s="49" t="s">
        <v>1380</v>
      </c>
      <c r="K178" s="49" t="s">
        <v>968</v>
      </c>
      <c r="L178" s="49" t="s">
        <v>1314</v>
      </c>
      <c r="M178" s="49">
        <v>2011</v>
      </c>
      <c r="N178" s="2"/>
      <c r="O178" s="2"/>
      <c r="P178" s="2"/>
      <c r="Q178" s="2"/>
      <c r="R178" s="2"/>
      <c r="S178" s="2"/>
      <c r="T178" s="2"/>
      <c r="U178" s="2"/>
      <c r="V178" s="2"/>
      <c r="W178" s="2"/>
      <c r="X178" s="2"/>
      <c r="Y178" s="2"/>
      <c r="Z178" s="2"/>
      <c r="AA178" s="2"/>
    </row>
    <row r="179" spans="1:27" ht="25.5" customHeight="1">
      <c r="A179" s="49" t="s">
        <v>969</v>
      </c>
      <c r="B179" s="49" t="s">
        <v>969</v>
      </c>
      <c r="C179" s="49" t="s">
        <v>970</v>
      </c>
      <c r="D179" s="49" t="s">
        <v>800</v>
      </c>
      <c r="E179" s="49" t="s">
        <v>801</v>
      </c>
      <c r="F179" s="49"/>
      <c r="G179" s="49" t="s">
        <v>971</v>
      </c>
      <c r="H179" s="51" t="str">
        <f>HYPERLINK("http://dx.doi.org/10.1016/j.jsames.2005.07.013","http://dx.doi.org/10.1016/j.jsames.2005.07.013")</f>
        <v>http://dx.doi.org/10.1016/j.jsames.2005.07.013</v>
      </c>
      <c r="I179" s="49" t="s">
        <v>972</v>
      </c>
      <c r="J179" s="49" t="s">
        <v>1369</v>
      </c>
      <c r="K179" s="49" t="s">
        <v>968</v>
      </c>
      <c r="L179" s="49" t="s">
        <v>1312</v>
      </c>
      <c r="M179" s="49">
        <v>2006</v>
      </c>
      <c r="N179" s="2"/>
      <c r="O179" s="2"/>
      <c r="P179" s="2"/>
      <c r="Q179" s="2"/>
      <c r="R179" s="2"/>
      <c r="S179" s="2"/>
      <c r="T179" s="2"/>
      <c r="U179" s="2"/>
      <c r="V179" s="2"/>
      <c r="W179" s="2"/>
      <c r="X179" s="2"/>
      <c r="Y179" s="2"/>
      <c r="Z179" s="2"/>
      <c r="AA179" s="2"/>
    </row>
    <row r="180" spans="1:27" ht="51" customHeight="1">
      <c r="A180" s="49" t="s">
        <v>973</v>
      </c>
      <c r="B180" s="49" t="s">
        <v>973</v>
      </c>
      <c r="C180" s="49" t="s">
        <v>974</v>
      </c>
      <c r="D180" s="49" t="s">
        <v>975</v>
      </c>
      <c r="E180" s="49" t="s">
        <v>975</v>
      </c>
      <c r="F180" s="49"/>
      <c r="G180" s="49" t="s">
        <v>976</v>
      </c>
      <c r="H180" s="51" t="str">
        <f>HYPERLINK("http://dx.doi.org/10.1038/sj.hdy.6800127","http://dx.doi.org/10.1038/sj.hdy.6800127")</f>
        <v>http://dx.doi.org/10.1038/sj.hdy.6800127</v>
      </c>
      <c r="I180" s="49" t="s">
        <v>977</v>
      </c>
      <c r="J180" s="49" t="s">
        <v>1380</v>
      </c>
      <c r="K180" s="49" t="s">
        <v>968</v>
      </c>
      <c r="L180" s="49" t="s">
        <v>1310</v>
      </c>
      <c r="M180" s="49">
        <v>2002</v>
      </c>
      <c r="N180" s="2"/>
      <c r="O180" s="2"/>
      <c r="P180" s="2"/>
      <c r="Q180" s="2"/>
      <c r="R180" s="2"/>
      <c r="S180" s="2"/>
      <c r="T180" s="2"/>
      <c r="U180" s="2"/>
      <c r="V180" s="2"/>
      <c r="W180" s="2"/>
      <c r="X180" s="2"/>
      <c r="Y180" s="2"/>
      <c r="Z180" s="2"/>
      <c r="AA180" s="2"/>
    </row>
    <row r="181" spans="1:27" ht="63.75" customHeight="1">
      <c r="A181" s="49" t="s">
        <v>978</v>
      </c>
      <c r="B181" s="49" t="s">
        <v>978</v>
      </c>
      <c r="C181" s="49" t="s">
        <v>979</v>
      </c>
      <c r="D181" s="49" t="s">
        <v>975</v>
      </c>
      <c r="E181" s="49" t="s">
        <v>975</v>
      </c>
      <c r="F181" s="49"/>
      <c r="G181" s="49" t="s">
        <v>980</v>
      </c>
      <c r="H181" s="51" t="str">
        <f>HYPERLINK("http://dx.doi.org/10.1038/sj.hdy.6800128","http://dx.doi.org/10.1038/sj.hdy.6800128")</f>
        <v>http://dx.doi.org/10.1038/sj.hdy.6800128</v>
      </c>
      <c r="I181" s="49" t="s">
        <v>977</v>
      </c>
      <c r="J181" s="49" t="s">
        <v>1380</v>
      </c>
      <c r="K181" s="49" t="s">
        <v>968</v>
      </c>
      <c r="L181" s="49" t="s">
        <v>1310</v>
      </c>
      <c r="M181" s="49">
        <v>2002</v>
      </c>
      <c r="N181" s="2"/>
      <c r="O181" s="2"/>
      <c r="P181" s="2"/>
      <c r="Q181" s="2"/>
      <c r="R181" s="2"/>
      <c r="S181" s="2"/>
      <c r="T181" s="2"/>
      <c r="U181" s="2"/>
      <c r="V181" s="2"/>
      <c r="W181" s="2"/>
      <c r="X181" s="2"/>
      <c r="Y181" s="2"/>
      <c r="Z181" s="2"/>
      <c r="AA181" s="2"/>
    </row>
    <row r="182" spans="1:27" ht="51" customHeight="1">
      <c r="A182" s="49" t="s">
        <v>981</v>
      </c>
      <c r="B182" s="49" t="s">
        <v>981</v>
      </c>
      <c r="C182" s="49" t="s">
        <v>982</v>
      </c>
      <c r="D182" s="49" t="s">
        <v>876</v>
      </c>
      <c r="E182" s="49" t="s">
        <v>877</v>
      </c>
      <c r="F182" s="49"/>
      <c r="G182" s="49" t="s">
        <v>983</v>
      </c>
      <c r="H182" s="51" t="str">
        <f>HYPERLINK("http://dx.doi.org/10.1046/j.1365-294X.2002.01486.x","http://dx.doi.org/10.1046/j.1365-294X.2002.01486.x")</f>
        <v>http://dx.doi.org/10.1046/j.1365-294X.2002.01486.x</v>
      </c>
      <c r="I182" s="49" t="s">
        <v>977</v>
      </c>
      <c r="J182" s="49" t="s">
        <v>1380</v>
      </c>
      <c r="K182" s="49" t="s">
        <v>968</v>
      </c>
      <c r="L182" s="49" t="s">
        <v>1313</v>
      </c>
      <c r="M182" s="49">
        <v>2002</v>
      </c>
      <c r="N182" s="2"/>
      <c r="O182" s="2"/>
      <c r="P182" s="2"/>
      <c r="Q182" s="2"/>
      <c r="R182" s="2"/>
      <c r="S182" s="2"/>
      <c r="T182" s="2"/>
      <c r="U182" s="2"/>
      <c r="V182" s="2"/>
      <c r="W182" s="2"/>
      <c r="X182" s="2"/>
      <c r="Y182" s="2"/>
      <c r="Z182" s="2"/>
      <c r="AA182" s="2"/>
    </row>
    <row r="183" spans="1:27"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sheetData>
  <autoFilter ref="A2:L182" xr:uid="{00000000-0009-0000-0000-000000000000}"/>
  <mergeCells count="1">
    <mergeCell ref="A1:M1"/>
  </mergeCells>
  <hyperlinks>
    <hyperlink ref="I33" r:id="rId1" display="Heleobia parchappii; Antillorbis nordestensis;  Biomphalaria peregrina; Drepanotrema heloicum; Uncancylus concentricus; Pomacea canaliculata; Succinea meridionalis; Miradiscops brasiliensis" xr:uid="{00000000-0004-0000-0000-000000000000}"/>
    <hyperlink ref="H100" r:id="rId2" xr:uid="{00000000-0004-0000-0000-000001000000}"/>
    <hyperlink ref="G119" r:id="rId3" xr:uid="{00000000-0004-0000-0000-000002000000}"/>
    <hyperlink ref="H119" r:id="rId4" xr:uid="{00000000-0004-0000-0000-000003000000}"/>
    <hyperlink ref="H142" r:id="rId5" xr:uid="{00000000-0004-0000-0000-000004000000}"/>
    <hyperlink ref="H156" r:id="rId6" xr:uid="{00000000-0004-0000-0000-000005000000}"/>
    <hyperlink ref="H157" r:id="rId7" xr:uid="{00000000-0004-0000-0000-000006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4FC3-0A9A-42BB-8472-DEA66B7655E7}">
  <dimension ref="A1:O41"/>
  <sheetViews>
    <sheetView zoomScale="70" zoomScaleNormal="70" workbookViewId="0">
      <selection sqref="A1:N1"/>
    </sheetView>
  </sheetViews>
  <sheetFormatPr baseColWidth="10" defaultRowHeight="12.75"/>
  <cols>
    <col min="1" max="1" width="19.28515625" bestFit="1" customWidth="1"/>
    <col min="2" max="2" width="4" bestFit="1" customWidth="1"/>
    <col min="3" max="3" width="3" bestFit="1" customWidth="1"/>
    <col min="4" max="4" width="2.140625" customWidth="1"/>
    <col min="5" max="5" width="21.28515625" bestFit="1" customWidth="1"/>
    <col min="6" max="6" width="11.7109375" bestFit="1" customWidth="1"/>
    <col min="7" max="7" width="7.5703125" bestFit="1" customWidth="1"/>
    <col min="8" max="8" width="8.42578125" bestFit="1" customWidth="1"/>
    <col min="9" max="9" width="9.85546875" bestFit="1" customWidth="1"/>
    <col min="10" max="10" width="8.140625" bestFit="1" customWidth="1"/>
    <col min="11" max="11" width="10.42578125" bestFit="1" customWidth="1"/>
    <col min="12" max="12" width="11.42578125" bestFit="1" customWidth="1"/>
    <col min="13" max="13" width="11" bestFit="1" customWidth="1"/>
    <col min="14" max="14" width="9.28515625" bestFit="1" customWidth="1"/>
    <col min="15" max="15" width="4" bestFit="1" customWidth="1"/>
    <col min="16" max="16" width="9.85546875" bestFit="1" customWidth="1"/>
    <col min="17" max="17" width="7" bestFit="1" customWidth="1"/>
    <col min="18" max="18" width="10.140625" bestFit="1" customWidth="1"/>
    <col min="19" max="19" width="8.5703125" bestFit="1" customWidth="1"/>
    <col min="20" max="20" width="9.28515625" bestFit="1" customWidth="1"/>
    <col min="21" max="21" width="5.28515625" bestFit="1" customWidth="1"/>
    <col min="22" max="22" width="11" bestFit="1" customWidth="1"/>
    <col min="23" max="23" width="8.42578125" bestFit="1" customWidth="1"/>
    <col min="24" max="24" width="10.140625" bestFit="1" customWidth="1"/>
  </cols>
  <sheetData>
    <row r="1" spans="1:14" ht="105.6" customHeight="1">
      <c r="A1" s="75" t="s">
        <v>1333</v>
      </c>
      <c r="B1" s="75"/>
      <c r="C1" s="75"/>
      <c r="D1" s="75"/>
      <c r="E1" s="75"/>
      <c r="F1" s="75"/>
      <c r="G1" s="75"/>
      <c r="H1" s="75"/>
      <c r="I1" s="75"/>
      <c r="J1" s="75"/>
      <c r="K1" s="75"/>
      <c r="L1" s="75"/>
      <c r="M1" s="75"/>
      <c r="N1" s="75"/>
    </row>
    <row r="2" spans="1:14">
      <c r="A2" s="48"/>
      <c r="B2" s="48"/>
      <c r="C2" s="48"/>
      <c r="D2" s="48"/>
      <c r="E2" s="48"/>
      <c r="F2" s="48"/>
      <c r="G2" s="48"/>
      <c r="H2" s="48"/>
      <c r="I2" s="48"/>
      <c r="J2" s="48"/>
      <c r="K2" s="48"/>
      <c r="L2" s="48"/>
      <c r="M2" s="48"/>
      <c r="N2" s="48"/>
    </row>
    <row r="3" spans="1:14">
      <c r="A3" s="29"/>
      <c r="B3" s="29" t="s">
        <v>984</v>
      </c>
      <c r="C3" s="29" t="s">
        <v>994</v>
      </c>
      <c r="E3" s="29"/>
      <c r="F3" s="58" t="s">
        <v>1306</v>
      </c>
      <c r="G3" s="58" t="s">
        <v>1307</v>
      </c>
      <c r="H3" s="58" t="s">
        <v>1308</v>
      </c>
      <c r="I3" s="58" t="s">
        <v>1309</v>
      </c>
      <c r="J3" s="58" t="s">
        <v>1310</v>
      </c>
      <c r="K3" s="58" t="s">
        <v>1311</v>
      </c>
      <c r="L3" s="58" t="s">
        <v>1312</v>
      </c>
      <c r="M3" s="58" t="s">
        <v>1313</v>
      </c>
      <c r="N3" s="58" t="s">
        <v>1314</v>
      </c>
    </row>
    <row r="4" spans="1:14">
      <c r="A4" s="29" t="s">
        <v>22</v>
      </c>
      <c r="B4" s="29">
        <v>64</v>
      </c>
      <c r="C4" s="31">
        <v>32.989690721649481</v>
      </c>
      <c r="E4" s="29" t="s">
        <v>22</v>
      </c>
      <c r="F4" s="29">
        <v>19</v>
      </c>
      <c r="G4" s="29">
        <v>17</v>
      </c>
      <c r="H4" s="29">
        <v>2</v>
      </c>
      <c r="I4" s="29">
        <v>10</v>
      </c>
      <c r="J4" s="29">
        <v>4</v>
      </c>
      <c r="K4" s="29">
        <v>8</v>
      </c>
      <c r="L4" s="29">
        <v>3</v>
      </c>
      <c r="M4" s="29">
        <v>7</v>
      </c>
      <c r="N4" s="29">
        <v>4</v>
      </c>
    </row>
    <row r="5" spans="1:14">
      <c r="A5" s="29" t="s">
        <v>374</v>
      </c>
      <c r="B5" s="29">
        <v>67</v>
      </c>
      <c r="C5" s="31">
        <v>34.536082474226802</v>
      </c>
      <c r="E5" s="29" t="s">
        <v>374</v>
      </c>
      <c r="F5" s="29">
        <v>28</v>
      </c>
      <c r="G5" s="29">
        <v>14</v>
      </c>
      <c r="H5" s="29">
        <v>4</v>
      </c>
      <c r="I5" s="29">
        <v>3</v>
      </c>
      <c r="J5" s="29">
        <v>6</v>
      </c>
      <c r="K5" s="29">
        <v>6</v>
      </c>
      <c r="L5" s="29">
        <v>3</v>
      </c>
      <c r="M5" s="29">
        <v>6</v>
      </c>
      <c r="N5" s="29">
        <v>6</v>
      </c>
    </row>
    <row r="6" spans="1:14">
      <c r="A6" s="29" t="s">
        <v>368</v>
      </c>
      <c r="B6" s="29">
        <v>3</v>
      </c>
      <c r="C6" s="31">
        <v>1.5463917525773196</v>
      </c>
      <c r="E6" s="29" t="s">
        <v>368</v>
      </c>
      <c r="F6" s="29">
        <v>1</v>
      </c>
      <c r="G6" s="29"/>
      <c r="H6" s="29">
        <v>1</v>
      </c>
      <c r="I6" s="29"/>
      <c r="J6" s="29">
        <v>1</v>
      </c>
      <c r="K6" s="29"/>
      <c r="L6" s="29"/>
      <c r="M6" s="29">
        <v>1</v>
      </c>
      <c r="N6" s="29"/>
    </row>
    <row r="7" spans="1:14">
      <c r="A7" s="29" t="s">
        <v>718</v>
      </c>
      <c r="B7" s="29">
        <v>13</v>
      </c>
      <c r="C7" s="31">
        <v>6.7010309278350517</v>
      </c>
      <c r="E7" s="29" t="s">
        <v>718</v>
      </c>
      <c r="F7" s="29">
        <v>3</v>
      </c>
      <c r="G7" s="29">
        <v>3</v>
      </c>
      <c r="H7" s="29">
        <v>1</v>
      </c>
      <c r="I7" s="29">
        <v>1</v>
      </c>
      <c r="J7" s="29">
        <v>5</v>
      </c>
      <c r="K7" s="29">
        <v>1</v>
      </c>
      <c r="L7" s="29"/>
      <c r="M7" s="29"/>
      <c r="N7" s="29">
        <v>2</v>
      </c>
    </row>
    <row r="8" spans="1:14">
      <c r="A8" s="29" t="s">
        <v>1280</v>
      </c>
      <c r="B8" s="29">
        <v>1</v>
      </c>
      <c r="C8" s="31">
        <v>0.51546391752577314</v>
      </c>
      <c r="E8" s="29" t="s">
        <v>1280</v>
      </c>
      <c r="F8" s="29"/>
      <c r="G8" s="29"/>
      <c r="H8" s="29">
        <v>1</v>
      </c>
      <c r="I8" s="29"/>
      <c r="J8" s="29">
        <v>1</v>
      </c>
      <c r="K8" s="29"/>
      <c r="L8" s="29"/>
      <c r="M8" s="29"/>
      <c r="N8" s="29"/>
    </row>
    <row r="9" spans="1:14">
      <c r="A9" s="29" t="s">
        <v>1281</v>
      </c>
      <c r="B9" s="29">
        <v>0</v>
      </c>
      <c r="C9" s="31">
        <v>0</v>
      </c>
      <c r="E9" s="29" t="s">
        <v>1281</v>
      </c>
      <c r="F9" s="29"/>
      <c r="G9" s="29"/>
      <c r="H9" s="29"/>
      <c r="I9" s="29"/>
      <c r="J9" s="29"/>
      <c r="K9" s="29"/>
      <c r="L9" s="29"/>
      <c r="M9" s="29"/>
      <c r="N9" s="29"/>
    </row>
    <row r="10" spans="1:14">
      <c r="A10" s="29" t="s">
        <v>796</v>
      </c>
      <c r="B10" s="29">
        <v>1</v>
      </c>
      <c r="C10" s="31">
        <v>0.51546391752577314</v>
      </c>
      <c r="E10" s="29" t="s">
        <v>796</v>
      </c>
      <c r="F10" s="29"/>
      <c r="G10" s="29"/>
      <c r="H10" s="29"/>
      <c r="I10" s="29"/>
      <c r="J10" s="29"/>
      <c r="K10" s="29"/>
      <c r="L10" s="29"/>
      <c r="M10" s="29"/>
      <c r="N10" s="29">
        <v>1</v>
      </c>
    </row>
    <row r="11" spans="1:14">
      <c r="A11" s="29" t="s">
        <v>1282</v>
      </c>
      <c r="B11" s="29">
        <v>0</v>
      </c>
      <c r="C11" s="31">
        <v>0</v>
      </c>
      <c r="E11" s="29" t="s">
        <v>1282</v>
      </c>
      <c r="F11" s="29"/>
      <c r="G11" s="29"/>
      <c r="H11" s="29"/>
      <c r="I11" s="29"/>
      <c r="J11" s="29"/>
      <c r="K11" s="29"/>
      <c r="L11" s="29"/>
      <c r="M11" s="29"/>
      <c r="N11" s="29"/>
    </row>
    <row r="12" spans="1:14">
      <c r="A12" s="29" t="s">
        <v>804</v>
      </c>
      <c r="B12" s="29">
        <v>1</v>
      </c>
      <c r="C12" s="31">
        <v>0.51546391752577314</v>
      </c>
      <c r="E12" s="29" t="s">
        <v>804</v>
      </c>
      <c r="F12" s="29"/>
      <c r="G12" s="29"/>
      <c r="H12" s="29"/>
      <c r="I12" s="29"/>
      <c r="J12" s="29"/>
      <c r="K12" s="29"/>
      <c r="L12" s="29">
        <v>1</v>
      </c>
      <c r="M12" s="29"/>
      <c r="N12" s="29"/>
    </row>
    <row r="13" spans="1:14">
      <c r="A13" s="29" t="s">
        <v>811</v>
      </c>
      <c r="B13" s="29">
        <v>1</v>
      </c>
      <c r="C13" s="31">
        <v>0.51546391752577314</v>
      </c>
      <c r="E13" s="29" t="s">
        <v>811</v>
      </c>
      <c r="F13" s="29">
        <v>1</v>
      </c>
      <c r="G13" s="29"/>
      <c r="H13" s="29"/>
      <c r="I13" s="29"/>
      <c r="J13" s="29"/>
      <c r="K13" s="29"/>
      <c r="L13" s="29"/>
      <c r="M13" s="29"/>
      <c r="N13" s="29"/>
    </row>
    <row r="14" spans="1:14">
      <c r="A14" s="29" t="s">
        <v>1283</v>
      </c>
      <c r="B14" s="29">
        <v>0</v>
      </c>
      <c r="C14" s="31">
        <v>0</v>
      </c>
      <c r="E14" s="29" t="s">
        <v>1283</v>
      </c>
      <c r="F14" s="29"/>
      <c r="G14" s="29"/>
      <c r="H14" s="29"/>
      <c r="I14" s="29"/>
      <c r="J14" s="29"/>
      <c r="K14" s="29"/>
      <c r="L14" s="29"/>
      <c r="M14" s="29"/>
      <c r="N14" s="29"/>
    </row>
    <row r="15" spans="1:14">
      <c r="A15" s="29" t="s">
        <v>819</v>
      </c>
      <c r="B15" s="29">
        <v>25</v>
      </c>
      <c r="C15" s="31">
        <v>12.886597938144329</v>
      </c>
      <c r="E15" s="29" t="s">
        <v>819</v>
      </c>
      <c r="F15" s="29">
        <v>6</v>
      </c>
      <c r="G15" s="29">
        <v>5</v>
      </c>
      <c r="H15" s="29"/>
      <c r="I15" s="29"/>
      <c r="J15" s="29">
        <v>5</v>
      </c>
      <c r="K15" s="29">
        <v>1</v>
      </c>
      <c r="L15" s="29">
        <v>3</v>
      </c>
      <c r="M15" s="29">
        <v>1</v>
      </c>
      <c r="N15" s="29">
        <v>8</v>
      </c>
    </row>
    <row r="16" spans="1:14">
      <c r="A16" s="29" t="s">
        <v>1284</v>
      </c>
      <c r="B16" s="29">
        <v>0</v>
      </c>
      <c r="C16" s="31">
        <v>0</v>
      </c>
      <c r="E16" s="29" t="s">
        <v>1284</v>
      </c>
      <c r="F16" s="29">
        <v>2</v>
      </c>
      <c r="G16" s="29"/>
      <c r="H16" s="29"/>
      <c r="I16" s="29"/>
      <c r="J16" s="29"/>
      <c r="K16" s="29"/>
      <c r="L16" s="29"/>
      <c r="M16" s="29"/>
      <c r="N16" s="29"/>
    </row>
    <row r="17" spans="1:15">
      <c r="A17" s="29" t="s">
        <v>1285</v>
      </c>
      <c r="B17" s="29">
        <v>0</v>
      </c>
      <c r="C17" s="31">
        <v>0</v>
      </c>
      <c r="E17" s="29" t="s">
        <v>1285</v>
      </c>
      <c r="F17" s="29"/>
      <c r="G17" s="29"/>
      <c r="H17" s="29"/>
      <c r="I17" s="29"/>
      <c r="J17" s="29"/>
      <c r="K17" s="29"/>
      <c r="L17" s="29"/>
      <c r="M17" s="29"/>
      <c r="N17" s="29"/>
    </row>
    <row r="18" spans="1:15">
      <c r="A18" s="29" t="s">
        <v>1279</v>
      </c>
      <c r="B18" s="29">
        <v>5</v>
      </c>
      <c r="C18" s="31">
        <v>2.5773195876288657</v>
      </c>
      <c r="E18" s="29" t="s">
        <v>1279</v>
      </c>
      <c r="F18" s="29"/>
      <c r="G18" s="29"/>
      <c r="H18" s="29">
        <v>1</v>
      </c>
      <c r="I18" s="29"/>
      <c r="J18" s="29"/>
      <c r="K18" s="29">
        <v>1</v>
      </c>
      <c r="L18" s="29"/>
      <c r="M18" s="29"/>
      <c r="N18" s="29">
        <v>1</v>
      </c>
    </row>
    <row r="19" spans="1:15">
      <c r="A19" s="29" t="s">
        <v>948</v>
      </c>
      <c r="B19" s="29">
        <v>2</v>
      </c>
      <c r="C19" s="31">
        <v>1.0309278350515463</v>
      </c>
      <c r="E19" s="29" t="s">
        <v>948</v>
      </c>
      <c r="F19" s="29"/>
      <c r="G19" s="29"/>
      <c r="H19" s="29">
        <v>1</v>
      </c>
      <c r="I19" s="29"/>
      <c r="J19" s="29">
        <v>2</v>
      </c>
      <c r="K19" s="29"/>
      <c r="L19" s="29"/>
      <c r="M19" s="29"/>
      <c r="N19" s="29">
        <v>1</v>
      </c>
    </row>
    <row r="20" spans="1:15">
      <c r="A20" s="29" t="s">
        <v>1286</v>
      </c>
      <c r="B20" s="29">
        <v>0</v>
      </c>
      <c r="C20" s="31">
        <v>0</v>
      </c>
      <c r="E20" s="29" t="s">
        <v>1286</v>
      </c>
      <c r="F20" s="29"/>
      <c r="G20" s="29"/>
      <c r="H20" s="29"/>
      <c r="I20" s="29"/>
      <c r="J20" s="29"/>
      <c r="K20" s="29"/>
      <c r="L20" s="29"/>
      <c r="M20" s="29"/>
      <c r="N20" s="29"/>
    </row>
    <row r="21" spans="1:15">
      <c r="A21" s="29" t="s">
        <v>955</v>
      </c>
      <c r="B21" s="29">
        <v>5</v>
      </c>
      <c r="C21" s="31">
        <v>2.5773195876288657</v>
      </c>
      <c r="E21" s="29" t="s">
        <v>955</v>
      </c>
      <c r="F21" s="29">
        <v>4</v>
      </c>
      <c r="G21" s="29">
        <v>3</v>
      </c>
      <c r="H21" s="29"/>
      <c r="I21" s="29"/>
      <c r="J21" s="29"/>
      <c r="K21" s="29"/>
      <c r="L21" s="29"/>
      <c r="M21" s="29"/>
      <c r="N21" s="29">
        <v>1</v>
      </c>
    </row>
    <row r="22" spans="1:15">
      <c r="A22" s="29" t="s">
        <v>968</v>
      </c>
      <c r="B22" s="29">
        <v>6</v>
      </c>
      <c r="C22" s="31">
        <v>3.0927835051546393</v>
      </c>
      <c r="E22" s="29" t="s">
        <v>968</v>
      </c>
      <c r="F22" s="29"/>
      <c r="G22" s="29"/>
      <c r="H22" s="29">
        <v>1</v>
      </c>
      <c r="I22" s="29"/>
      <c r="J22" s="29">
        <v>2</v>
      </c>
      <c r="K22" s="29"/>
      <c r="L22" s="29">
        <v>1</v>
      </c>
      <c r="M22" s="29">
        <v>1</v>
      </c>
      <c r="N22" s="29">
        <v>1</v>
      </c>
    </row>
    <row r="23" spans="1:15">
      <c r="B23">
        <v>194</v>
      </c>
      <c r="E23" s="30" t="s">
        <v>1287</v>
      </c>
      <c r="F23" s="29">
        <f>SUM(F4:F22)</f>
        <v>64</v>
      </c>
      <c r="G23" s="29">
        <f t="shared" ref="G23:N23" si="0">SUM(G4:G22)</f>
        <v>42</v>
      </c>
      <c r="H23" s="29">
        <f t="shared" si="0"/>
        <v>12</v>
      </c>
      <c r="I23" s="29">
        <f t="shared" si="0"/>
        <v>14</v>
      </c>
      <c r="J23" s="29">
        <f t="shared" si="0"/>
        <v>26</v>
      </c>
      <c r="K23" s="29">
        <f t="shared" si="0"/>
        <v>17</v>
      </c>
      <c r="L23" s="29">
        <f t="shared" si="0"/>
        <v>11</v>
      </c>
      <c r="M23" s="29">
        <f t="shared" si="0"/>
        <v>16</v>
      </c>
      <c r="N23" s="29">
        <f t="shared" si="0"/>
        <v>25</v>
      </c>
      <c r="O23">
        <f>SUM(F23:N23)</f>
        <v>227</v>
      </c>
    </row>
    <row r="24" spans="1:15">
      <c r="E24" s="29" t="s">
        <v>1288</v>
      </c>
      <c r="F24" s="31">
        <f>(F23/$O23)*100</f>
        <v>28.193832599118945</v>
      </c>
      <c r="G24" s="31">
        <f t="shared" ref="G24:N24" si="1">(G23/$O23)*100</f>
        <v>18.502202643171806</v>
      </c>
      <c r="H24" s="31">
        <f t="shared" si="1"/>
        <v>5.286343612334802</v>
      </c>
      <c r="I24" s="31">
        <f t="shared" si="1"/>
        <v>6.1674008810572687</v>
      </c>
      <c r="J24" s="31">
        <f t="shared" si="1"/>
        <v>11.453744493392071</v>
      </c>
      <c r="K24" s="31">
        <f t="shared" si="1"/>
        <v>7.4889867841409687</v>
      </c>
      <c r="L24" s="31">
        <f t="shared" si="1"/>
        <v>4.8458149779735686</v>
      </c>
      <c r="M24" s="31">
        <f t="shared" si="1"/>
        <v>7.0484581497797363</v>
      </c>
      <c r="N24" s="31">
        <f t="shared" si="1"/>
        <v>11.013215859030836</v>
      </c>
      <c r="O24">
        <f>SUM(F24:N24)</f>
        <v>100</v>
      </c>
    </row>
    <row r="33" spans="1:1">
      <c r="A33" s="7"/>
    </row>
    <row r="34" spans="1:1">
      <c r="A34" s="7"/>
    </row>
    <row r="35" spans="1:1">
      <c r="A35" s="7"/>
    </row>
    <row r="36" spans="1:1">
      <c r="A36" s="7"/>
    </row>
    <row r="37" spans="1:1">
      <c r="A37" s="7"/>
    </row>
    <row r="38" spans="1:1">
      <c r="A38" s="7"/>
    </row>
    <row r="39" spans="1:1">
      <c r="A39" s="7"/>
    </row>
    <row r="40" spans="1:1">
      <c r="A40" s="7"/>
    </row>
    <row r="41" spans="1:1">
      <c r="A41" s="7"/>
    </row>
  </sheetData>
  <mergeCells count="1">
    <mergeCell ref="A1:N1"/>
  </mergeCells>
  <conditionalFormatting sqref="F4:N22">
    <cfRule type="colorScale" priority="1">
      <colorScale>
        <cfvo type="min"/>
        <cfvo type="percentile" val="50"/>
        <cfvo type="max"/>
        <color rgb="FF63BE7B"/>
        <color rgb="FFFFEB84"/>
        <color rgb="FFF8696B"/>
      </colorScale>
    </cfRule>
    <cfRule type="dataBar" priority="2">
      <dataBar>
        <cfvo type="min"/>
        <cfvo type="max"/>
        <color rgb="FF63C384"/>
      </dataBar>
      <extLst>
        <ext xmlns:x14="http://schemas.microsoft.com/office/spreadsheetml/2009/9/main" uri="{B025F937-C7B1-47D3-B67F-A62EFF666E3E}">
          <x14:id>{A57795B1-7044-4417-9314-3BE881D2C562}</x14:id>
        </ext>
      </extLst>
    </cfRule>
  </conditionalFormatting>
  <conditionalFormatting sqref="F23:N23">
    <cfRule type="colorScale" priority="3">
      <colorScale>
        <cfvo type="min"/>
        <cfvo type="percentile" val="50"/>
        <cfvo type="max"/>
        <color rgb="FFF8696B"/>
        <color rgb="FFFFEB84"/>
        <color rgb="FF63BE7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A57795B1-7044-4417-9314-3BE881D2C562}">
            <x14:dataBar minLength="0" maxLength="100" border="1" negativeBarBorderColorSameAsPositive="0">
              <x14:cfvo type="autoMin"/>
              <x14:cfvo type="autoMax"/>
              <x14:borderColor rgb="FF63C384"/>
              <x14:negativeFillColor rgb="FFFF0000"/>
              <x14:negativeBorderColor rgb="FFFF0000"/>
              <x14:axisColor rgb="FF000000"/>
            </x14:dataBar>
          </x14:cfRule>
          <xm:sqref>F4:N22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J1008"/>
  <sheetViews>
    <sheetView zoomScale="40" zoomScaleNormal="40" workbookViewId="0">
      <selection sqref="A1:J1"/>
    </sheetView>
  </sheetViews>
  <sheetFormatPr baseColWidth="10" defaultColWidth="12.5703125" defaultRowHeight="15" customHeight="1"/>
  <cols>
    <col min="1" max="1" width="4.140625" customWidth="1"/>
    <col min="2" max="2" width="48.7109375" customWidth="1"/>
    <col min="3" max="3" width="25.85546875" customWidth="1"/>
    <col min="4" max="4" width="32.28515625" customWidth="1"/>
    <col min="5" max="5" width="29.85546875" customWidth="1"/>
    <col min="6" max="6" width="20.5703125" customWidth="1"/>
    <col min="7" max="7" width="37.140625" customWidth="1"/>
    <col min="8" max="8" width="14.42578125" customWidth="1"/>
    <col min="9" max="9" width="22.5703125" customWidth="1"/>
    <col min="10" max="10" width="6.7109375" customWidth="1"/>
    <col min="11" max="11" width="14.42578125" customWidth="1"/>
  </cols>
  <sheetData>
    <row r="1" spans="1:36" ht="90.6" customHeight="1">
      <c r="A1" s="74" t="s">
        <v>1334</v>
      </c>
      <c r="B1" s="74"/>
      <c r="C1" s="74"/>
      <c r="D1" s="74"/>
      <c r="E1" s="74"/>
      <c r="F1" s="74"/>
      <c r="G1" s="74"/>
      <c r="H1" s="74"/>
      <c r="I1" s="74"/>
      <c r="J1" s="74"/>
    </row>
    <row r="2" spans="1:36" ht="25.5">
      <c r="A2" s="4" t="s">
        <v>984</v>
      </c>
      <c r="B2" s="45" t="s">
        <v>1319</v>
      </c>
      <c r="C2" s="45" t="s">
        <v>1320</v>
      </c>
      <c r="D2" s="45" t="s">
        <v>1321</v>
      </c>
      <c r="E2" s="45" t="s">
        <v>1322</v>
      </c>
      <c r="F2" s="45" t="s">
        <v>1323</v>
      </c>
      <c r="G2" s="46" t="s">
        <v>1324</v>
      </c>
      <c r="H2" s="47" t="s">
        <v>1325</v>
      </c>
      <c r="I2" s="47" t="s">
        <v>1326</v>
      </c>
      <c r="J2" s="5"/>
      <c r="K2" s="5"/>
      <c r="L2" s="6"/>
      <c r="M2" s="6"/>
      <c r="N2" s="6"/>
      <c r="O2" s="6"/>
      <c r="P2" s="6"/>
      <c r="Q2" s="6"/>
      <c r="R2" s="6"/>
      <c r="S2" s="6"/>
      <c r="T2" s="6"/>
      <c r="U2" s="6"/>
      <c r="V2" s="6"/>
      <c r="W2" s="6"/>
      <c r="X2" s="6"/>
      <c r="Y2" s="6"/>
      <c r="Z2" s="6"/>
      <c r="AA2" s="6"/>
      <c r="AB2" s="4"/>
      <c r="AC2" s="4"/>
      <c r="AD2" s="4"/>
      <c r="AE2" s="4"/>
      <c r="AF2" s="4"/>
      <c r="AG2" s="4"/>
      <c r="AH2" s="4"/>
      <c r="AI2" s="4"/>
      <c r="AJ2" s="4"/>
    </row>
    <row r="3" spans="1:36" ht="12.75">
      <c r="A3" s="7">
        <v>1</v>
      </c>
      <c r="B3" s="8" t="s">
        <v>13</v>
      </c>
      <c r="C3" s="8" t="s">
        <v>985</v>
      </c>
      <c r="D3" s="8" t="s">
        <v>986</v>
      </c>
      <c r="E3" s="8" t="s">
        <v>987</v>
      </c>
      <c r="F3" s="9">
        <v>37</v>
      </c>
      <c r="G3" s="8" t="s">
        <v>603</v>
      </c>
      <c r="H3" s="10">
        <v>117</v>
      </c>
      <c r="I3" s="11" t="s">
        <v>987</v>
      </c>
      <c r="J3" s="12">
        <f>117/251*100</f>
        <v>46.613545816733065</v>
      </c>
      <c r="K3" s="2"/>
      <c r="L3" s="2"/>
      <c r="M3" s="2"/>
      <c r="N3" s="2"/>
      <c r="O3" s="2"/>
      <c r="P3" s="2"/>
      <c r="Q3" s="2"/>
      <c r="R3" s="2"/>
      <c r="S3" s="2"/>
      <c r="T3" s="2"/>
      <c r="U3" s="2"/>
      <c r="V3" s="2"/>
      <c r="W3" s="2"/>
      <c r="X3" s="2"/>
      <c r="Y3" s="2"/>
      <c r="Z3" s="2"/>
      <c r="AA3" s="2"/>
    </row>
    <row r="4" spans="1:36" ht="12.75">
      <c r="A4" s="7">
        <v>2</v>
      </c>
      <c r="B4" s="8" t="s">
        <v>220</v>
      </c>
      <c r="C4" s="10" t="s">
        <v>988</v>
      </c>
      <c r="D4" s="8" t="s">
        <v>989</v>
      </c>
      <c r="E4" s="8" t="s">
        <v>987</v>
      </c>
      <c r="F4" s="10">
        <v>26</v>
      </c>
      <c r="G4" s="1"/>
      <c r="H4" s="10">
        <v>134</v>
      </c>
      <c r="I4" s="13" t="s">
        <v>990</v>
      </c>
      <c r="J4" s="12">
        <f>134/251*100</f>
        <v>53.386454183266927</v>
      </c>
      <c r="K4" s="2"/>
      <c r="L4" s="2"/>
      <c r="M4" s="2"/>
      <c r="N4" s="2"/>
      <c r="O4" s="2"/>
      <c r="P4" s="2"/>
      <c r="Q4" s="2"/>
      <c r="R4" s="2"/>
      <c r="S4" s="2"/>
      <c r="T4" s="2"/>
      <c r="U4" s="2"/>
      <c r="V4" s="2"/>
      <c r="W4" s="2"/>
      <c r="X4" s="2"/>
      <c r="Y4" s="2"/>
      <c r="Z4" s="2"/>
      <c r="AA4" s="2"/>
    </row>
    <row r="5" spans="1:36" ht="12.75">
      <c r="A5" s="7">
        <v>3</v>
      </c>
      <c r="B5" s="8" t="s">
        <v>356</v>
      </c>
      <c r="C5" s="10" t="s">
        <v>991</v>
      </c>
      <c r="D5" s="8" t="s">
        <v>992</v>
      </c>
      <c r="E5" s="8" t="s">
        <v>990</v>
      </c>
      <c r="F5" s="9">
        <v>18</v>
      </c>
      <c r="G5" s="10"/>
      <c r="H5" s="10"/>
      <c r="I5" s="14" t="s">
        <v>993</v>
      </c>
      <c r="J5" s="15" t="s">
        <v>994</v>
      </c>
      <c r="K5" s="2"/>
      <c r="L5" s="2"/>
      <c r="M5" s="2"/>
      <c r="N5" s="2"/>
      <c r="O5" s="2"/>
      <c r="P5" s="2"/>
      <c r="Q5" s="2"/>
      <c r="R5" s="2"/>
      <c r="S5" s="2"/>
      <c r="T5" s="2"/>
      <c r="U5" s="2"/>
      <c r="V5" s="2"/>
      <c r="W5" s="2"/>
      <c r="X5" s="2"/>
      <c r="Y5" s="2"/>
      <c r="Z5" s="2"/>
      <c r="AA5" s="2"/>
    </row>
    <row r="6" spans="1:36" ht="12.75">
      <c r="A6" s="7">
        <v>4</v>
      </c>
      <c r="B6" s="8" t="s">
        <v>40</v>
      </c>
      <c r="C6" s="8" t="s">
        <v>995</v>
      </c>
      <c r="D6" s="8" t="s">
        <v>996</v>
      </c>
      <c r="E6" s="8" t="s">
        <v>990</v>
      </c>
      <c r="F6" s="10">
        <v>16</v>
      </c>
      <c r="G6" s="10"/>
      <c r="H6" s="10">
        <v>57</v>
      </c>
      <c r="I6" s="8" t="s">
        <v>996</v>
      </c>
      <c r="J6" s="12">
        <f t="shared" ref="J6:J12" si="0">H6/$H$4*100</f>
        <v>42.537313432835823</v>
      </c>
    </row>
    <row r="7" spans="1:36" ht="12.75">
      <c r="A7" s="7">
        <v>5</v>
      </c>
      <c r="B7" s="8" t="s">
        <v>28</v>
      </c>
      <c r="C7" s="10" t="s">
        <v>988</v>
      </c>
      <c r="D7" s="8" t="s">
        <v>989</v>
      </c>
      <c r="E7" s="8" t="s">
        <v>987</v>
      </c>
      <c r="F7" s="9">
        <v>11</v>
      </c>
      <c r="G7" s="10"/>
      <c r="H7" s="10">
        <v>51</v>
      </c>
      <c r="I7" s="10" t="s">
        <v>997</v>
      </c>
      <c r="J7" s="12">
        <f t="shared" si="0"/>
        <v>38.059701492537314</v>
      </c>
    </row>
    <row r="8" spans="1:36" ht="12.75">
      <c r="A8" s="7">
        <v>6</v>
      </c>
      <c r="B8" s="8" t="s">
        <v>94</v>
      </c>
      <c r="C8" s="8" t="s">
        <v>998</v>
      </c>
      <c r="D8" s="8" t="s">
        <v>999</v>
      </c>
      <c r="E8" s="8" t="s">
        <v>990</v>
      </c>
      <c r="F8" s="9">
        <v>11</v>
      </c>
      <c r="G8" s="10"/>
      <c r="H8" s="10">
        <v>13</v>
      </c>
      <c r="I8" s="8" t="s">
        <v>999</v>
      </c>
      <c r="J8" s="12">
        <f t="shared" si="0"/>
        <v>9.7014925373134329</v>
      </c>
      <c r="K8" s="2"/>
      <c r="L8" s="2"/>
      <c r="M8" s="2"/>
      <c r="N8" s="2"/>
      <c r="O8" s="2"/>
      <c r="P8" s="2"/>
      <c r="Q8" s="2"/>
      <c r="R8" s="2"/>
      <c r="S8" s="2"/>
      <c r="T8" s="2"/>
      <c r="U8" s="2"/>
      <c r="V8" s="2"/>
      <c r="W8" s="2"/>
      <c r="X8" s="2"/>
      <c r="Y8" s="2"/>
      <c r="Z8" s="2"/>
      <c r="AA8" s="2"/>
      <c r="AB8" s="2"/>
      <c r="AC8" s="2"/>
      <c r="AD8" s="2"/>
      <c r="AE8" s="2"/>
      <c r="AF8" s="2"/>
      <c r="AG8" s="2"/>
      <c r="AH8" s="2"/>
      <c r="AI8" s="2"/>
      <c r="AJ8" s="2"/>
    </row>
    <row r="9" spans="1:36" ht="12.75">
      <c r="A9" s="7">
        <v>7</v>
      </c>
      <c r="B9" s="8" t="s">
        <v>162</v>
      </c>
      <c r="C9" s="8" t="s">
        <v>995</v>
      </c>
      <c r="D9" s="8" t="s">
        <v>996</v>
      </c>
      <c r="E9" s="8" t="s">
        <v>990</v>
      </c>
      <c r="F9" s="9">
        <v>10</v>
      </c>
      <c r="G9" s="10"/>
      <c r="H9" s="10">
        <v>5</v>
      </c>
      <c r="I9" s="10" t="s">
        <v>992</v>
      </c>
      <c r="J9" s="12">
        <f t="shared" si="0"/>
        <v>3.7313432835820892</v>
      </c>
      <c r="K9" s="2"/>
      <c r="L9" s="2"/>
      <c r="M9" s="2"/>
      <c r="N9" s="2"/>
      <c r="O9" s="2"/>
      <c r="P9" s="2"/>
      <c r="Q9" s="2"/>
      <c r="R9" s="2"/>
      <c r="S9" s="2"/>
      <c r="T9" s="2"/>
      <c r="U9" s="2"/>
      <c r="V9" s="2"/>
      <c r="W9" s="2"/>
      <c r="X9" s="2"/>
      <c r="Y9" s="2"/>
      <c r="Z9" s="2"/>
      <c r="AA9" s="2"/>
      <c r="AB9" s="2"/>
      <c r="AC9" s="2"/>
      <c r="AD9" s="2"/>
      <c r="AE9" s="2"/>
      <c r="AF9" s="2"/>
      <c r="AG9" s="2"/>
      <c r="AH9" s="2"/>
      <c r="AI9" s="2"/>
      <c r="AJ9" s="2"/>
    </row>
    <row r="10" spans="1:36" ht="12.75">
      <c r="A10" s="7">
        <v>8</v>
      </c>
      <c r="B10" s="8" t="s">
        <v>1000</v>
      </c>
      <c r="C10" s="8" t="s">
        <v>995</v>
      </c>
      <c r="D10" s="8" t="s">
        <v>996</v>
      </c>
      <c r="E10" s="8" t="s">
        <v>990</v>
      </c>
      <c r="F10" s="9">
        <v>10</v>
      </c>
      <c r="G10" s="1"/>
      <c r="H10" s="10">
        <v>5</v>
      </c>
      <c r="I10" s="8" t="s">
        <v>1001</v>
      </c>
      <c r="J10" s="12">
        <f t="shared" si="0"/>
        <v>3.7313432835820892</v>
      </c>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2.75">
      <c r="A11" s="7">
        <v>9</v>
      </c>
      <c r="B11" s="8" t="s">
        <v>465</v>
      </c>
      <c r="C11" s="10" t="s">
        <v>1002</v>
      </c>
      <c r="D11" s="8" t="s">
        <v>1003</v>
      </c>
      <c r="E11" s="8" t="s">
        <v>987</v>
      </c>
      <c r="F11" s="9">
        <v>9</v>
      </c>
      <c r="G11" s="1"/>
      <c r="H11" s="10">
        <v>2</v>
      </c>
      <c r="I11" s="10" t="s">
        <v>1004</v>
      </c>
      <c r="J11" s="12">
        <f t="shared" si="0"/>
        <v>1.4925373134328357</v>
      </c>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2.75">
      <c r="A12" s="7">
        <v>10</v>
      </c>
      <c r="B12" s="8" t="s">
        <v>167</v>
      </c>
      <c r="C12" s="10" t="s">
        <v>1005</v>
      </c>
      <c r="D12" s="10" t="s">
        <v>997</v>
      </c>
      <c r="E12" s="8" t="s">
        <v>990</v>
      </c>
      <c r="F12" s="10">
        <v>8</v>
      </c>
      <c r="G12" s="1"/>
      <c r="H12" s="10">
        <v>1</v>
      </c>
      <c r="I12" s="16" t="s">
        <v>1006</v>
      </c>
      <c r="J12" s="12">
        <f t="shared" si="0"/>
        <v>0.74626865671641784</v>
      </c>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12.75">
      <c r="A13" s="7">
        <v>11</v>
      </c>
      <c r="B13" s="8" t="s">
        <v>100</v>
      </c>
      <c r="C13" s="10" t="s">
        <v>1007</v>
      </c>
      <c r="D13" s="10" t="s">
        <v>1003</v>
      </c>
      <c r="E13" s="8" t="s">
        <v>987</v>
      </c>
      <c r="F13" s="9">
        <v>7</v>
      </c>
      <c r="G13" s="1"/>
      <c r="H13" s="10"/>
      <c r="I13" s="14" t="s">
        <v>1008</v>
      </c>
      <c r="J13" s="15" t="s">
        <v>994</v>
      </c>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ht="12.75">
      <c r="A14" s="7">
        <v>12</v>
      </c>
      <c r="B14" s="8" t="s">
        <v>977</v>
      </c>
      <c r="C14" s="8" t="s">
        <v>995</v>
      </c>
      <c r="D14" s="8" t="s">
        <v>996</v>
      </c>
      <c r="E14" s="8" t="s">
        <v>990</v>
      </c>
      <c r="F14" s="9">
        <v>6</v>
      </c>
      <c r="G14" s="1"/>
      <c r="H14" s="10">
        <v>83</v>
      </c>
      <c r="I14" s="8" t="s">
        <v>1003</v>
      </c>
      <c r="J14" s="12">
        <f t="shared" ref="J14:J21" si="1">H14/$H$3*100</f>
        <v>70.940170940170944</v>
      </c>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ht="12.75">
      <c r="A15" s="7">
        <v>13</v>
      </c>
      <c r="B15" s="8" t="s">
        <v>750</v>
      </c>
      <c r="C15" s="8" t="s">
        <v>1009</v>
      </c>
      <c r="D15" s="8" t="s">
        <v>996</v>
      </c>
      <c r="E15" s="8" t="s">
        <v>990</v>
      </c>
      <c r="F15" s="9">
        <v>6</v>
      </c>
      <c r="G15" s="1"/>
      <c r="H15" s="10">
        <v>17</v>
      </c>
      <c r="I15" s="10" t="s">
        <v>1010</v>
      </c>
      <c r="J15" s="12">
        <f t="shared" si="1"/>
        <v>14.529914529914532</v>
      </c>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2.75">
      <c r="A16" s="7">
        <v>14</v>
      </c>
      <c r="B16" s="8" t="s">
        <v>1011</v>
      </c>
      <c r="C16" s="10" t="s">
        <v>1012</v>
      </c>
      <c r="D16" s="10" t="s">
        <v>1010</v>
      </c>
      <c r="E16" s="10" t="s">
        <v>987</v>
      </c>
      <c r="F16" s="9">
        <v>5</v>
      </c>
      <c r="G16" s="1"/>
      <c r="H16" s="10">
        <v>7</v>
      </c>
      <c r="I16" s="10" t="s">
        <v>1013</v>
      </c>
      <c r="J16" s="12">
        <f t="shared" si="1"/>
        <v>5.982905982905983</v>
      </c>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ht="12.75">
      <c r="A17" s="7">
        <v>15</v>
      </c>
      <c r="B17" s="8" t="s">
        <v>1014</v>
      </c>
      <c r="C17" s="8" t="s">
        <v>995</v>
      </c>
      <c r="D17" s="8" t="s">
        <v>996</v>
      </c>
      <c r="E17" s="8" t="s">
        <v>990</v>
      </c>
      <c r="F17" s="9">
        <v>5</v>
      </c>
      <c r="G17" s="1"/>
      <c r="H17" s="10">
        <v>5</v>
      </c>
      <c r="I17" s="10" t="s">
        <v>989</v>
      </c>
      <c r="J17" s="12">
        <f t="shared" si="1"/>
        <v>4.2735042735042734</v>
      </c>
      <c r="K17" s="2"/>
      <c r="L17" s="2"/>
      <c r="M17" s="2"/>
      <c r="N17" s="2"/>
      <c r="O17" s="2"/>
      <c r="P17" s="2"/>
      <c r="Q17" s="2"/>
      <c r="R17" s="2"/>
      <c r="S17" s="2"/>
      <c r="AC17" s="2"/>
      <c r="AD17" s="2"/>
      <c r="AE17" s="2"/>
      <c r="AF17" s="2"/>
      <c r="AG17" s="2"/>
      <c r="AH17" s="2"/>
      <c r="AI17" s="2"/>
      <c r="AJ17" s="2"/>
    </row>
    <row r="18" spans="1:36" ht="12.75">
      <c r="A18" s="7">
        <v>16</v>
      </c>
      <c r="B18" s="10" t="s">
        <v>1015</v>
      </c>
      <c r="C18" s="10" t="s">
        <v>1009</v>
      </c>
      <c r="D18" s="10" t="s">
        <v>996</v>
      </c>
      <c r="E18" s="8" t="s">
        <v>990</v>
      </c>
      <c r="F18" s="9">
        <v>5</v>
      </c>
      <c r="G18" s="1"/>
      <c r="H18" s="10">
        <v>2</v>
      </c>
      <c r="I18" s="10" t="s">
        <v>1016</v>
      </c>
      <c r="J18" s="12">
        <f t="shared" si="1"/>
        <v>1.7094017094017095</v>
      </c>
      <c r="AC18" s="2"/>
      <c r="AD18" s="2"/>
      <c r="AE18" s="2"/>
      <c r="AF18" s="2"/>
      <c r="AG18" s="2"/>
      <c r="AH18" s="2"/>
      <c r="AI18" s="2"/>
      <c r="AJ18" s="2"/>
    </row>
    <row r="19" spans="1:36" ht="12.75">
      <c r="A19" s="7">
        <v>17</v>
      </c>
      <c r="B19" s="8" t="s">
        <v>249</v>
      </c>
      <c r="C19" s="8" t="s">
        <v>995</v>
      </c>
      <c r="D19" s="8" t="s">
        <v>996</v>
      </c>
      <c r="E19" s="8" t="s">
        <v>990</v>
      </c>
      <c r="F19" s="9">
        <v>5</v>
      </c>
      <c r="G19" s="1"/>
      <c r="H19" s="10">
        <v>1</v>
      </c>
      <c r="I19" s="8" t="s">
        <v>1017</v>
      </c>
      <c r="J19" s="12">
        <f t="shared" si="1"/>
        <v>0.85470085470085477</v>
      </c>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ht="12.75">
      <c r="A20" s="7">
        <v>18</v>
      </c>
      <c r="B20" s="8" t="s">
        <v>1018</v>
      </c>
      <c r="C20" s="10" t="s">
        <v>1012</v>
      </c>
      <c r="D20" s="10" t="s">
        <v>1010</v>
      </c>
      <c r="E20" s="10" t="s">
        <v>987</v>
      </c>
      <c r="F20" s="9">
        <v>4</v>
      </c>
      <c r="G20" s="1"/>
      <c r="H20" s="10">
        <v>1</v>
      </c>
      <c r="I20" s="8" t="s">
        <v>986</v>
      </c>
      <c r="J20" s="12">
        <f t="shared" si="1"/>
        <v>0.85470085470085477</v>
      </c>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ht="12.75">
      <c r="A21" s="7">
        <v>19</v>
      </c>
      <c r="B21" s="8" t="s">
        <v>1019</v>
      </c>
      <c r="C21" s="10" t="s">
        <v>1007</v>
      </c>
      <c r="D21" s="10" t="s">
        <v>1003</v>
      </c>
      <c r="E21" s="8" t="s">
        <v>987</v>
      </c>
      <c r="F21" s="9">
        <v>4</v>
      </c>
      <c r="G21" s="1"/>
      <c r="H21" s="10">
        <v>1</v>
      </c>
      <c r="I21" s="8" t="s">
        <v>1020</v>
      </c>
      <c r="J21" s="12">
        <f t="shared" si="1"/>
        <v>0.85470085470085477</v>
      </c>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ht="12.75">
      <c r="A22" s="7">
        <v>20</v>
      </c>
      <c r="B22" s="8" t="s">
        <v>1021</v>
      </c>
      <c r="C22" s="10" t="s">
        <v>1007</v>
      </c>
      <c r="D22" s="10" t="s">
        <v>1003</v>
      </c>
      <c r="E22" s="8" t="s">
        <v>987</v>
      </c>
      <c r="F22" s="9">
        <v>4</v>
      </c>
      <c r="G22" s="10"/>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ht="12.75">
      <c r="A23" s="7">
        <v>21</v>
      </c>
      <c r="B23" s="8" t="s">
        <v>1022</v>
      </c>
      <c r="C23" s="10" t="s">
        <v>1007</v>
      </c>
      <c r="D23" s="10" t="s">
        <v>1003</v>
      </c>
      <c r="E23" s="8" t="s">
        <v>987</v>
      </c>
      <c r="F23" s="10">
        <v>4</v>
      </c>
      <c r="G23" s="1"/>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ht="12.75">
      <c r="A24" s="7">
        <v>22</v>
      </c>
      <c r="B24" s="8" t="s">
        <v>1023</v>
      </c>
      <c r="C24" s="8" t="s">
        <v>998</v>
      </c>
      <c r="D24" s="8" t="s">
        <v>999</v>
      </c>
      <c r="E24" s="8" t="s">
        <v>990</v>
      </c>
      <c r="F24" s="10">
        <v>4</v>
      </c>
      <c r="G24" s="1"/>
      <c r="H24" s="2"/>
      <c r="M24" s="2"/>
      <c r="N24" s="2"/>
      <c r="O24" s="2"/>
      <c r="P24" s="2"/>
      <c r="Q24" s="2"/>
      <c r="R24" s="2"/>
      <c r="S24" s="2"/>
      <c r="T24" s="2"/>
      <c r="U24" s="2"/>
      <c r="V24" s="2"/>
      <c r="W24" s="2"/>
      <c r="X24" s="2"/>
      <c r="Y24" s="2"/>
      <c r="Z24" s="2"/>
      <c r="AA24" s="2"/>
      <c r="AB24" s="2"/>
      <c r="AC24" s="2"/>
      <c r="AD24" s="2"/>
      <c r="AE24" s="2"/>
      <c r="AF24" s="2"/>
      <c r="AG24" s="2"/>
      <c r="AH24" s="2"/>
      <c r="AI24" s="2"/>
      <c r="AJ24" s="2"/>
    </row>
    <row r="25" spans="1:36" ht="12.75">
      <c r="A25" s="7">
        <v>23</v>
      </c>
      <c r="B25" s="8" t="s">
        <v>1024</v>
      </c>
      <c r="C25" s="8" t="s">
        <v>995</v>
      </c>
      <c r="D25" s="8" t="s">
        <v>996</v>
      </c>
      <c r="E25" s="8" t="s">
        <v>990</v>
      </c>
      <c r="F25" s="10">
        <v>4</v>
      </c>
      <c r="G25" s="1"/>
      <c r="H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spans="1:36" ht="12.75">
      <c r="A26" s="7">
        <v>24</v>
      </c>
      <c r="B26" s="8" t="s">
        <v>1025</v>
      </c>
      <c r="C26" s="10" t="s">
        <v>1002</v>
      </c>
      <c r="D26" s="8" t="s">
        <v>1003</v>
      </c>
      <c r="E26" s="8" t="s">
        <v>987</v>
      </c>
      <c r="F26" s="9">
        <v>3</v>
      </c>
      <c r="G26" s="1"/>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row>
    <row r="27" spans="1:36" ht="12.75">
      <c r="A27" s="7">
        <v>25</v>
      </c>
      <c r="B27" s="8" t="s">
        <v>1026</v>
      </c>
      <c r="C27" s="10" t="s">
        <v>1002</v>
      </c>
      <c r="D27" s="8" t="s">
        <v>1003</v>
      </c>
      <c r="E27" s="8" t="s">
        <v>987</v>
      </c>
      <c r="F27" s="9">
        <v>3</v>
      </c>
      <c r="G27" s="1"/>
      <c r="H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row>
    <row r="28" spans="1:36" ht="12.75">
      <c r="A28" s="7">
        <v>26</v>
      </c>
      <c r="B28" s="8" t="s">
        <v>1027</v>
      </c>
      <c r="C28" s="10" t="s">
        <v>1002</v>
      </c>
      <c r="D28" s="8" t="s">
        <v>1003</v>
      </c>
      <c r="E28" s="8" t="s">
        <v>987</v>
      </c>
      <c r="F28" s="9">
        <v>3</v>
      </c>
      <c r="G28" s="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ht="12.75">
      <c r="A29" s="7">
        <v>27</v>
      </c>
      <c r="B29" s="8" t="s">
        <v>1028</v>
      </c>
      <c r="C29" s="10" t="s">
        <v>1002</v>
      </c>
      <c r="D29" s="8" t="s">
        <v>1003</v>
      </c>
      <c r="E29" s="8" t="s">
        <v>987</v>
      </c>
      <c r="F29" s="10">
        <v>3</v>
      </c>
      <c r="G29" s="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ht="12.75">
      <c r="A30" s="7">
        <v>28</v>
      </c>
      <c r="B30" s="8" t="s">
        <v>1029</v>
      </c>
      <c r="C30" s="10" t="s">
        <v>1007</v>
      </c>
      <c r="D30" s="10" t="s">
        <v>1003</v>
      </c>
      <c r="E30" s="8" t="s">
        <v>987</v>
      </c>
      <c r="F30" s="9">
        <v>3</v>
      </c>
      <c r="G30" s="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ht="12.75">
      <c r="A31" s="7">
        <v>29</v>
      </c>
      <c r="B31" s="8" t="s">
        <v>1030</v>
      </c>
      <c r="C31" s="10" t="s">
        <v>1007</v>
      </c>
      <c r="D31" s="10" t="s">
        <v>1003</v>
      </c>
      <c r="E31" s="8" t="s">
        <v>987</v>
      </c>
      <c r="F31" s="10">
        <v>3</v>
      </c>
      <c r="G31" s="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ht="12.75">
      <c r="A32" s="7">
        <v>30</v>
      </c>
      <c r="B32" s="17" t="s">
        <v>879</v>
      </c>
      <c r="C32" s="10" t="s">
        <v>1031</v>
      </c>
      <c r="D32" s="8" t="s">
        <v>1003</v>
      </c>
      <c r="E32" s="8" t="s">
        <v>987</v>
      </c>
      <c r="F32" s="9">
        <v>3</v>
      </c>
      <c r="G32" s="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27" ht="12.75">
      <c r="A33" s="7">
        <v>31</v>
      </c>
      <c r="B33" s="8" t="s">
        <v>143</v>
      </c>
      <c r="C33" s="8" t="s">
        <v>998</v>
      </c>
      <c r="D33" s="8" t="s">
        <v>999</v>
      </c>
      <c r="E33" s="8" t="s">
        <v>990</v>
      </c>
      <c r="F33" s="9">
        <v>3</v>
      </c>
      <c r="G33" s="1"/>
      <c r="H33" s="2"/>
      <c r="I33" s="2"/>
      <c r="J33" s="2"/>
      <c r="K33" s="2"/>
      <c r="L33" s="2"/>
      <c r="M33" s="2"/>
      <c r="N33" s="2"/>
      <c r="O33" s="2"/>
      <c r="P33" s="2"/>
      <c r="Q33" s="2"/>
      <c r="R33" s="2"/>
      <c r="S33" s="2"/>
      <c r="T33" s="2"/>
      <c r="U33" s="2"/>
      <c r="V33" s="2"/>
      <c r="W33" s="2"/>
      <c r="X33" s="2"/>
      <c r="Y33" s="2"/>
      <c r="Z33" s="2"/>
      <c r="AA33" s="2"/>
    </row>
    <row r="34" spans="1:27" ht="12.75">
      <c r="A34" s="7">
        <v>32</v>
      </c>
      <c r="B34" s="8" t="s">
        <v>863</v>
      </c>
      <c r="C34" s="8" t="s">
        <v>998</v>
      </c>
      <c r="D34" s="8" t="s">
        <v>999</v>
      </c>
      <c r="E34" s="8" t="s">
        <v>990</v>
      </c>
      <c r="F34" s="10">
        <v>3</v>
      </c>
      <c r="G34" s="1"/>
      <c r="H34" s="2"/>
      <c r="I34" s="2"/>
      <c r="J34" s="2"/>
      <c r="K34" s="2"/>
      <c r="L34" s="2"/>
      <c r="M34" s="2"/>
      <c r="N34" s="2"/>
      <c r="O34" s="2"/>
      <c r="P34" s="2"/>
      <c r="Q34" s="2"/>
      <c r="R34" s="2"/>
      <c r="S34" s="2"/>
      <c r="T34" s="2"/>
      <c r="U34" s="2"/>
      <c r="V34" s="2"/>
      <c r="W34" s="2"/>
      <c r="X34" s="2"/>
      <c r="Y34" s="2"/>
      <c r="Z34" s="2"/>
      <c r="AA34" s="2"/>
    </row>
    <row r="35" spans="1:27" ht="12.75">
      <c r="A35" s="7">
        <v>33</v>
      </c>
      <c r="B35" s="8" t="s">
        <v>1032</v>
      </c>
      <c r="C35" s="8" t="s">
        <v>998</v>
      </c>
      <c r="D35" s="8" t="s">
        <v>999</v>
      </c>
      <c r="E35" s="8" t="s">
        <v>990</v>
      </c>
      <c r="F35" s="9">
        <v>3</v>
      </c>
      <c r="G35" s="1"/>
      <c r="H35" s="2"/>
      <c r="I35" s="2"/>
      <c r="J35" s="2"/>
      <c r="K35" s="2"/>
      <c r="L35" s="2"/>
      <c r="M35" s="2"/>
      <c r="N35" s="2"/>
      <c r="O35" s="2"/>
      <c r="P35" s="2"/>
      <c r="Q35" s="2"/>
      <c r="R35" s="2"/>
      <c r="S35" s="2"/>
      <c r="T35" s="2"/>
      <c r="U35" s="2"/>
      <c r="V35" s="2"/>
      <c r="W35" s="2"/>
      <c r="X35" s="2"/>
      <c r="Y35" s="2"/>
      <c r="Z35" s="2"/>
      <c r="AA35" s="2"/>
    </row>
    <row r="36" spans="1:27" ht="12.75">
      <c r="A36" s="7">
        <v>34</v>
      </c>
      <c r="B36" s="8" t="s">
        <v>1033</v>
      </c>
      <c r="C36" s="8" t="s">
        <v>998</v>
      </c>
      <c r="D36" s="8" t="s">
        <v>999</v>
      </c>
      <c r="E36" s="8" t="s">
        <v>990</v>
      </c>
      <c r="F36" s="9">
        <v>3</v>
      </c>
      <c r="G36" s="1"/>
      <c r="H36" s="2"/>
      <c r="I36" s="2"/>
      <c r="J36" s="2"/>
      <c r="K36" s="2"/>
      <c r="L36" s="2"/>
      <c r="M36" s="2"/>
      <c r="N36" s="2"/>
      <c r="O36" s="2"/>
      <c r="P36" s="2"/>
      <c r="Q36" s="2"/>
      <c r="R36" s="2"/>
      <c r="S36" s="2"/>
      <c r="T36" s="2"/>
      <c r="U36" s="2"/>
      <c r="V36" s="2"/>
      <c r="W36" s="2"/>
      <c r="X36" s="2"/>
      <c r="Y36" s="2"/>
      <c r="Z36" s="2"/>
      <c r="AA36" s="2"/>
    </row>
    <row r="37" spans="1:27" ht="12.75">
      <c r="A37" s="7">
        <v>35</v>
      </c>
      <c r="B37" s="8" t="s">
        <v>1034</v>
      </c>
      <c r="C37" s="8" t="s">
        <v>995</v>
      </c>
      <c r="D37" s="8" t="s">
        <v>996</v>
      </c>
      <c r="E37" s="8" t="s">
        <v>990</v>
      </c>
      <c r="F37" s="9">
        <v>3</v>
      </c>
      <c r="G37" s="1"/>
      <c r="H37" s="2"/>
      <c r="I37" s="2"/>
      <c r="J37" s="2"/>
      <c r="K37" s="2"/>
      <c r="L37" s="2"/>
      <c r="M37" s="2"/>
      <c r="N37" s="2"/>
      <c r="O37" s="2"/>
      <c r="P37" s="2"/>
      <c r="Q37" s="2"/>
      <c r="R37" s="2"/>
      <c r="S37" s="2"/>
      <c r="T37" s="2"/>
      <c r="U37" s="2"/>
      <c r="V37" s="2"/>
      <c r="W37" s="2"/>
      <c r="X37" s="2"/>
      <c r="Y37" s="2"/>
      <c r="Z37" s="2"/>
      <c r="AA37" s="2"/>
    </row>
    <row r="38" spans="1:27" ht="12.75">
      <c r="A38" s="7">
        <v>36</v>
      </c>
      <c r="B38" s="8" t="s">
        <v>1035</v>
      </c>
      <c r="C38" s="8" t="s">
        <v>995</v>
      </c>
      <c r="D38" s="8" t="s">
        <v>996</v>
      </c>
      <c r="E38" s="8" t="s">
        <v>990</v>
      </c>
      <c r="F38" s="9">
        <v>3</v>
      </c>
      <c r="G38" s="1"/>
      <c r="H38" s="2"/>
      <c r="I38" s="2"/>
      <c r="J38" s="2"/>
      <c r="K38" s="2"/>
      <c r="L38" s="2"/>
      <c r="M38" s="2"/>
      <c r="N38" s="2"/>
      <c r="O38" s="2"/>
      <c r="P38" s="2"/>
      <c r="Q38" s="2"/>
      <c r="R38" s="2"/>
      <c r="S38" s="2"/>
      <c r="T38" s="2"/>
      <c r="U38" s="2"/>
      <c r="V38" s="2"/>
      <c r="W38" s="2"/>
      <c r="X38" s="2"/>
      <c r="Y38" s="2"/>
      <c r="Z38" s="2"/>
      <c r="AA38" s="2"/>
    </row>
    <row r="39" spans="1:27" ht="12.75">
      <c r="A39" s="7">
        <v>37</v>
      </c>
      <c r="B39" s="8" t="s">
        <v>725</v>
      </c>
      <c r="C39" s="8" t="s">
        <v>1036</v>
      </c>
      <c r="D39" s="8" t="s">
        <v>996</v>
      </c>
      <c r="E39" s="8" t="s">
        <v>990</v>
      </c>
      <c r="F39" s="9">
        <v>3</v>
      </c>
      <c r="G39" s="1"/>
      <c r="H39" s="2"/>
      <c r="I39" s="2"/>
      <c r="J39" s="2"/>
      <c r="K39" s="2"/>
      <c r="L39" s="2"/>
      <c r="M39" s="2"/>
      <c r="N39" s="2"/>
      <c r="O39" s="2"/>
      <c r="P39" s="2"/>
      <c r="Q39" s="2"/>
      <c r="R39" s="2"/>
      <c r="S39" s="2"/>
      <c r="T39" s="2"/>
      <c r="U39" s="2"/>
      <c r="V39" s="2"/>
      <c r="W39" s="2"/>
      <c r="X39" s="2"/>
      <c r="Y39" s="2"/>
      <c r="Z39" s="2"/>
      <c r="AA39" s="2"/>
    </row>
    <row r="40" spans="1:27" ht="12.75">
      <c r="A40" s="7">
        <v>38</v>
      </c>
      <c r="B40" s="8" t="s">
        <v>1037</v>
      </c>
      <c r="C40" s="8" t="s">
        <v>995</v>
      </c>
      <c r="D40" s="8" t="s">
        <v>996</v>
      </c>
      <c r="E40" s="8" t="s">
        <v>990</v>
      </c>
      <c r="F40" s="9">
        <v>3</v>
      </c>
      <c r="G40" s="1"/>
      <c r="H40" s="2"/>
      <c r="I40" s="2"/>
      <c r="J40" s="2"/>
      <c r="K40" s="2"/>
      <c r="L40" s="2"/>
      <c r="M40" s="2"/>
      <c r="N40" s="2"/>
      <c r="O40" s="2"/>
      <c r="P40" s="2"/>
      <c r="Q40" s="2"/>
      <c r="R40" s="2"/>
      <c r="S40" s="2"/>
      <c r="T40" s="2"/>
      <c r="U40" s="2"/>
      <c r="V40" s="2"/>
      <c r="W40" s="2"/>
      <c r="X40" s="2"/>
      <c r="Y40" s="2"/>
      <c r="Z40" s="2"/>
      <c r="AA40" s="2"/>
    </row>
    <row r="41" spans="1:27" ht="12.75">
      <c r="A41" s="7">
        <v>39</v>
      </c>
      <c r="B41" s="8" t="s">
        <v>1038</v>
      </c>
      <c r="C41" s="10" t="s">
        <v>1039</v>
      </c>
      <c r="D41" s="10" t="s">
        <v>996</v>
      </c>
      <c r="E41" s="10" t="s">
        <v>990</v>
      </c>
      <c r="F41" s="10">
        <v>3</v>
      </c>
      <c r="G41" s="1"/>
      <c r="H41" s="2"/>
      <c r="I41" s="2"/>
      <c r="J41" s="2"/>
      <c r="K41" s="2"/>
      <c r="L41" s="2"/>
      <c r="M41" s="2"/>
      <c r="N41" s="2"/>
      <c r="O41" s="2"/>
      <c r="P41" s="2"/>
      <c r="Q41" s="2"/>
      <c r="R41" s="2"/>
      <c r="S41" s="2"/>
      <c r="T41" s="2"/>
      <c r="U41" s="2"/>
      <c r="V41" s="2"/>
      <c r="W41" s="2"/>
      <c r="X41" s="2"/>
      <c r="Y41" s="2"/>
      <c r="Z41" s="2"/>
      <c r="AA41" s="2"/>
    </row>
    <row r="42" spans="1:27" ht="12.75">
      <c r="A42" s="7">
        <v>40</v>
      </c>
      <c r="B42" s="8" t="s">
        <v>1038</v>
      </c>
      <c r="C42" s="8" t="s">
        <v>1039</v>
      </c>
      <c r="D42" s="8" t="s">
        <v>996</v>
      </c>
      <c r="E42" s="8" t="s">
        <v>990</v>
      </c>
      <c r="F42" s="9">
        <v>3</v>
      </c>
      <c r="G42" s="1"/>
      <c r="H42" s="2"/>
      <c r="I42" s="2"/>
      <c r="J42" s="2"/>
      <c r="K42" s="2"/>
      <c r="L42" s="2"/>
      <c r="M42" s="2"/>
      <c r="N42" s="2"/>
      <c r="O42" s="2"/>
      <c r="P42" s="2"/>
      <c r="Q42" s="2"/>
      <c r="R42" s="2"/>
      <c r="S42" s="2"/>
      <c r="T42" s="2"/>
      <c r="U42" s="2"/>
      <c r="V42" s="2"/>
      <c r="W42" s="2"/>
      <c r="X42" s="2"/>
      <c r="Y42" s="2"/>
      <c r="Z42" s="2"/>
      <c r="AA42" s="2"/>
    </row>
    <row r="43" spans="1:27" ht="12.75">
      <c r="A43" s="7">
        <v>41</v>
      </c>
      <c r="B43" s="8" t="s">
        <v>1040</v>
      </c>
      <c r="C43" s="10" t="s">
        <v>1041</v>
      </c>
      <c r="D43" s="10" t="s">
        <v>997</v>
      </c>
      <c r="E43" s="8" t="s">
        <v>990</v>
      </c>
      <c r="F43" s="9">
        <v>3</v>
      </c>
      <c r="G43" s="1"/>
      <c r="H43" s="2"/>
      <c r="I43" s="2"/>
      <c r="J43" s="2"/>
      <c r="K43" s="2"/>
      <c r="L43" s="2"/>
      <c r="M43" s="2"/>
      <c r="N43" s="2"/>
      <c r="O43" s="2"/>
      <c r="P43" s="2"/>
      <c r="Q43" s="2"/>
      <c r="R43" s="2"/>
      <c r="S43" s="2"/>
      <c r="T43" s="2"/>
      <c r="U43" s="2"/>
      <c r="V43" s="2"/>
      <c r="W43" s="2"/>
      <c r="X43" s="2"/>
      <c r="Y43" s="2"/>
      <c r="Z43" s="2"/>
      <c r="AA43" s="2"/>
    </row>
    <row r="44" spans="1:27" ht="12.75">
      <c r="A44" s="7">
        <v>42</v>
      </c>
      <c r="B44" s="8" t="s">
        <v>1042</v>
      </c>
      <c r="C44" s="10" t="s">
        <v>1041</v>
      </c>
      <c r="D44" s="10" t="s">
        <v>997</v>
      </c>
      <c r="E44" s="8" t="s">
        <v>990</v>
      </c>
      <c r="F44" s="9">
        <v>3</v>
      </c>
      <c r="G44" s="1"/>
      <c r="H44" s="2"/>
      <c r="R44" s="2"/>
      <c r="S44" s="2"/>
      <c r="T44" s="2"/>
      <c r="U44" s="2"/>
      <c r="V44" s="2"/>
      <c r="W44" s="2"/>
      <c r="X44" s="2"/>
      <c r="Y44" s="2"/>
      <c r="Z44" s="2"/>
      <c r="AA44" s="2"/>
    </row>
    <row r="45" spans="1:27" ht="12.75">
      <c r="A45" s="7">
        <v>43</v>
      </c>
      <c r="B45" s="8" t="s">
        <v>207</v>
      </c>
      <c r="C45" s="10" t="s">
        <v>1005</v>
      </c>
      <c r="D45" s="10" t="s">
        <v>997</v>
      </c>
      <c r="E45" s="8" t="s">
        <v>990</v>
      </c>
      <c r="F45" s="9">
        <v>3</v>
      </c>
      <c r="G45" s="1"/>
      <c r="H45" s="2"/>
      <c r="P45" s="2"/>
      <c r="Q45" s="2"/>
      <c r="R45" s="2"/>
      <c r="S45" s="2"/>
      <c r="T45" s="2"/>
      <c r="U45" s="2"/>
      <c r="V45" s="2"/>
      <c r="W45" s="2"/>
      <c r="X45" s="2"/>
      <c r="Y45" s="2"/>
      <c r="Z45" s="2"/>
      <c r="AA45" s="2"/>
    </row>
    <row r="46" spans="1:27" ht="12.75">
      <c r="A46" s="7">
        <v>44</v>
      </c>
      <c r="B46" s="8" t="s">
        <v>1043</v>
      </c>
      <c r="C46" s="10" t="s">
        <v>1005</v>
      </c>
      <c r="D46" s="10" t="s">
        <v>997</v>
      </c>
      <c r="E46" s="8" t="s">
        <v>990</v>
      </c>
      <c r="F46" s="9">
        <v>3</v>
      </c>
      <c r="G46" s="10"/>
      <c r="I46" s="2"/>
      <c r="J46" s="2"/>
      <c r="K46" s="2"/>
      <c r="L46" s="2"/>
      <c r="M46" s="2"/>
      <c r="N46" s="2"/>
      <c r="O46" s="2"/>
      <c r="P46" s="2"/>
      <c r="Q46" s="2"/>
      <c r="R46" s="2"/>
      <c r="S46" s="2"/>
      <c r="T46" s="2"/>
      <c r="U46" s="2"/>
      <c r="V46" s="2"/>
      <c r="W46" s="2"/>
      <c r="X46" s="2"/>
      <c r="Y46" s="2"/>
      <c r="Z46" s="2"/>
      <c r="AA46" s="2"/>
    </row>
    <row r="47" spans="1:27" ht="12.75">
      <c r="A47" s="7">
        <v>45</v>
      </c>
      <c r="B47" s="8" t="s">
        <v>301</v>
      </c>
      <c r="C47" s="10" t="s">
        <v>1005</v>
      </c>
      <c r="D47" s="10" t="s">
        <v>997</v>
      </c>
      <c r="E47" s="8" t="s">
        <v>990</v>
      </c>
      <c r="F47" s="9">
        <v>3</v>
      </c>
      <c r="G47" s="1"/>
      <c r="H47" s="2"/>
      <c r="I47" s="2"/>
      <c r="J47" s="2"/>
      <c r="K47" s="2"/>
      <c r="L47" s="2"/>
      <c r="M47" s="2"/>
      <c r="N47" s="2"/>
      <c r="O47" s="2"/>
      <c r="P47" s="2"/>
      <c r="Q47" s="2"/>
      <c r="R47" s="2"/>
      <c r="S47" s="2"/>
      <c r="T47" s="2"/>
      <c r="U47" s="2"/>
      <c r="V47" s="2"/>
      <c r="W47" s="2"/>
      <c r="X47" s="2"/>
      <c r="Y47" s="2"/>
      <c r="Z47" s="2"/>
      <c r="AA47" s="2"/>
    </row>
    <row r="48" spans="1:27" ht="12.75">
      <c r="A48" s="7">
        <v>46</v>
      </c>
      <c r="B48" s="8" t="s">
        <v>1044</v>
      </c>
      <c r="C48" s="10" t="s">
        <v>1005</v>
      </c>
      <c r="D48" s="10" t="s">
        <v>997</v>
      </c>
      <c r="E48" s="8" t="s">
        <v>990</v>
      </c>
      <c r="F48" s="9">
        <v>3</v>
      </c>
      <c r="G48" s="1"/>
      <c r="H48" s="2"/>
      <c r="Z48" s="2"/>
      <c r="AA48" s="2"/>
    </row>
    <row r="49" spans="1:27" ht="12.75">
      <c r="A49" s="7">
        <v>47</v>
      </c>
      <c r="B49" s="8" t="s">
        <v>1045</v>
      </c>
      <c r="C49" s="10" t="s">
        <v>1046</v>
      </c>
      <c r="D49" s="10" t="s">
        <v>1013</v>
      </c>
      <c r="E49" s="8" t="s">
        <v>987</v>
      </c>
      <c r="F49" s="10">
        <v>2</v>
      </c>
      <c r="G49" s="1"/>
      <c r="H49" s="2"/>
      <c r="I49" s="2"/>
      <c r="J49" s="2"/>
      <c r="K49" s="2"/>
      <c r="L49" s="2"/>
      <c r="M49" s="2"/>
      <c r="N49" s="2"/>
      <c r="O49" s="2"/>
      <c r="P49" s="2"/>
      <c r="Q49" s="2"/>
      <c r="R49" s="2"/>
      <c r="S49" s="2"/>
      <c r="T49" s="2"/>
      <c r="U49" s="2"/>
      <c r="V49" s="2"/>
      <c r="W49" s="2"/>
      <c r="X49" s="2"/>
      <c r="Y49" s="2"/>
      <c r="Z49" s="2"/>
      <c r="AA49" s="2"/>
    </row>
    <row r="50" spans="1:27" ht="14.25" customHeight="1">
      <c r="A50" s="7">
        <v>48</v>
      </c>
      <c r="B50" s="8" t="s">
        <v>1047</v>
      </c>
      <c r="C50" s="10" t="s">
        <v>1046</v>
      </c>
      <c r="D50" s="10" t="s">
        <v>1013</v>
      </c>
      <c r="E50" s="8" t="s">
        <v>987</v>
      </c>
      <c r="F50" s="10">
        <v>2</v>
      </c>
      <c r="G50" s="1"/>
      <c r="H50" s="2"/>
      <c r="I50" s="2"/>
      <c r="J50" s="2"/>
      <c r="K50" s="2"/>
      <c r="L50" s="2"/>
      <c r="M50" s="2"/>
      <c r="N50" s="2"/>
      <c r="O50" s="2"/>
      <c r="P50" s="2"/>
      <c r="Q50" s="2"/>
      <c r="R50" s="2"/>
      <c r="S50" s="2"/>
      <c r="T50" s="2"/>
      <c r="U50" s="2"/>
      <c r="V50" s="2"/>
      <c r="W50" s="2"/>
      <c r="X50" s="2"/>
      <c r="Y50" s="2"/>
      <c r="Z50" s="2"/>
      <c r="AA50" s="2"/>
    </row>
    <row r="51" spans="1:27" ht="12.75">
      <c r="A51" s="7">
        <v>49</v>
      </c>
      <c r="B51" s="8" t="s">
        <v>1048</v>
      </c>
      <c r="C51" s="10" t="s">
        <v>1012</v>
      </c>
      <c r="D51" s="10" t="s">
        <v>1010</v>
      </c>
      <c r="E51" s="10" t="s">
        <v>987</v>
      </c>
      <c r="F51" s="9">
        <v>2</v>
      </c>
      <c r="G51" s="1"/>
      <c r="H51" s="2"/>
      <c r="I51" s="2"/>
      <c r="J51" s="2"/>
      <c r="K51" s="2"/>
      <c r="L51" s="2"/>
      <c r="M51" s="2"/>
      <c r="N51" s="2"/>
      <c r="O51" s="2"/>
      <c r="P51" s="2"/>
      <c r="Q51" s="2"/>
      <c r="R51" s="2"/>
      <c r="S51" s="2"/>
      <c r="T51" s="2"/>
      <c r="U51" s="2"/>
      <c r="V51" s="2"/>
      <c r="W51" s="2"/>
      <c r="X51" s="2"/>
      <c r="Y51" s="2"/>
      <c r="Z51" s="2"/>
      <c r="AA51" s="2"/>
    </row>
    <row r="52" spans="1:27" ht="12.75">
      <c r="A52" s="7">
        <v>50</v>
      </c>
      <c r="B52" s="8" t="s">
        <v>1049</v>
      </c>
      <c r="C52" s="10" t="s">
        <v>1012</v>
      </c>
      <c r="D52" s="10" t="s">
        <v>1010</v>
      </c>
      <c r="E52" s="10" t="s">
        <v>987</v>
      </c>
      <c r="F52" s="9">
        <v>2</v>
      </c>
      <c r="G52" s="1"/>
      <c r="H52" s="2"/>
      <c r="I52" s="2"/>
      <c r="J52" s="2"/>
      <c r="K52" s="2"/>
      <c r="L52" s="2"/>
      <c r="M52" s="2"/>
      <c r="N52" s="2"/>
      <c r="O52" s="2"/>
      <c r="P52" s="2"/>
      <c r="Q52" s="2"/>
      <c r="R52" s="2"/>
      <c r="S52" s="2"/>
      <c r="T52" s="2"/>
      <c r="U52" s="2"/>
      <c r="V52" s="2"/>
      <c r="W52" s="2"/>
      <c r="X52" s="2"/>
      <c r="Y52" s="2"/>
      <c r="Z52" s="2"/>
      <c r="AA52" s="2"/>
    </row>
    <row r="53" spans="1:27" ht="12.75">
      <c r="A53" s="7">
        <v>51</v>
      </c>
      <c r="B53" s="8" t="s">
        <v>1050</v>
      </c>
      <c r="C53" s="10" t="s">
        <v>1012</v>
      </c>
      <c r="D53" s="10" t="s">
        <v>1010</v>
      </c>
      <c r="E53" s="10" t="s">
        <v>987</v>
      </c>
      <c r="F53" s="9">
        <v>2</v>
      </c>
      <c r="G53" s="1"/>
      <c r="H53" s="2"/>
      <c r="I53" s="2"/>
      <c r="J53" s="2"/>
      <c r="K53" s="2"/>
      <c r="L53" s="2"/>
      <c r="M53" s="2"/>
      <c r="N53" s="2"/>
      <c r="O53" s="2"/>
      <c r="P53" s="2"/>
      <c r="Q53" s="2"/>
      <c r="R53" s="2"/>
      <c r="S53" s="2"/>
      <c r="T53" s="2"/>
      <c r="U53" s="2"/>
      <c r="V53" s="2"/>
      <c r="W53" s="2"/>
      <c r="X53" s="2"/>
      <c r="Y53" s="2"/>
      <c r="Z53" s="2"/>
      <c r="AA53" s="2"/>
    </row>
    <row r="54" spans="1:27" ht="12.75">
      <c r="A54" s="7">
        <v>52</v>
      </c>
      <c r="B54" s="8" t="s">
        <v>1051</v>
      </c>
      <c r="C54" s="10" t="s">
        <v>1012</v>
      </c>
      <c r="D54" s="10" t="s">
        <v>1010</v>
      </c>
      <c r="E54" s="10" t="s">
        <v>987</v>
      </c>
      <c r="F54" s="9">
        <v>2</v>
      </c>
      <c r="G54" s="1"/>
      <c r="H54" s="2"/>
      <c r="I54" s="2"/>
      <c r="J54" s="2"/>
      <c r="K54" s="2"/>
      <c r="L54" s="2"/>
      <c r="M54" s="2"/>
      <c r="N54" s="2"/>
      <c r="O54" s="2"/>
      <c r="P54" s="2"/>
      <c r="Q54" s="2"/>
      <c r="R54" s="2"/>
      <c r="S54" s="2"/>
      <c r="T54" s="2"/>
      <c r="U54" s="2"/>
      <c r="V54" s="2"/>
      <c r="W54" s="2"/>
      <c r="X54" s="2"/>
      <c r="Y54" s="2"/>
      <c r="Z54" s="2"/>
      <c r="AA54" s="2"/>
    </row>
    <row r="55" spans="1:27" ht="12.75">
      <c r="A55" s="7">
        <v>53</v>
      </c>
      <c r="B55" s="8" t="s">
        <v>1052</v>
      </c>
      <c r="C55" s="10" t="s">
        <v>1012</v>
      </c>
      <c r="D55" s="10" t="s">
        <v>1010</v>
      </c>
      <c r="E55" s="10" t="s">
        <v>987</v>
      </c>
      <c r="F55" s="9">
        <v>2</v>
      </c>
      <c r="G55" s="1"/>
      <c r="H55" s="2"/>
      <c r="I55" s="2"/>
      <c r="J55" s="2"/>
      <c r="K55" s="2"/>
      <c r="L55" s="2"/>
      <c r="M55" s="2"/>
      <c r="N55" s="2"/>
      <c r="O55" s="2"/>
      <c r="P55" s="2"/>
      <c r="Q55" s="2"/>
      <c r="R55" s="2"/>
      <c r="S55" s="2"/>
      <c r="T55" s="2"/>
      <c r="U55" s="2"/>
      <c r="V55" s="2"/>
      <c r="W55" s="2"/>
      <c r="X55" s="2"/>
      <c r="Y55" s="2"/>
      <c r="Z55" s="2"/>
      <c r="AA55" s="2"/>
    </row>
    <row r="56" spans="1:27" ht="12.75">
      <c r="A56" s="7">
        <v>54</v>
      </c>
      <c r="B56" s="8" t="s">
        <v>1053</v>
      </c>
      <c r="C56" s="10" t="s">
        <v>1012</v>
      </c>
      <c r="D56" s="10" t="s">
        <v>1010</v>
      </c>
      <c r="E56" s="10" t="s">
        <v>987</v>
      </c>
      <c r="F56" s="9">
        <v>2</v>
      </c>
      <c r="G56" s="1"/>
      <c r="H56" s="2"/>
      <c r="I56" s="2"/>
      <c r="J56" s="2"/>
      <c r="K56" s="2"/>
      <c r="L56" s="2"/>
      <c r="M56" s="2"/>
      <c r="N56" s="2"/>
      <c r="O56" s="2"/>
      <c r="P56" s="2"/>
      <c r="Q56" s="2"/>
      <c r="R56" s="2"/>
      <c r="S56" s="2"/>
      <c r="T56" s="2"/>
      <c r="U56" s="2"/>
      <c r="V56" s="2"/>
      <c r="W56" s="2"/>
      <c r="X56" s="2"/>
      <c r="Y56" s="2"/>
      <c r="Z56" s="2"/>
      <c r="AA56" s="2"/>
    </row>
    <row r="57" spans="1:27" ht="12.75">
      <c r="A57" s="7">
        <v>55</v>
      </c>
      <c r="B57" s="8" t="s">
        <v>1054</v>
      </c>
      <c r="C57" s="10" t="s">
        <v>1007</v>
      </c>
      <c r="D57" s="10" t="s">
        <v>1003</v>
      </c>
      <c r="E57" s="8" t="s">
        <v>987</v>
      </c>
      <c r="F57" s="9">
        <v>2</v>
      </c>
      <c r="G57" s="1"/>
      <c r="H57" s="2"/>
      <c r="I57" s="2"/>
      <c r="J57" s="2"/>
      <c r="K57" s="2"/>
      <c r="L57" s="2"/>
      <c r="M57" s="2"/>
      <c r="N57" s="2"/>
      <c r="O57" s="2"/>
      <c r="P57" s="2"/>
      <c r="Q57" s="2"/>
      <c r="R57" s="2"/>
      <c r="S57" s="2"/>
      <c r="T57" s="2"/>
      <c r="U57" s="2"/>
      <c r="V57" s="2"/>
      <c r="W57" s="2"/>
      <c r="X57" s="2"/>
      <c r="Y57" s="2"/>
      <c r="Z57" s="2"/>
      <c r="AA57" s="2"/>
    </row>
    <row r="58" spans="1:27" ht="12.75">
      <c r="A58" s="7">
        <v>56</v>
      </c>
      <c r="B58" s="8" t="s">
        <v>1055</v>
      </c>
      <c r="C58" s="10" t="s">
        <v>1007</v>
      </c>
      <c r="D58" s="10" t="s">
        <v>1003</v>
      </c>
      <c r="E58" s="8" t="s">
        <v>987</v>
      </c>
      <c r="F58" s="9">
        <v>2</v>
      </c>
      <c r="G58" s="1"/>
      <c r="H58" s="2"/>
      <c r="I58" s="2"/>
      <c r="J58" s="2"/>
      <c r="K58" s="2"/>
      <c r="L58" s="2"/>
      <c r="M58" s="2"/>
      <c r="N58" s="2"/>
      <c r="O58" s="2"/>
      <c r="P58" s="2"/>
      <c r="Q58" s="2"/>
      <c r="R58" s="2"/>
      <c r="S58" s="2"/>
      <c r="T58" s="2"/>
      <c r="U58" s="2"/>
      <c r="V58" s="2"/>
      <c r="W58" s="2"/>
      <c r="X58" s="2"/>
      <c r="Y58" s="2"/>
      <c r="Z58" s="2"/>
      <c r="AA58" s="2"/>
    </row>
    <row r="59" spans="1:27" ht="12.75">
      <c r="A59" s="7">
        <v>57</v>
      </c>
      <c r="B59" s="8" t="s">
        <v>1056</v>
      </c>
      <c r="C59" s="10" t="s">
        <v>1007</v>
      </c>
      <c r="D59" s="10" t="s">
        <v>1003</v>
      </c>
      <c r="E59" s="8" t="s">
        <v>987</v>
      </c>
      <c r="F59" s="9">
        <v>2</v>
      </c>
      <c r="G59" s="1"/>
      <c r="H59" s="2"/>
      <c r="I59" s="2"/>
      <c r="J59" s="2"/>
      <c r="K59" s="2"/>
      <c r="L59" s="2"/>
      <c r="M59" s="2"/>
      <c r="N59" s="2"/>
      <c r="O59" s="2"/>
      <c r="P59" s="2"/>
      <c r="Q59" s="2"/>
      <c r="R59" s="2"/>
      <c r="S59" s="2"/>
      <c r="T59" s="2"/>
      <c r="U59" s="2"/>
      <c r="V59" s="2"/>
      <c r="W59" s="2"/>
      <c r="X59" s="2"/>
      <c r="Y59" s="2"/>
      <c r="Z59" s="2"/>
      <c r="AA59" s="2"/>
    </row>
    <row r="60" spans="1:27" ht="12.75">
      <c r="A60" s="7">
        <v>58</v>
      </c>
      <c r="B60" s="8" t="s">
        <v>1057</v>
      </c>
      <c r="C60" s="10" t="s">
        <v>1007</v>
      </c>
      <c r="D60" s="10" t="s">
        <v>1003</v>
      </c>
      <c r="E60" s="8" t="s">
        <v>987</v>
      </c>
      <c r="F60" s="10">
        <v>2</v>
      </c>
      <c r="G60" s="1"/>
      <c r="H60" s="2"/>
      <c r="I60" s="2"/>
      <c r="J60" s="2"/>
      <c r="K60" s="2"/>
      <c r="L60" s="2"/>
      <c r="M60" s="2"/>
      <c r="N60" s="2"/>
      <c r="O60" s="2"/>
      <c r="P60" s="2"/>
      <c r="Q60" s="2"/>
      <c r="R60" s="2"/>
      <c r="S60" s="2"/>
      <c r="T60" s="2"/>
      <c r="U60" s="2"/>
      <c r="V60" s="2"/>
      <c r="W60" s="2"/>
      <c r="X60" s="2"/>
      <c r="Y60" s="2"/>
      <c r="Z60" s="2"/>
      <c r="AA60" s="2"/>
    </row>
    <row r="61" spans="1:27" ht="12.75">
      <c r="A61" s="7">
        <v>59</v>
      </c>
      <c r="B61" s="8" t="s">
        <v>1058</v>
      </c>
      <c r="C61" s="10" t="s">
        <v>1007</v>
      </c>
      <c r="D61" s="10" t="s">
        <v>1003</v>
      </c>
      <c r="E61" s="8" t="s">
        <v>987</v>
      </c>
      <c r="F61" s="10">
        <v>2</v>
      </c>
      <c r="G61" s="1"/>
      <c r="H61" s="2"/>
      <c r="I61" s="2"/>
      <c r="J61" s="2"/>
      <c r="K61" s="2"/>
      <c r="L61" s="2"/>
      <c r="M61" s="2"/>
      <c r="N61" s="2"/>
      <c r="O61" s="2"/>
      <c r="P61" s="2"/>
      <c r="Q61" s="2"/>
      <c r="R61" s="2"/>
      <c r="S61" s="2"/>
      <c r="T61" s="2"/>
      <c r="U61" s="2"/>
      <c r="V61" s="2"/>
      <c r="W61" s="2"/>
      <c r="X61" s="2"/>
      <c r="Y61" s="2"/>
      <c r="Z61" s="2"/>
      <c r="AA61" s="2"/>
    </row>
    <row r="62" spans="1:27" ht="12.75">
      <c r="A62" s="7">
        <v>60</v>
      </c>
      <c r="B62" s="8" t="s">
        <v>1059</v>
      </c>
      <c r="C62" s="10" t="s">
        <v>1002</v>
      </c>
      <c r="D62" s="10" t="s">
        <v>1003</v>
      </c>
      <c r="E62" s="10" t="s">
        <v>987</v>
      </c>
      <c r="F62" s="10">
        <v>2</v>
      </c>
      <c r="G62" s="1"/>
      <c r="H62" s="2"/>
      <c r="I62" s="2"/>
      <c r="J62" s="2"/>
      <c r="K62" s="2"/>
      <c r="L62" s="2"/>
      <c r="M62" s="2"/>
      <c r="N62" s="2"/>
      <c r="O62" s="2"/>
      <c r="P62" s="2"/>
      <c r="Q62" s="2"/>
      <c r="R62" s="2"/>
      <c r="S62" s="2"/>
      <c r="T62" s="2"/>
      <c r="U62" s="2"/>
      <c r="V62" s="2"/>
      <c r="W62" s="2"/>
      <c r="X62" s="2"/>
      <c r="Y62" s="2"/>
      <c r="Z62" s="2"/>
      <c r="AA62" s="2"/>
    </row>
    <row r="63" spans="1:27" ht="12.75">
      <c r="A63" s="7">
        <v>61</v>
      </c>
      <c r="B63" s="8" t="s">
        <v>1060</v>
      </c>
      <c r="C63" s="10" t="s">
        <v>1031</v>
      </c>
      <c r="D63" s="8" t="s">
        <v>1003</v>
      </c>
      <c r="E63" s="8" t="s">
        <v>987</v>
      </c>
      <c r="F63" s="9">
        <v>2</v>
      </c>
      <c r="G63" s="1"/>
      <c r="H63" s="2"/>
      <c r="J63" s="2"/>
      <c r="K63" s="2"/>
      <c r="L63" s="2"/>
      <c r="M63" s="2"/>
      <c r="N63" s="2"/>
      <c r="O63" s="2"/>
      <c r="P63" s="2"/>
      <c r="Q63" s="2"/>
      <c r="R63" s="2"/>
      <c r="S63" s="2"/>
      <c r="T63" s="2"/>
      <c r="U63" s="2"/>
      <c r="V63" s="2"/>
      <c r="W63" s="2"/>
      <c r="X63" s="2"/>
      <c r="Y63" s="2"/>
      <c r="Z63" s="2"/>
      <c r="AA63" s="2"/>
    </row>
    <row r="64" spans="1:27" ht="12.75">
      <c r="A64" s="7">
        <v>62</v>
      </c>
      <c r="B64" s="8" t="s">
        <v>1061</v>
      </c>
      <c r="C64" s="10" t="s">
        <v>1031</v>
      </c>
      <c r="D64" s="8" t="s">
        <v>1003</v>
      </c>
      <c r="E64" s="8" t="s">
        <v>987</v>
      </c>
      <c r="F64" s="9">
        <v>2</v>
      </c>
      <c r="G64" s="1"/>
      <c r="H64" s="2"/>
      <c r="I64" s="2"/>
      <c r="J64" s="2"/>
      <c r="K64" s="2"/>
      <c r="L64" s="2"/>
      <c r="M64" s="2"/>
      <c r="N64" s="2"/>
      <c r="O64" s="2"/>
      <c r="P64" s="2"/>
      <c r="Q64" s="2"/>
      <c r="R64" s="2"/>
      <c r="S64" s="2"/>
      <c r="T64" s="2"/>
      <c r="U64" s="2"/>
      <c r="V64" s="2"/>
      <c r="W64" s="2"/>
      <c r="X64" s="2"/>
      <c r="Y64" s="2"/>
      <c r="Z64" s="2"/>
      <c r="AA64" s="2"/>
    </row>
    <row r="65" spans="1:27" ht="12.75">
      <c r="A65" s="7">
        <v>63</v>
      </c>
      <c r="B65" s="8" t="s">
        <v>1062</v>
      </c>
      <c r="C65" s="10" t="s">
        <v>1002</v>
      </c>
      <c r="D65" s="10" t="s">
        <v>1003</v>
      </c>
      <c r="E65" s="10" t="s">
        <v>987</v>
      </c>
      <c r="F65" s="9">
        <v>2</v>
      </c>
      <c r="G65" s="1"/>
      <c r="H65" s="2"/>
      <c r="I65" s="2"/>
      <c r="J65" s="2"/>
      <c r="K65" s="2"/>
      <c r="L65" s="2"/>
      <c r="M65" s="2"/>
      <c r="N65" s="2"/>
      <c r="O65" s="2"/>
      <c r="P65" s="2"/>
      <c r="Q65" s="2"/>
      <c r="R65" s="2"/>
      <c r="S65" s="2"/>
      <c r="T65" s="2"/>
      <c r="U65" s="2"/>
      <c r="V65" s="2"/>
      <c r="W65" s="2"/>
      <c r="X65" s="2"/>
      <c r="Y65" s="2"/>
      <c r="Z65" s="2"/>
      <c r="AA65" s="2"/>
    </row>
    <row r="66" spans="1:27" ht="12.75">
      <c r="A66" s="7">
        <v>64</v>
      </c>
      <c r="B66" s="8" t="s">
        <v>1063</v>
      </c>
      <c r="C66" s="10" t="s">
        <v>1002</v>
      </c>
      <c r="D66" s="10" t="s">
        <v>1003</v>
      </c>
      <c r="E66" s="10" t="s">
        <v>987</v>
      </c>
      <c r="F66" s="9">
        <v>2</v>
      </c>
      <c r="G66" s="1"/>
      <c r="H66" s="2"/>
      <c r="I66" s="2"/>
      <c r="J66" s="2"/>
      <c r="K66" s="2"/>
      <c r="L66" s="2"/>
      <c r="M66" s="2"/>
      <c r="N66" s="2"/>
      <c r="O66" s="2"/>
      <c r="P66" s="2"/>
      <c r="Q66" s="2"/>
      <c r="R66" s="2"/>
      <c r="S66" s="2"/>
      <c r="T66" s="2"/>
      <c r="U66" s="2"/>
      <c r="V66" s="2"/>
      <c r="W66" s="2"/>
      <c r="X66" s="2"/>
      <c r="Y66" s="2"/>
      <c r="Z66" s="2"/>
      <c r="AA66" s="2"/>
    </row>
    <row r="67" spans="1:27" ht="12.75">
      <c r="A67" s="7">
        <v>65</v>
      </c>
      <c r="B67" s="8" t="s">
        <v>1064</v>
      </c>
      <c r="C67" s="10" t="s">
        <v>1002</v>
      </c>
      <c r="D67" s="10" t="s">
        <v>1003</v>
      </c>
      <c r="E67" s="10" t="s">
        <v>987</v>
      </c>
      <c r="F67" s="9">
        <v>2</v>
      </c>
      <c r="G67" s="1"/>
      <c r="H67" s="2"/>
      <c r="I67" s="2"/>
      <c r="J67" s="2"/>
      <c r="K67" s="2"/>
      <c r="L67" s="2"/>
      <c r="M67" s="2"/>
      <c r="N67" s="2"/>
      <c r="O67" s="2"/>
      <c r="P67" s="2"/>
      <c r="Q67" s="2"/>
      <c r="R67" s="2"/>
      <c r="S67" s="2"/>
      <c r="T67" s="2"/>
      <c r="U67" s="2"/>
      <c r="V67" s="2"/>
      <c r="W67" s="2"/>
      <c r="X67" s="2"/>
      <c r="Y67" s="2"/>
      <c r="Z67" s="2"/>
      <c r="AA67" s="2"/>
    </row>
    <row r="68" spans="1:27" ht="12.75">
      <c r="A68" s="7">
        <v>66</v>
      </c>
      <c r="B68" s="8" t="s">
        <v>1065</v>
      </c>
      <c r="C68" s="10" t="s">
        <v>1002</v>
      </c>
      <c r="D68" s="10" t="s">
        <v>1003</v>
      </c>
      <c r="E68" s="10" t="s">
        <v>987</v>
      </c>
      <c r="F68" s="9">
        <v>2</v>
      </c>
      <c r="G68" s="1"/>
      <c r="H68" s="2"/>
      <c r="I68" s="2"/>
      <c r="J68" s="2"/>
      <c r="K68" s="2"/>
      <c r="L68" s="2"/>
      <c r="M68" s="2"/>
      <c r="N68" s="2"/>
      <c r="O68" s="2"/>
      <c r="P68" s="2"/>
      <c r="Q68" s="2"/>
      <c r="R68" s="2"/>
      <c r="S68" s="2"/>
      <c r="T68" s="2"/>
      <c r="U68" s="2"/>
      <c r="V68" s="2"/>
      <c r="W68" s="2"/>
      <c r="X68" s="2"/>
      <c r="Y68" s="2"/>
      <c r="Z68" s="2"/>
      <c r="AA68" s="2"/>
    </row>
    <row r="69" spans="1:27" ht="12.75">
      <c r="A69" s="7">
        <v>67</v>
      </c>
      <c r="B69" s="8" t="s">
        <v>1066</v>
      </c>
      <c r="C69" s="8" t="s">
        <v>1007</v>
      </c>
      <c r="D69" s="8" t="s">
        <v>1003</v>
      </c>
      <c r="E69" s="8" t="s">
        <v>987</v>
      </c>
      <c r="F69" s="9">
        <v>2</v>
      </c>
      <c r="G69" s="1"/>
      <c r="H69" s="2"/>
      <c r="I69" s="2"/>
      <c r="J69" s="2"/>
      <c r="K69" s="2"/>
      <c r="L69" s="2"/>
      <c r="M69" s="2"/>
      <c r="N69" s="2"/>
      <c r="O69" s="2"/>
      <c r="P69" s="2"/>
      <c r="Q69" s="2"/>
      <c r="R69" s="2"/>
      <c r="S69" s="2"/>
      <c r="T69" s="2"/>
      <c r="U69" s="2"/>
      <c r="V69" s="2"/>
      <c r="W69" s="2"/>
      <c r="X69" s="2"/>
      <c r="Y69" s="2"/>
      <c r="Z69" s="2"/>
      <c r="AA69" s="2"/>
    </row>
    <row r="70" spans="1:27" ht="12.75">
      <c r="A70" s="7">
        <v>68</v>
      </c>
      <c r="B70" s="8" t="s">
        <v>1067</v>
      </c>
      <c r="C70" s="8" t="s">
        <v>1007</v>
      </c>
      <c r="D70" s="8" t="s">
        <v>1003</v>
      </c>
      <c r="E70" s="8" t="s">
        <v>987</v>
      </c>
      <c r="F70" s="9">
        <v>2</v>
      </c>
      <c r="G70" s="1"/>
      <c r="H70" s="2"/>
      <c r="I70" s="2"/>
      <c r="J70" s="2"/>
      <c r="K70" s="2"/>
      <c r="L70" s="2"/>
      <c r="M70" s="2"/>
      <c r="N70" s="2"/>
      <c r="O70" s="2"/>
      <c r="P70" s="2"/>
      <c r="Q70" s="2"/>
      <c r="R70" s="2"/>
      <c r="S70" s="2"/>
      <c r="T70" s="2"/>
      <c r="U70" s="2"/>
      <c r="V70" s="2"/>
      <c r="W70" s="2"/>
      <c r="X70" s="2"/>
      <c r="Y70" s="2"/>
      <c r="Z70" s="2"/>
      <c r="AA70" s="2"/>
    </row>
    <row r="71" spans="1:27" ht="12.75">
      <c r="A71" s="7">
        <v>69</v>
      </c>
      <c r="B71" s="8" t="s">
        <v>1068</v>
      </c>
      <c r="C71" s="8" t="s">
        <v>1031</v>
      </c>
      <c r="D71" s="8" t="s">
        <v>1003</v>
      </c>
      <c r="E71" s="8" t="s">
        <v>987</v>
      </c>
      <c r="F71" s="9">
        <v>2</v>
      </c>
      <c r="G71" s="1"/>
      <c r="H71" s="2"/>
      <c r="I71" s="2"/>
      <c r="J71" s="2"/>
      <c r="K71" s="2"/>
      <c r="L71" s="2"/>
      <c r="M71" s="2"/>
      <c r="N71" s="2"/>
      <c r="O71" s="2"/>
      <c r="P71" s="2"/>
      <c r="Q71" s="2"/>
      <c r="R71" s="2"/>
      <c r="S71" s="2"/>
      <c r="T71" s="2"/>
      <c r="U71" s="2"/>
      <c r="V71" s="2"/>
      <c r="W71" s="2"/>
      <c r="X71" s="2"/>
      <c r="Y71" s="2"/>
      <c r="Z71" s="2"/>
      <c r="AA71" s="2"/>
    </row>
    <row r="72" spans="1:27" ht="12.75">
      <c r="A72" s="7">
        <v>70</v>
      </c>
      <c r="B72" s="8" t="s">
        <v>1069</v>
      </c>
      <c r="C72" s="10" t="s">
        <v>1007</v>
      </c>
      <c r="D72" s="10" t="s">
        <v>1003</v>
      </c>
      <c r="E72" s="8" t="s">
        <v>987</v>
      </c>
      <c r="F72" s="9">
        <v>2</v>
      </c>
      <c r="G72" s="1"/>
      <c r="H72" s="2"/>
      <c r="I72" s="2"/>
      <c r="J72" s="2"/>
      <c r="K72" s="2"/>
      <c r="L72" s="2"/>
      <c r="M72" s="2"/>
      <c r="N72" s="2"/>
      <c r="O72" s="2"/>
      <c r="P72" s="2"/>
      <c r="Q72" s="2"/>
      <c r="R72" s="2"/>
      <c r="S72" s="2"/>
      <c r="T72" s="2"/>
      <c r="U72" s="2"/>
      <c r="V72" s="2"/>
      <c r="W72" s="2"/>
      <c r="X72" s="2"/>
      <c r="Y72" s="2"/>
      <c r="Z72" s="2"/>
      <c r="AA72" s="2"/>
    </row>
    <row r="73" spans="1:27" ht="12.75">
      <c r="A73" s="7">
        <v>71</v>
      </c>
      <c r="B73" s="8" t="s">
        <v>1070</v>
      </c>
      <c r="C73" s="10" t="s">
        <v>1071</v>
      </c>
      <c r="D73" s="10" t="s">
        <v>989</v>
      </c>
      <c r="E73" s="8" t="s">
        <v>987</v>
      </c>
      <c r="F73" s="9">
        <v>2</v>
      </c>
      <c r="G73" s="1"/>
      <c r="H73" s="2"/>
      <c r="I73" s="2"/>
      <c r="J73" s="2"/>
      <c r="K73" s="2"/>
      <c r="L73" s="2"/>
      <c r="M73" s="2"/>
      <c r="N73" s="2"/>
      <c r="O73" s="2"/>
      <c r="P73" s="2"/>
      <c r="Q73" s="2"/>
      <c r="R73" s="2"/>
      <c r="S73" s="2"/>
      <c r="T73" s="2"/>
      <c r="U73" s="2"/>
      <c r="V73" s="2"/>
      <c r="W73" s="2"/>
      <c r="X73" s="2"/>
      <c r="Y73" s="2"/>
      <c r="Z73" s="2"/>
      <c r="AA73" s="2"/>
    </row>
    <row r="74" spans="1:27" ht="12.75">
      <c r="A74" s="7">
        <v>72</v>
      </c>
      <c r="B74" s="8" t="s">
        <v>1072</v>
      </c>
      <c r="C74" s="10" t="s">
        <v>988</v>
      </c>
      <c r="D74" s="8" t="s">
        <v>989</v>
      </c>
      <c r="E74" s="8" t="s">
        <v>987</v>
      </c>
      <c r="F74" s="9">
        <v>2</v>
      </c>
      <c r="G74" s="1"/>
      <c r="H74" s="2"/>
      <c r="I74" s="2"/>
      <c r="J74" s="2"/>
      <c r="K74" s="2"/>
      <c r="L74" s="2"/>
      <c r="M74" s="2"/>
      <c r="N74" s="2"/>
      <c r="O74" s="2"/>
      <c r="P74" s="2"/>
      <c r="Q74" s="2"/>
      <c r="R74" s="2"/>
      <c r="S74" s="2"/>
      <c r="T74" s="2"/>
      <c r="U74" s="2"/>
      <c r="V74" s="2"/>
      <c r="W74" s="2"/>
      <c r="X74" s="2"/>
      <c r="Y74" s="2"/>
      <c r="Z74" s="2"/>
      <c r="AA74" s="2"/>
    </row>
    <row r="75" spans="1:27" ht="12.75">
      <c r="A75" s="7">
        <v>73</v>
      </c>
      <c r="B75" s="8" t="s">
        <v>1073</v>
      </c>
      <c r="C75" s="8" t="s">
        <v>998</v>
      </c>
      <c r="D75" s="10" t="s">
        <v>999</v>
      </c>
      <c r="E75" s="8" t="s">
        <v>990</v>
      </c>
      <c r="F75" s="9">
        <v>2</v>
      </c>
      <c r="G75" s="10"/>
      <c r="I75" s="2"/>
      <c r="J75" s="2"/>
      <c r="K75" s="2"/>
      <c r="L75" s="2"/>
      <c r="M75" s="2"/>
      <c r="N75" s="2"/>
      <c r="O75" s="2"/>
      <c r="P75" s="2"/>
      <c r="Q75" s="2"/>
      <c r="R75" s="2"/>
      <c r="S75" s="2"/>
      <c r="T75" s="2"/>
      <c r="U75" s="2"/>
      <c r="V75" s="2"/>
      <c r="W75" s="2"/>
      <c r="X75" s="2"/>
      <c r="Y75" s="2"/>
      <c r="Z75" s="2"/>
      <c r="AA75" s="2"/>
    </row>
    <row r="76" spans="1:27" ht="12.75">
      <c r="A76" s="7">
        <v>74</v>
      </c>
      <c r="B76" s="8" t="s">
        <v>1074</v>
      </c>
      <c r="C76" s="8" t="s">
        <v>998</v>
      </c>
      <c r="D76" s="8" t="s">
        <v>999</v>
      </c>
      <c r="E76" s="8" t="s">
        <v>990</v>
      </c>
      <c r="F76" s="9">
        <v>2</v>
      </c>
      <c r="G76" s="10"/>
      <c r="I76" s="2"/>
      <c r="J76" s="2"/>
      <c r="K76" s="2"/>
      <c r="L76" s="2"/>
      <c r="M76" s="2"/>
      <c r="N76" s="2"/>
      <c r="O76" s="2"/>
      <c r="P76" s="2"/>
      <c r="Q76" s="2"/>
      <c r="R76" s="2"/>
      <c r="S76" s="2"/>
      <c r="T76" s="2"/>
      <c r="U76" s="2"/>
      <c r="V76" s="2"/>
      <c r="W76" s="2"/>
      <c r="X76" s="2"/>
      <c r="Y76" s="2"/>
      <c r="Z76" s="2"/>
      <c r="AA76" s="2"/>
    </row>
    <row r="77" spans="1:27" ht="12.75">
      <c r="A77" s="7">
        <v>75</v>
      </c>
      <c r="B77" s="8" t="s">
        <v>1075</v>
      </c>
      <c r="C77" s="8" t="s">
        <v>1076</v>
      </c>
      <c r="D77" s="8" t="s">
        <v>999</v>
      </c>
      <c r="E77" s="8" t="s">
        <v>990</v>
      </c>
      <c r="F77" s="9">
        <v>2</v>
      </c>
      <c r="G77" s="10"/>
      <c r="I77" s="2"/>
      <c r="J77" s="2"/>
      <c r="K77" s="2"/>
      <c r="L77" s="2"/>
      <c r="M77" s="2"/>
      <c r="N77" s="2"/>
      <c r="O77" s="2"/>
      <c r="P77" s="2"/>
      <c r="Q77" s="2"/>
      <c r="R77" s="2"/>
      <c r="S77" s="2"/>
      <c r="T77" s="2"/>
      <c r="U77" s="2"/>
      <c r="V77" s="2"/>
      <c r="W77" s="2"/>
      <c r="X77" s="2"/>
      <c r="Y77" s="2"/>
      <c r="Z77" s="2"/>
      <c r="AA77" s="2"/>
    </row>
    <row r="78" spans="1:27" ht="12.75">
      <c r="A78" s="7">
        <v>76</v>
      </c>
      <c r="B78" s="8" t="s">
        <v>1077</v>
      </c>
      <c r="C78" s="8" t="s">
        <v>991</v>
      </c>
      <c r="D78" s="8" t="s">
        <v>992</v>
      </c>
      <c r="E78" s="8" t="s">
        <v>990</v>
      </c>
      <c r="F78" s="9">
        <v>2</v>
      </c>
      <c r="G78" s="10"/>
      <c r="I78" s="2"/>
      <c r="J78" s="2"/>
      <c r="K78" s="2"/>
      <c r="L78" s="2"/>
      <c r="M78" s="2"/>
      <c r="N78" s="2"/>
      <c r="O78" s="2"/>
      <c r="P78" s="2"/>
      <c r="Q78" s="2"/>
      <c r="R78" s="2"/>
      <c r="S78" s="2"/>
      <c r="T78" s="2"/>
      <c r="U78" s="2"/>
      <c r="V78" s="2"/>
      <c r="W78" s="2"/>
      <c r="X78" s="2"/>
      <c r="Y78" s="2"/>
      <c r="Z78" s="2"/>
      <c r="AA78" s="2"/>
    </row>
    <row r="79" spans="1:27" ht="12.75">
      <c r="A79" s="7">
        <v>77</v>
      </c>
      <c r="B79" s="8" t="s">
        <v>1078</v>
      </c>
      <c r="C79" s="8" t="s">
        <v>995</v>
      </c>
      <c r="D79" s="10" t="s">
        <v>996</v>
      </c>
      <c r="E79" s="8" t="s">
        <v>990</v>
      </c>
      <c r="F79" s="18">
        <v>2</v>
      </c>
      <c r="G79" s="10"/>
      <c r="I79" s="2"/>
      <c r="J79" s="2"/>
      <c r="K79" s="2"/>
      <c r="L79" s="2"/>
      <c r="M79" s="2"/>
      <c r="N79" s="2"/>
      <c r="O79" s="2"/>
      <c r="P79" s="2"/>
      <c r="Q79" s="2"/>
      <c r="R79" s="2"/>
      <c r="S79" s="2"/>
      <c r="T79" s="2"/>
      <c r="U79" s="2"/>
      <c r="V79" s="2"/>
      <c r="W79" s="2"/>
      <c r="X79" s="2"/>
      <c r="Y79" s="2"/>
      <c r="Z79" s="2"/>
      <c r="AA79" s="2"/>
    </row>
    <row r="80" spans="1:27" ht="12.75">
      <c r="A80" s="7">
        <v>78</v>
      </c>
      <c r="B80" s="8" t="s">
        <v>1079</v>
      </c>
      <c r="C80" s="10" t="s">
        <v>995</v>
      </c>
      <c r="D80" s="10" t="s">
        <v>996</v>
      </c>
      <c r="E80" s="10" t="s">
        <v>990</v>
      </c>
      <c r="F80" s="9">
        <v>2</v>
      </c>
      <c r="G80" s="10"/>
      <c r="I80" s="2"/>
      <c r="J80" s="2"/>
      <c r="K80" s="2"/>
      <c r="L80" s="2"/>
      <c r="M80" s="2"/>
      <c r="N80" s="2"/>
      <c r="O80" s="2"/>
      <c r="P80" s="2"/>
      <c r="Q80" s="2"/>
      <c r="R80" s="2"/>
      <c r="S80" s="2"/>
      <c r="T80" s="2"/>
      <c r="U80" s="2"/>
      <c r="V80" s="2"/>
      <c r="W80" s="2"/>
      <c r="X80" s="2"/>
      <c r="Y80" s="2"/>
      <c r="Z80" s="2"/>
      <c r="AA80" s="2"/>
    </row>
    <row r="81" spans="1:36" ht="12.75">
      <c r="A81" s="7">
        <v>79</v>
      </c>
      <c r="B81" s="8" t="s">
        <v>367</v>
      </c>
      <c r="C81" s="8" t="s">
        <v>995</v>
      </c>
      <c r="D81" s="8" t="s">
        <v>996</v>
      </c>
      <c r="E81" s="8" t="s">
        <v>990</v>
      </c>
      <c r="F81" s="9">
        <v>2</v>
      </c>
      <c r="G81" s="10"/>
      <c r="I81" s="2"/>
      <c r="J81" s="2"/>
      <c r="K81" s="2"/>
      <c r="L81" s="2"/>
      <c r="M81" s="2"/>
      <c r="N81" s="2"/>
      <c r="O81" s="2"/>
      <c r="P81" s="2"/>
      <c r="Q81" s="2"/>
      <c r="R81" s="2"/>
      <c r="S81" s="2"/>
      <c r="T81" s="2"/>
      <c r="U81" s="2"/>
      <c r="V81" s="2"/>
      <c r="W81" s="2"/>
      <c r="X81" s="2"/>
      <c r="Y81" s="2"/>
      <c r="Z81" s="2"/>
      <c r="AA81" s="2"/>
    </row>
    <row r="82" spans="1:36" ht="12.75">
      <c r="A82" s="7">
        <v>80</v>
      </c>
      <c r="B82" s="8" t="s">
        <v>1080</v>
      </c>
      <c r="C82" s="8" t="s">
        <v>995</v>
      </c>
      <c r="D82" s="8" t="s">
        <v>996</v>
      </c>
      <c r="E82" s="8" t="s">
        <v>990</v>
      </c>
      <c r="F82" s="9">
        <v>2</v>
      </c>
      <c r="G82" s="10"/>
      <c r="I82" s="2"/>
      <c r="J82" s="2"/>
      <c r="K82" s="2"/>
      <c r="L82" s="2"/>
      <c r="M82" s="2"/>
      <c r="N82" s="2"/>
      <c r="O82" s="2"/>
      <c r="P82" s="2"/>
      <c r="Q82" s="2"/>
      <c r="R82" s="2"/>
      <c r="S82" s="2"/>
      <c r="T82" s="2"/>
      <c r="U82" s="2"/>
      <c r="V82" s="2"/>
      <c r="W82" s="2"/>
      <c r="X82" s="2"/>
      <c r="Y82" s="2"/>
      <c r="Z82" s="2"/>
      <c r="AA82" s="2"/>
    </row>
    <row r="83" spans="1:36" ht="12.75">
      <c r="A83" s="7">
        <v>81</v>
      </c>
      <c r="B83" s="8" t="s">
        <v>323</v>
      </c>
      <c r="C83" s="8" t="s">
        <v>1036</v>
      </c>
      <c r="D83" s="8" t="s">
        <v>996</v>
      </c>
      <c r="E83" s="8" t="s">
        <v>990</v>
      </c>
      <c r="F83" s="9">
        <v>2</v>
      </c>
      <c r="G83" s="10"/>
      <c r="I83" s="2"/>
      <c r="J83" s="2"/>
      <c r="K83" s="2"/>
      <c r="L83" s="2"/>
      <c r="M83" s="2"/>
      <c r="N83" s="2"/>
      <c r="O83" s="2"/>
      <c r="P83" s="2"/>
      <c r="Q83" s="2"/>
      <c r="R83" s="2"/>
      <c r="S83" s="2"/>
      <c r="T83" s="2"/>
      <c r="U83" s="2"/>
      <c r="V83" s="2"/>
      <c r="W83" s="2"/>
      <c r="X83" s="2"/>
      <c r="Y83" s="2"/>
      <c r="Z83" s="2"/>
      <c r="AA83" s="2"/>
    </row>
    <row r="84" spans="1:36" ht="12.75">
      <c r="A84" s="7">
        <v>82</v>
      </c>
      <c r="B84" s="8" t="s">
        <v>1081</v>
      </c>
      <c r="C84" s="8" t="s">
        <v>995</v>
      </c>
      <c r="D84" s="8" t="s">
        <v>996</v>
      </c>
      <c r="E84" s="8" t="s">
        <v>990</v>
      </c>
      <c r="F84" s="9">
        <v>2</v>
      </c>
      <c r="G84" s="1"/>
      <c r="H84" s="2"/>
      <c r="I84" s="2"/>
      <c r="J84" s="2"/>
      <c r="K84" s="2"/>
      <c r="L84" s="2"/>
      <c r="M84" s="2"/>
      <c r="N84" s="2"/>
      <c r="O84" s="2"/>
      <c r="P84" s="2"/>
      <c r="Q84" s="2"/>
      <c r="R84" s="2"/>
      <c r="S84" s="2"/>
      <c r="T84" s="2"/>
      <c r="U84" s="2"/>
      <c r="V84" s="2"/>
      <c r="W84" s="2"/>
      <c r="X84" s="2"/>
      <c r="Y84" s="2"/>
      <c r="Z84" s="2"/>
      <c r="AA84" s="2"/>
    </row>
    <row r="85" spans="1:36" ht="12.75">
      <c r="A85" s="7">
        <v>83</v>
      </c>
      <c r="B85" s="8" t="s">
        <v>1082</v>
      </c>
      <c r="C85" s="8" t="s">
        <v>995</v>
      </c>
      <c r="D85" s="8" t="s">
        <v>996</v>
      </c>
      <c r="E85" s="8" t="s">
        <v>990</v>
      </c>
      <c r="F85" s="9">
        <v>2</v>
      </c>
      <c r="G85" s="1"/>
      <c r="H85" s="2"/>
      <c r="I85" s="2"/>
      <c r="J85" s="2"/>
      <c r="K85" s="2"/>
      <c r="L85" s="2"/>
      <c r="M85" s="2"/>
      <c r="N85" s="2"/>
      <c r="O85" s="2"/>
      <c r="P85" s="2"/>
      <c r="Q85" s="2"/>
      <c r="R85" s="2"/>
      <c r="S85" s="2"/>
      <c r="T85" s="2"/>
      <c r="U85" s="2"/>
      <c r="V85" s="2"/>
      <c r="W85" s="2"/>
      <c r="X85" s="2"/>
      <c r="Y85" s="2"/>
      <c r="Z85" s="2"/>
      <c r="AA85" s="2"/>
    </row>
    <row r="86" spans="1:36" ht="12.75">
      <c r="A86" s="7">
        <v>84</v>
      </c>
      <c r="B86" s="8" t="s">
        <v>1083</v>
      </c>
      <c r="C86" s="8" t="s">
        <v>995</v>
      </c>
      <c r="D86" s="8" t="s">
        <v>996</v>
      </c>
      <c r="E86" s="8" t="s">
        <v>990</v>
      </c>
      <c r="F86" s="9">
        <v>2</v>
      </c>
      <c r="G86" s="8" t="s">
        <v>1084</v>
      </c>
      <c r="H86" s="19"/>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ht="12.75">
      <c r="A87" s="7">
        <v>85</v>
      </c>
      <c r="B87" s="8" t="s">
        <v>1085</v>
      </c>
      <c r="C87" s="8" t="s">
        <v>995</v>
      </c>
      <c r="D87" s="8" t="s">
        <v>996</v>
      </c>
      <c r="E87" s="8" t="s">
        <v>990</v>
      </c>
      <c r="F87" s="9">
        <v>2</v>
      </c>
      <c r="G87" s="10"/>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ht="12.75">
      <c r="A88" s="7">
        <v>86</v>
      </c>
      <c r="B88" s="8" t="s">
        <v>1086</v>
      </c>
      <c r="C88" s="8" t="s">
        <v>1039</v>
      </c>
      <c r="D88" s="8" t="s">
        <v>996</v>
      </c>
      <c r="E88" s="8" t="s">
        <v>990</v>
      </c>
      <c r="F88" s="9">
        <v>2</v>
      </c>
      <c r="G88" s="1"/>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ht="12.75">
      <c r="A89" s="7">
        <v>87</v>
      </c>
      <c r="B89" s="8" t="s">
        <v>1087</v>
      </c>
      <c r="C89" s="10" t="s">
        <v>1041</v>
      </c>
      <c r="D89" s="10" t="s">
        <v>997</v>
      </c>
      <c r="E89" s="8" t="s">
        <v>990</v>
      </c>
      <c r="F89" s="9">
        <v>2</v>
      </c>
      <c r="G89" s="1"/>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ht="12.75">
      <c r="A90" s="7">
        <v>88</v>
      </c>
      <c r="B90" s="8" t="s">
        <v>1088</v>
      </c>
      <c r="C90" s="10" t="s">
        <v>1041</v>
      </c>
      <c r="D90" s="10" t="s">
        <v>997</v>
      </c>
      <c r="E90" s="8" t="s">
        <v>990</v>
      </c>
      <c r="F90" s="9">
        <v>2</v>
      </c>
      <c r="G90" s="1"/>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ht="12.75">
      <c r="A91" s="7">
        <v>89</v>
      </c>
      <c r="B91" s="8" t="s">
        <v>839</v>
      </c>
      <c r="C91" s="8" t="s">
        <v>1089</v>
      </c>
      <c r="D91" s="8" t="s">
        <v>997</v>
      </c>
      <c r="E91" s="8" t="s">
        <v>990</v>
      </c>
      <c r="F91" s="9">
        <v>2</v>
      </c>
      <c r="G91" s="1"/>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ht="12.75">
      <c r="A92" s="7">
        <v>90</v>
      </c>
      <c r="B92" s="8" t="s">
        <v>1090</v>
      </c>
      <c r="C92" s="10" t="s">
        <v>1005</v>
      </c>
      <c r="D92" s="10" t="s">
        <v>997</v>
      </c>
      <c r="E92" s="8" t="s">
        <v>990</v>
      </c>
      <c r="F92" s="9">
        <v>2</v>
      </c>
      <c r="G92" s="1"/>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ht="12.75">
      <c r="A93" s="7">
        <v>91</v>
      </c>
      <c r="B93" s="8" t="s">
        <v>1091</v>
      </c>
      <c r="C93" s="10" t="s">
        <v>1005</v>
      </c>
      <c r="D93" s="8" t="s">
        <v>997</v>
      </c>
      <c r="E93" s="10" t="s">
        <v>990</v>
      </c>
      <c r="F93" s="9">
        <v>2</v>
      </c>
      <c r="G93" s="1"/>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ht="12.75">
      <c r="A94" s="7">
        <v>92</v>
      </c>
      <c r="B94" s="8" t="s">
        <v>1092</v>
      </c>
      <c r="C94" s="8" t="s">
        <v>1005</v>
      </c>
      <c r="D94" s="8" t="s">
        <v>997</v>
      </c>
      <c r="E94" s="8" t="s">
        <v>990</v>
      </c>
      <c r="F94" s="10">
        <v>2</v>
      </c>
      <c r="G94" s="1"/>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ht="12.75">
      <c r="A95" s="7">
        <v>93</v>
      </c>
      <c r="B95" s="8" t="s">
        <v>1093</v>
      </c>
      <c r="C95" s="8" t="s">
        <v>1094</v>
      </c>
      <c r="D95" s="8" t="s">
        <v>997</v>
      </c>
      <c r="E95" s="8" t="s">
        <v>990</v>
      </c>
      <c r="F95" s="20">
        <v>2</v>
      </c>
      <c r="G95" s="1"/>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ht="12.75">
      <c r="A96" s="7">
        <v>94</v>
      </c>
      <c r="B96" s="8" t="s">
        <v>1095</v>
      </c>
      <c r="C96" s="10" t="s">
        <v>1096</v>
      </c>
      <c r="D96" s="10" t="s">
        <v>997</v>
      </c>
      <c r="E96" s="10" t="s">
        <v>990</v>
      </c>
      <c r="F96" s="9">
        <v>2</v>
      </c>
      <c r="G96" s="1"/>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ht="12.75">
      <c r="A97" s="7">
        <v>95</v>
      </c>
      <c r="B97" s="8" t="s">
        <v>1097</v>
      </c>
      <c r="C97" s="10" t="s">
        <v>1096</v>
      </c>
      <c r="D97" s="10" t="s">
        <v>997</v>
      </c>
      <c r="E97" s="10" t="s">
        <v>990</v>
      </c>
      <c r="F97" s="9">
        <v>2</v>
      </c>
      <c r="G97" s="1"/>
      <c r="H97" s="2"/>
    </row>
    <row r="98" spans="1:36" ht="12.75">
      <c r="A98" s="7">
        <v>96</v>
      </c>
      <c r="B98" s="8" t="s">
        <v>761</v>
      </c>
      <c r="C98" s="10" t="s">
        <v>1096</v>
      </c>
      <c r="D98" s="10" t="s">
        <v>997</v>
      </c>
      <c r="E98" s="10" t="s">
        <v>990</v>
      </c>
      <c r="F98" s="9">
        <v>2</v>
      </c>
      <c r="G98" s="1"/>
      <c r="H98" s="2"/>
      <c r="AJ98" s="2"/>
    </row>
    <row r="99" spans="1:36" ht="12.75">
      <c r="A99" s="7">
        <v>97</v>
      </c>
      <c r="B99" s="8" t="s">
        <v>1098</v>
      </c>
      <c r="C99" s="8" t="s">
        <v>1005</v>
      </c>
      <c r="D99" s="8" t="s">
        <v>997</v>
      </c>
      <c r="E99" s="8" t="s">
        <v>990</v>
      </c>
      <c r="F99" s="9">
        <v>2</v>
      </c>
      <c r="G99" s="1"/>
      <c r="H99" s="2"/>
      <c r="AC99" s="2"/>
      <c r="AD99" s="2"/>
      <c r="AE99" s="2"/>
      <c r="AF99" s="2"/>
      <c r="AG99" s="2"/>
      <c r="AH99" s="2"/>
      <c r="AI99" s="2"/>
      <c r="AJ99" s="2"/>
    </row>
    <row r="100" spans="1:36" ht="12.75">
      <c r="A100" s="7">
        <v>98</v>
      </c>
      <c r="B100" s="21" t="s">
        <v>1099</v>
      </c>
      <c r="C100" s="8" t="s">
        <v>1100</v>
      </c>
      <c r="D100" s="8" t="s">
        <v>1001</v>
      </c>
      <c r="E100" s="8" t="s">
        <v>990</v>
      </c>
      <c r="F100" s="9">
        <v>2</v>
      </c>
      <c r="G100" s="1"/>
      <c r="H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ht="12.75">
      <c r="A101" s="7">
        <v>99</v>
      </c>
      <c r="B101" s="21" t="s">
        <v>1101</v>
      </c>
      <c r="C101" s="8" t="s">
        <v>1100</v>
      </c>
      <c r="D101" s="8" t="s">
        <v>1001</v>
      </c>
      <c r="E101" s="8" t="s">
        <v>990</v>
      </c>
      <c r="F101" s="10">
        <v>2</v>
      </c>
      <c r="G101" s="1"/>
      <c r="H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ht="12.75">
      <c r="A102" s="7">
        <v>100</v>
      </c>
      <c r="B102" s="21" t="s">
        <v>1102</v>
      </c>
      <c r="C102" s="8" t="s">
        <v>1103</v>
      </c>
      <c r="D102" s="8" t="s">
        <v>1017</v>
      </c>
      <c r="E102" s="8" t="s">
        <v>987</v>
      </c>
      <c r="F102" s="9">
        <v>1</v>
      </c>
      <c r="G102" s="1"/>
      <c r="H102" s="2"/>
      <c r="V102" s="2"/>
      <c r="W102" s="2"/>
      <c r="X102" s="2"/>
      <c r="Y102" s="2"/>
      <c r="Z102" s="2"/>
      <c r="AA102" s="2"/>
      <c r="AB102" s="2"/>
      <c r="AC102" s="2"/>
      <c r="AD102" s="2"/>
      <c r="AE102" s="2"/>
      <c r="AF102" s="2"/>
      <c r="AG102" s="2"/>
      <c r="AH102" s="2"/>
      <c r="AI102" s="2"/>
      <c r="AJ102" s="2"/>
    </row>
    <row r="103" spans="1:36" ht="12.75">
      <c r="A103" s="7">
        <v>101</v>
      </c>
      <c r="B103" s="21" t="s">
        <v>1104</v>
      </c>
      <c r="C103" s="10" t="s">
        <v>1046</v>
      </c>
      <c r="D103" s="10" t="s">
        <v>1013</v>
      </c>
      <c r="E103" s="10" t="s">
        <v>987</v>
      </c>
      <c r="F103" s="9">
        <v>1</v>
      </c>
      <c r="G103" s="8" t="s">
        <v>1105</v>
      </c>
      <c r="H103" s="19"/>
      <c r="U103" s="2"/>
      <c r="V103" s="2"/>
      <c r="W103" s="2"/>
      <c r="X103" s="2"/>
      <c r="Y103" s="2"/>
      <c r="Z103" s="2"/>
      <c r="AA103" s="2"/>
      <c r="AB103" s="2"/>
      <c r="AC103" s="2"/>
      <c r="AD103" s="2"/>
      <c r="AE103" s="2"/>
      <c r="AF103" s="2"/>
      <c r="AG103" s="2"/>
      <c r="AH103" s="2"/>
      <c r="AI103" s="2"/>
      <c r="AJ103" s="2"/>
    </row>
    <row r="104" spans="1:36" ht="12.75">
      <c r="A104" s="7">
        <v>102</v>
      </c>
      <c r="B104" s="21" t="s">
        <v>884</v>
      </c>
      <c r="C104" s="10" t="s">
        <v>1046</v>
      </c>
      <c r="D104" s="10" t="s">
        <v>1013</v>
      </c>
      <c r="E104" s="8" t="s">
        <v>987</v>
      </c>
      <c r="F104" s="10">
        <v>1</v>
      </c>
      <c r="G104" s="1"/>
      <c r="H104" s="2"/>
      <c r="T104" s="2"/>
      <c r="U104" s="2"/>
      <c r="V104" s="2"/>
      <c r="W104" s="2"/>
      <c r="X104" s="2"/>
      <c r="Y104" s="2"/>
      <c r="Z104" s="2"/>
      <c r="AA104" s="2"/>
      <c r="AB104" s="2"/>
      <c r="AC104" s="2"/>
      <c r="AD104" s="2"/>
      <c r="AE104" s="2"/>
      <c r="AF104" s="2"/>
      <c r="AG104" s="2"/>
      <c r="AH104" s="2"/>
      <c r="AI104" s="2"/>
      <c r="AJ104" s="2"/>
    </row>
    <row r="105" spans="1:36" ht="12.75">
      <c r="A105" s="7">
        <v>103</v>
      </c>
      <c r="B105" s="21" t="s">
        <v>1106</v>
      </c>
      <c r="C105" s="10" t="s">
        <v>1046</v>
      </c>
      <c r="D105" s="10" t="s">
        <v>1013</v>
      </c>
      <c r="E105" s="8" t="s">
        <v>987</v>
      </c>
      <c r="F105" s="10">
        <v>1</v>
      </c>
      <c r="G105" s="1"/>
      <c r="H105" s="2"/>
      <c r="S105" s="2"/>
      <c r="T105" s="2"/>
      <c r="U105" s="2"/>
      <c r="V105" s="2"/>
      <c r="W105" s="2"/>
      <c r="X105" s="2"/>
      <c r="Y105" s="2"/>
      <c r="Z105" s="2"/>
      <c r="AA105" s="2"/>
      <c r="AB105" s="2"/>
      <c r="AC105" s="2"/>
      <c r="AD105" s="2"/>
      <c r="AE105" s="2"/>
      <c r="AF105" s="2"/>
      <c r="AG105" s="2"/>
      <c r="AH105" s="2"/>
      <c r="AI105" s="2"/>
      <c r="AJ105" s="2"/>
    </row>
    <row r="106" spans="1:36" ht="12.75">
      <c r="A106" s="7">
        <v>104</v>
      </c>
      <c r="B106" s="21" t="s">
        <v>1107</v>
      </c>
      <c r="C106" s="8" t="s">
        <v>1108</v>
      </c>
      <c r="D106" s="8" t="s">
        <v>1013</v>
      </c>
      <c r="E106" s="8" t="s">
        <v>987</v>
      </c>
      <c r="F106" s="9">
        <v>1</v>
      </c>
      <c r="G106" s="1"/>
      <c r="H106" s="2"/>
      <c r="R106" s="2"/>
      <c r="S106" s="2"/>
      <c r="T106" s="2"/>
      <c r="U106" s="2"/>
      <c r="V106" s="2"/>
      <c r="W106" s="2"/>
      <c r="X106" s="2"/>
      <c r="Y106" s="2"/>
      <c r="Z106" s="2"/>
      <c r="AA106" s="2"/>
      <c r="AB106" s="2"/>
      <c r="AC106" s="2"/>
      <c r="AD106" s="2"/>
      <c r="AE106" s="2"/>
      <c r="AF106" s="2"/>
      <c r="AG106" s="2"/>
      <c r="AH106" s="2"/>
      <c r="AI106" s="2"/>
      <c r="AJ106" s="2"/>
    </row>
    <row r="107" spans="1:36" ht="12.75">
      <c r="A107" s="7">
        <v>105</v>
      </c>
      <c r="B107" s="21" t="s">
        <v>1109</v>
      </c>
      <c r="C107" s="8" t="s">
        <v>1046</v>
      </c>
      <c r="D107" s="8" t="s">
        <v>1013</v>
      </c>
      <c r="E107" s="8" t="s">
        <v>987</v>
      </c>
      <c r="F107" s="9">
        <v>1</v>
      </c>
      <c r="G107" s="1"/>
      <c r="H107" s="2"/>
      <c r="P107" s="2"/>
      <c r="Q107" s="2"/>
      <c r="R107" s="2"/>
      <c r="S107" s="2"/>
      <c r="T107" s="2"/>
      <c r="U107" s="2"/>
      <c r="V107" s="2"/>
      <c r="W107" s="2"/>
      <c r="X107" s="2"/>
      <c r="Y107" s="2"/>
      <c r="Z107" s="2"/>
      <c r="AA107" s="2"/>
      <c r="AB107" s="2"/>
      <c r="AC107" s="2"/>
      <c r="AD107" s="2"/>
      <c r="AE107" s="2"/>
      <c r="AF107" s="2"/>
      <c r="AG107" s="2"/>
      <c r="AH107" s="2"/>
      <c r="AI107" s="2"/>
      <c r="AJ107" s="2"/>
    </row>
    <row r="108" spans="1:36" ht="12.75">
      <c r="A108" s="7">
        <v>106</v>
      </c>
      <c r="B108" s="21" t="s">
        <v>1110</v>
      </c>
      <c r="C108" s="10" t="s">
        <v>1111</v>
      </c>
      <c r="D108" s="10" t="s">
        <v>1016</v>
      </c>
      <c r="E108" s="10" t="s">
        <v>987</v>
      </c>
      <c r="F108" s="9">
        <v>1</v>
      </c>
      <c r="G108" s="1"/>
      <c r="H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ht="12.75">
      <c r="A109" s="7">
        <v>107</v>
      </c>
      <c r="B109" s="21" t="s">
        <v>1112</v>
      </c>
      <c r="C109" s="10" t="s">
        <v>1111</v>
      </c>
      <c r="D109" s="10" t="s">
        <v>1016</v>
      </c>
      <c r="E109" s="10" t="s">
        <v>987</v>
      </c>
      <c r="F109" s="9">
        <v>1</v>
      </c>
      <c r="G109" s="10"/>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ht="12.75">
      <c r="A110" s="7">
        <v>108</v>
      </c>
      <c r="B110" s="21" t="s">
        <v>1113</v>
      </c>
      <c r="C110" s="10" t="s">
        <v>1012</v>
      </c>
      <c r="D110" s="10" t="s">
        <v>1010</v>
      </c>
      <c r="E110" s="10" t="s">
        <v>987</v>
      </c>
      <c r="F110" s="9">
        <v>1</v>
      </c>
      <c r="G110" s="1"/>
      <c r="H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ht="12.75">
      <c r="A111" s="7">
        <v>109</v>
      </c>
      <c r="B111" s="21" t="s">
        <v>1114</v>
      </c>
      <c r="C111" s="10" t="s">
        <v>1012</v>
      </c>
      <c r="D111" s="10" t="s">
        <v>1010</v>
      </c>
      <c r="E111" s="10" t="s">
        <v>987</v>
      </c>
      <c r="F111" s="9">
        <v>1</v>
      </c>
      <c r="G111" s="1"/>
      <c r="H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ht="12.75">
      <c r="A112" s="7">
        <v>110</v>
      </c>
      <c r="B112" s="21" t="s">
        <v>1115</v>
      </c>
      <c r="C112" s="10" t="s">
        <v>1012</v>
      </c>
      <c r="D112" s="10" t="s">
        <v>1010</v>
      </c>
      <c r="E112" s="10" t="s">
        <v>987</v>
      </c>
      <c r="F112" s="9">
        <v>1</v>
      </c>
      <c r="G112" s="1"/>
      <c r="H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ht="12.75">
      <c r="A113" s="7">
        <v>111</v>
      </c>
      <c r="B113" s="21" t="s">
        <v>1116</v>
      </c>
      <c r="C113" s="10" t="s">
        <v>1012</v>
      </c>
      <c r="D113" s="10" t="s">
        <v>1010</v>
      </c>
      <c r="E113" s="10" t="s">
        <v>987</v>
      </c>
      <c r="F113" s="9">
        <v>1</v>
      </c>
      <c r="G113" s="10"/>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ht="12.75">
      <c r="A114" s="7">
        <v>112</v>
      </c>
      <c r="B114" s="8" t="s">
        <v>1117</v>
      </c>
      <c r="C114" s="10" t="s">
        <v>1012</v>
      </c>
      <c r="D114" s="10" t="s">
        <v>1010</v>
      </c>
      <c r="E114" s="10" t="s">
        <v>987</v>
      </c>
      <c r="F114" s="10">
        <v>1</v>
      </c>
      <c r="G114" s="1"/>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ht="12.75">
      <c r="A115" s="7">
        <v>113</v>
      </c>
      <c r="B115" s="8" t="s">
        <v>1118</v>
      </c>
      <c r="C115" s="10" t="s">
        <v>1012</v>
      </c>
      <c r="D115" s="10" t="s">
        <v>1010</v>
      </c>
      <c r="E115" s="10" t="s">
        <v>987</v>
      </c>
      <c r="F115" s="10">
        <v>1</v>
      </c>
      <c r="G115" s="1"/>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ht="12.75">
      <c r="A116" s="7">
        <v>114</v>
      </c>
      <c r="B116" s="8" t="s">
        <v>1119</v>
      </c>
      <c r="C116" s="10" t="s">
        <v>1012</v>
      </c>
      <c r="D116" s="10" t="s">
        <v>1010</v>
      </c>
      <c r="E116" s="10" t="s">
        <v>987</v>
      </c>
      <c r="F116" s="9">
        <v>1</v>
      </c>
      <c r="G116" s="1"/>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ht="12.75">
      <c r="A117" s="7">
        <v>115</v>
      </c>
      <c r="B117" s="8" t="s">
        <v>1120</v>
      </c>
      <c r="C117" s="10" t="s">
        <v>1012</v>
      </c>
      <c r="D117" s="10" t="s">
        <v>1010</v>
      </c>
      <c r="E117" s="10" t="s">
        <v>987</v>
      </c>
      <c r="F117" s="10">
        <v>1</v>
      </c>
      <c r="G117" s="1"/>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ht="12.75">
      <c r="A118" s="7">
        <v>116</v>
      </c>
      <c r="B118" s="8" t="s">
        <v>1012</v>
      </c>
      <c r="C118" s="8" t="s">
        <v>1012</v>
      </c>
      <c r="D118" s="8" t="s">
        <v>1010</v>
      </c>
      <c r="E118" s="8" t="s">
        <v>987</v>
      </c>
      <c r="F118" s="9">
        <v>1</v>
      </c>
      <c r="G118" s="1"/>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ht="12.75">
      <c r="A119" s="7">
        <v>117</v>
      </c>
      <c r="B119" s="8" t="s">
        <v>1121</v>
      </c>
      <c r="C119" s="8" t="s">
        <v>1122</v>
      </c>
      <c r="D119" s="8" t="s">
        <v>1020</v>
      </c>
      <c r="E119" s="8" t="s">
        <v>987</v>
      </c>
      <c r="F119" s="9">
        <v>1</v>
      </c>
      <c r="G119" s="1"/>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ht="12.75">
      <c r="A120" s="7">
        <v>118</v>
      </c>
      <c r="B120" s="8" t="s">
        <v>1123</v>
      </c>
      <c r="C120" s="10" t="s">
        <v>1031</v>
      </c>
      <c r="D120" s="8" t="s">
        <v>1003</v>
      </c>
      <c r="E120" s="8" t="s">
        <v>987</v>
      </c>
      <c r="F120" s="22">
        <v>1</v>
      </c>
      <c r="G120" s="10"/>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ht="12.75">
      <c r="A121" s="7">
        <v>119</v>
      </c>
      <c r="B121" s="8" t="s">
        <v>1124</v>
      </c>
      <c r="C121" s="10" t="s">
        <v>1031</v>
      </c>
      <c r="D121" s="8" t="s">
        <v>1003</v>
      </c>
      <c r="E121" s="8" t="s">
        <v>987</v>
      </c>
      <c r="F121" s="22">
        <v>1</v>
      </c>
      <c r="G121" s="1"/>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ht="12.75">
      <c r="A122" s="7">
        <v>120</v>
      </c>
      <c r="B122" s="8" t="s">
        <v>1125</v>
      </c>
      <c r="C122" s="10" t="s">
        <v>1031</v>
      </c>
      <c r="D122" s="8" t="s">
        <v>1003</v>
      </c>
      <c r="E122" s="8" t="s">
        <v>987</v>
      </c>
      <c r="F122" s="22">
        <v>1</v>
      </c>
      <c r="G122" s="1"/>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ht="12.75">
      <c r="A123" s="7">
        <v>121</v>
      </c>
      <c r="B123" s="8" t="s">
        <v>1126</v>
      </c>
      <c r="C123" s="10" t="s">
        <v>1002</v>
      </c>
      <c r="D123" s="8" t="s">
        <v>1003</v>
      </c>
      <c r="E123" s="8" t="s">
        <v>987</v>
      </c>
      <c r="F123" s="9">
        <v>1</v>
      </c>
      <c r="G123" s="1"/>
      <c r="H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ht="12.75">
      <c r="A124" s="7">
        <v>122</v>
      </c>
      <c r="B124" s="8" t="s">
        <v>1127</v>
      </c>
      <c r="C124" s="10" t="s">
        <v>1002</v>
      </c>
      <c r="D124" s="8" t="s">
        <v>1003</v>
      </c>
      <c r="E124" s="8" t="s">
        <v>987</v>
      </c>
      <c r="F124" s="9">
        <v>1</v>
      </c>
      <c r="G124" s="1"/>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ht="12.75">
      <c r="A125" s="7">
        <v>123</v>
      </c>
      <c r="B125" s="8" t="s">
        <v>1128</v>
      </c>
      <c r="C125" s="10" t="s">
        <v>1002</v>
      </c>
      <c r="D125" s="8" t="s">
        <v>1003</v>
      </c>
      <c r="E125" s="8" t="s">
        <v>987</v>
      </c>
      <c r="F125" s="9">
        <v>1</v>
      </c>
      <c r="G125" s="10"/>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ht="12.75">
      <c r="A126" s="7">
        <v>124</v>
      </c>
      <c r="B126" s="8" t="s">
        <v>1129</v>
      </c>
      <c r="C126" s="10" t="s">
        <v>1002</v>
      </c>
      <c r="D126" s="8" t="s">
        <v>1003</v>
      </c>
      <c r="E126" s="8" t="s">
        <v>987</v>
      </c>
      <c r="F126" s="9">
        <v>1</v>
      </c>
      <c r="G126" s="1"/>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ht="12.75">
      <c r="A127" s="7">
        <v>125</v>
      </c>
      <c r="B127" s="8" t="s">
        <v>1130</v>
      </c>
      <c r="C127" s="10" t="s">
        <v>1002</v>
      </c>
      <c r="D127" s="8" t="s">
        <v>1003</v>
      </c>
      <c r="E127" s="8" t="s">
        <v>987</v>
      </c>
      <c r="F127" s="9">
        <v>1</v>
      </c>
      <c r="G127" s="1"/>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ht="12.75">
      <c r="A128" s="7">
        <v>126</v>
      </c>
      <c r="B128" s="8" t="s">
        <v>1131</v>
      </c>
      <c r="C128" s="10" t="s">
        <v>1002</v>
      </c>
      <c r="D128" s="8" t="s">
        <v>1003</v>
      </c>
      <c r="E128" s="8" t="s">
        <v>987</v>
      </c>
      <c r="F128" s="9">
        <v>1</v>
      </c>
      <c r="G128" s="1"/>
      <c r="H128" s="2"/>
      <c r="I128" s="2"/>
      <c r="J128" s="2"/>
      <c r="K128" s="2"/>
      <c r="L128" s="2"/>
      <c r="M128" s="2"/>
      <c r="N128" s="2"/>
      <c r="O128" s="2"/>
      <c r="P128" s="2"/>
      <c r="Q128" s="2"/>
      <c r="R128" s="2"/>
      <c r="S128" s="2"/>
      <c r="T128" s="2"/>
      <c r="U128" s="2"/>
      <c r="V128" s="2"/>
      <c r="W128" s="2"/>
      <c r="X128" s="2"/>
      <c r="Y128" s="2"/>
      <c r="Z128" s="2"/>
      <c r="AA128" s="2"/>
    </row>
    <row r="129" spans="1:27" ht="12.75">
      <c r="A129" s="7">
        <v>127</v>
      </c>
      <c r="B129" s="8" t="s">
        <v>1132</v>
      </c>
      <c r="C129" s="10" t="s">
        <v>1002</v>
      </c>
      <c r="D129" s="8" t="s">
        <v>1003</v>
      </c>
      <c r="E129" s="8" t="s">
        <v>987</v>
      </c>
      <c r="F129" s="9">
        <v>1</v>
      </c>
      <c r="G129" s="8" t="s">
        <v>1133</v>
      </c>
      <c r="H129" s="19"/>
      <c r="I129" s="2"/>
      <c r="J129" s="2"/>
      <c r="K129" s="2"/>
      <c r="L129" s="2"/>
      <c r="M129" s="2"/>
      <c r="N129" s="2"/>
      <c r="O129" s="2"/>
      <c r="P129" s="2"/>
      <c r="Q129" s="2"/>
      <c r="R129" s="2"/>
      <c r="S129" s="2"/>
      <c r="T129" s="2"/>
      <c r="U129" s="2"/>
      <c r="V129" s="2"/>
      <c r="W129" s="2"/>
      <c r="X129" s="2"/>
      <c r="Y129" s="2"/>
      <c r="Z129" s="2"/>
      <c r="AA129" s="2"/>
    </row>
    <row r="130" spans="1:27" ht="12.75">
      <c r="A130" s="7">
        <v>128</v>
      </c>
      <c r="B130" s="8" t="s">
        <v>1134</v>
      </c>
      <c r="C130" s="10" t="s">
        <v>1002</v>
      </c>
      <c r="D130" s="8" t="s">
        <v>1003</v>
      </c>
      <c r="E130" s="8" t="s">
        <v>987</v>
      </c>
      <c r="F130" s="9">
        <v>1</v>
      </c>
      <c r="G130" s="10"/>
      <c r="I130" s="2"/>
      <c r="J130" s="2"/>
      <c r="K130" s="2"/>
      <c r="L130" s="2"/>
      <c r="M130" s="2"/>
      <c r="N130" s="2"/>
      <c r="O130" s="2"/>
      <c r="P130" s="2"/>
      <c r="Q130" s="2"/>
      <c r="R130" s="2"/>
      <c r="S130" s="2"/>
      <c r="T130" s="2"/>
      <c r="U130" s="2"/>
      <c r="V130" s="2"/>
      <c r="W130" s="2"/>
      <c r="X130" s="2"/>
      <c r="Y130" s="2"/>
      <c r="Z130" s="2"/>
      <c r="AA130" s="2"/>
    </row>
    <row r="131" spans="1:27" ht="12.75">
      <c r="A131" s="7">
        <v>129</v>
      </c>
      <c r="B131" s="8" t="s">
        <v>1135</v>
      </c>
      <c r="C131" s="10" t="s">
        <v>1002</v>
      </c>
      <c r="D131" s="8" t="s">
        <v>1003</v>
      </c>
      <c r="E131" s="8" t="s">
        <v>987</v>
      </c>
      <c r="F131" s="10">
        <v>1</v>
      </c>
      <c r="G131" s="1"/>
      <c r="H131" s="2"/>
      <c r="I131" s="2"/>
      <c r="J131" s="2"/>
      <c r="K131" s="2"/>
      <c r="L131" s="2"/>
      <c r="M131" s="2"/>
      <c r="N131" s="2"/>
      <c r="O131" s="2"/>
      <c r="P131" s="2"/>
      <c r="Q131" s="2"/>
      <c r="R131" s="2"/>
      <c r="S131" s="2"/>
      <c r="T131" s="2"/>
      <c r="U131" s="2"/>
      <c r="V131" s="2"/>
      <c r="W131" s="2"/>
      <c r="X131" s="2"/>
      <c r="Y131" s="2"/>
      <c r="Z131" s="2"/>
      <c r="AA131" s="2"/>
    </row>
    <row r="132" spans="1:27" ht="12.75">
      <c r="A132" s="7">
        <v>130</v>
      </c>
      <c r="B132" s="8" t="s">
        <v>803</v>
      </c>
      <c r="C132" s="10" t="s">
        <v>1002</v>
      </c>
      <c r="D132" s="8" t="s">
        <v>1003</v>
      </c>
      <c r="E132" s="8" t="s">
        <v>987</v>
      </c>
      <c r="F132" s="9">
        <v>1</v>
      </c>
      <c r="G132" s="1"/>
      <c r="H132" s="2"/>
      <c r="I132" s="2"/>
      <c r="J132" s="2"/>
      <c r="K132" s="2"/>
      <c r="L132" s="2"/>
      <c r="M132" s="2"/>
      <c r="N132" s="2"/>
      <c r="O132" s="2"/>
      <c r="P132" s="2"/>
      <c r="Q132" s="2"/>
      <c r="R132" s="2"/>
      <c r="S132" s="2"/>
      <c r="T132" s="2"/>
      <c r="U132" s="2"/>
      <c r="V132" s="2"/>
      <c r="W132" s="2"/>
      <c r="X132" s="2"/>
      <c r="Y132" s="2"/>
      <c r="Z132" s="2"/>
      <c r="AA132" s="2"/>
    </row>
    <row r="133" spans="1:27" ht="12.75">
      <c r="A133" s="7">
        <v>131</v>
      </c>
      <c r="B133" s="8" t="s">
        <v>1136</v>
      </c>
      <c r="C133" s="10" t="s">
        <v>1002</v>
      </c>
      <c r="D133" s="8" t="s">
        <v>1003</v>
      </c>
      <c r="E133" s="8" t="s">
        <v>987</v>
      </c>
      <c r="F133" s="9">
        <v>1</v>
      </c>
      <c r="G133" s="1"/>
      <c r="H133" s="2"/>
      <c r="I133" s="2"/>
      <c r="J133" s="2"/>
      <c r="K133" s="2"/>
      <c r="L133" s="2"/>
      <c r="M133" s="2"/>
      <c r="N133" s="2"/>
      <c r="O133" s="2"/>
      <c r="P133" s="2"/>
      <c r="Q133" s="2"/>
      <c r="R133" s="2"/>
      <c r="S133" s="2"/>
      <c r="T133" s="2"/>
      <c r="U133" s="2"/>
      <c r="V133" s="2"/>
      <c r="W133" s="2"/>
      <c r="X133" s="2"/>
      <c r="Y133" s="2"/>
      <c r="Z133" s="2"/>
      <c r="AA133" s="2"/>
    </row>
    <row r="134" spans="1:27" ht="12.75">
      <c r="A134" s="7">
        <v>132</v>
      </c>
      <c r="B134" s="8" t="s">
        <v>1137</v>
      </c>
      <c r="C134" s="10" t="s">
        <v>1007</v>
      </c>
      <c r="D134" s="10" t="s">
        <v>1003</v>
      </c>
      <c r="E134" s="8" t="s">
        <v>987</v>
      </c>
      <c r="F134" s="9">
        <v>1</v>
      </c>
      <c r="G134" s="1"/>
      <c r="H134" s="2"/>
      <c r="I134" s="2"/>
      <c r="J134" s="2"/>
      <c r="K134" s="2"/>
      <c r="L134" s="2"/>
      <c r="M134" s="2"/>
      <c r="N134" s="2"/>
      <c r="O134" s="2"/>
      <c r="P134" s="2"/>
      <c r="Q134" s="2"/>
      <c r="R134" s="2"/>
      <c r="S134" s="2"/>
      <c r="T134" s="2"/>
      <c r="U134" s="2"/>
      <c r="V134" s="2"/>
      <c r="W134" s="2"/>
      <c r="X134" s="2"/>
      <c r="Y134" s="2"/>
      <c r="Z134" s="2"/>
      <c r="AA134" s="2"/>
    </row>
    <row r="135" spans="1:27" ht="12.75">
      <c r="A135" s="7">
        <v>133</v>
      </c>
      <c r="B135" s="8" t="s">
        <v>1138</v>
      </c>
      <c r="C135" s="10" t="s">
        <v>1007</v>
      </c>
      <c r="D135" s="10" t="s">
        <v>1003</v>
      </c>
      <c r="E135" s="8" t="s">
        <v>987</v>
      </c>
      <c r="F135" s="9">
        <v>1</v>
      </c>
      <c r="G135" s="1"/>
      <c r="H135" s="2"/>
      <c r="I135" s="2"/>
      <c r="J135" s="2"/>
      <c r="K135" s="2"/>
      <c r="L135" s="2"/>
      <c r="M135" s="2"/>
      <c r="N135" s="2"/>
      <c r="O135" s="2"/>
      <c r="P135" s="2"/>
      <c r="Q135" s="2"/>
      <c r="R135" s="2"/>
      <c r="S135" s="2"/>
      <c r="T135" s="2"/>
      <c r="U135" s="2"/>
      <c r="V135" s="2"/>
      <c r="W135" s="2"/>
      <c r="X135" s="2"/>
      <c r="Y135" s="2"/>
      <c r="Z135" s="2"/>
      <c r="AA135" s="2"/>
    </row>
    <row r="136" spans="1:27" ht="12.75">
      <c r="A136" s="7">
        <v>134</v>
      </c>
      <c r="B136" s="8" t="s">
        <v>1139</v>
      </c>
      <c r="C136" s="10" t="s">
        <v>1007</v>
      </c>
      <c r="D136" s="10" t="s">
        <v>1003</v>
      </c>
      <c r="E136" s="8" t="s">
        <v>987</v>
      </c>
      <c r="F136" s="9">
        <v>1</v>
      </c>
      <c r="G136" s="1"/>
      <c r="H136" s="2"/>
      <c r="L136" s="2"/>
      <c r="M136" s="2"/>
      <c r="N136" s="2"/>
      <c r="O136" s="2"/>
      <c r="P136" s="2"/>
      <c r="Q136" s="2"/>
      <c r="R136" s="2"/>
      <c r="S136" s="2"/>
      <c r="T136" s="2"/>
      <c r="U136" s="2"/>
      <c r="V136" s="2"/>
      <c r="W136" s="2"/>
      <c r="X136" s="2"/>
      <c r="Y136" s="2"/>
      <c r="Z136" s="2"/>
      <c r="AA136" s="2"/>
    </row>
    <row r="137" spans="1:27" ht="12.75">
      <c r="A137" s="7">
        <v>135</v>
      </c>
      <c r="B137" s="8" t="s">
        <v>1140</v>
      </c>
      <c r="C137" s="10" t="s">
        <v>1007</v>
      </c>
      <c r="D137" s="10" t="s">
        <v>1003</v>
      </c>
      <c r="E137" s="8" t="s">
        <v>987</v>
      </c>
      <c r="F137" s="9">
        <v>1</v>
      </c>
      <c r="G137" s="1"/>
      <c r="H137" s="2"/>
      <c r="I137" s="2"/>
      <c r="J137" s="2"/>
      <c r="K137" s="2"/>
      <c r="L137" s="2"/>
      <c r="M137" s="2"/>
      <c r="N137" s="2"/>
      <c r="O137" s="2"/>
      <c r="P137" s="2"/>
      <c r="Q137" s="2"/>
      <c r="R137" s="2"/>
      <c r="S137" s="2"/>
      <c r="T137" s="2"/>
      <c r="U137" s="2"/>
      <c r="V137" s="2"/>
      <c r="W137" s="2"/>
      <c r="X137" s="2"/>
      <c r="Y137" s="2"/>
      <c r="Z137" s="2"/>
      <c r="AA137" s="2"/>
    </row>
    <row r="138" spans="1:27" ht="12.75">
      <c r="A138" s="7">
        <v>136</v>
      </c>
      <c r="B138" s="8" t="s">
        <v>1141</v>
      </c>
      <c r="C138" s="10" t="s">
        <v>1031</v>
      </c>
      <c r="D138" s="8" t="s">
        <v>1003</v>
      </c>
      <c r="E138" s="8" t="s">
        <v>987</v>
      </c>
      <c r="F138" s="9">
        <v>1</v>
      </c>
      <c r="G138" s="1"/>
      <c r="H138" s="2"/>
      <c r="I138" s="2"/>
      <c r="J138" s="2"/>
      <c r="K138" s="2"/>
      <c r="L138" s="2"/>
      <c r="M138" s="2"/>
      <c r="N138" s="2"/>
      <c r="O138" s="2"/>
      <c r="P138" s="2"/>
      <c r="Q138" s="2"/>
      <c r="R138" s="2"/>
      <c r="S138" s="2"/>
      <c r="T138" s="2"/>
      <c r="U138" s="2"/>
      <c r="V138" s="2"/>
      <c r="W138" s="2"/>
      <c r="X138" s="2"/>
      <c r="Y138" s="2"/>
      <c r="Z138" s="2"/>
      <c r="AA138" s="2"/>
    </row>
    <row r="139" spans="1:27" ht="12.75">
      <c r="A139" s="7">
        <v>137</v>
      </c>
      <c r="B139" s="8" t="s">
        <v>1142</v>
      </c>
      <c r="C139" s="10" t="s">
        <v>1007</v>
      </c>
      <c r="D139" s="10" t="s">
        <v>1003</v>
      </c>
      <c r="E139" s="8" t="s">
        <v>987</v>
      </c>
      <c r="F139" s="9">
        <v>1</v>
      </c>
      <c r="G139" s="8" t="s">
        <v>1143</v>
      </c>
      <c r="H139" s="19"/>
      <c r="I139" s="2"/>
      <c r="J139" s="2"/>
      <c r="K139" s="2"/>
      <c r="L139" s="2"/>
      <c r="M139" s="2"/>
      <c r="N139" s="2"/>
      <c r="O139" s="2"/>
      <c r="P139" s="2"/>
      <c r="Q139" s="2"/>
      <c r="R139" s="2"/>
      <c r="S139" s="2"/>
      <c r="T139" s="2"/>
      <c r="U139" s="2"/>
      <c r="V139" s="2"/>
      <c r="W139" s="2"/>
      <c r="X139" s="2"/>
      <c r="Y139" s="2"/>
      <c r="Z139" s="2"/>
      <c r="AA139" s="2"/>
    </row>
    <row r="140" spans="1:27" ht="12.75">
      <c r="A140" s="7">
        <v>138</v>
      </c>
      <c r="B140" s="8" t="s">
        <v>1144</v>
      </c>
      <c r="C140" s="10" t="s">
        <v>1007</v>
      </c>
      <c r="D140" s="10" t="s">
        <v>1003</v>
      </c>
      <c r="E140" s="8" t="s">
        <v>987</v>
      </c>
      <c r="F140" s="9">
        <v>1</v>
      </c>
      <c r="G140" s="10"/>
      <c r="I140" s="2"/>
      <c r="J140" s="2"/>
      <c r="K140" s="2"/>
      <c r="L140" s="2"/>
      <c r="M140" s="2"/>
      <c r="N140" s="2"/>
      <c r="O140" s="2"/>
      <c r="P140" s="2"/>
      <c r="Q140" s="2"/>
      <c r="R140" s="2"/>
      <c r="S140" s="2"/>
      <c r="T140" s="2"/>
      <c r="U140" s="2"/>
      <c r="V140" s="2"/>
      <c r="W140" s="2"/>
      <c r="X140" s="2"/>
      <c r="Y140" s="2"/>
      <c r="Z140" s="2"/>
      <c r="AA140" s="2"/>
    </row>
    <row r="141" spans="1:27" ht="12.75">
      <c r="A141" s="7">
        <v>139</v>
      </c>
      <c r="B141" s="8" t="s">
        <v>1145</v>
      </c>
      <c r="C141" s="10" t="s">
        <v>1007</v>
      </c>
      <c r="D141" s="10" t="s">
        <v>1003</v>
      </c>
      <c r="E141" s="8" t="s">
        <v>987</v>
      </c>
      <c r="F141" s="9">
        <v>1</v>
      </c>
      <c r="G141" s="1"/>
      <c r="H141" s="2"/>
      <c r="J141" s="2"/>
      <c r="K141" s="2"/>
      <c r="L141" s="2"/>
      <c r="M141" s="2"/>
      <c r="N141" s="2"/>
      <c r="O141" s="2"/>
      <c r="P141" s="2"/>
      <c r="Q141" s="2"/>
      <c r="R141" s="2"/>
      <c r="S141" s="2"/>
      <c r="T141" s="2"/>
      <c r="U141" s="2"/>
      <c r="V141" s="2"/>
      <c r="W141" s="2"/>
      <c r="X141" s="2"/>
      <c r="Y141" s="2"/>
      <c r="Z141" s="2"/>
      <c r="AA141" s="2"/>
    </row>
    <row r="142" spans="1:27" ht="12.75">
      <c r="A142" s="7">
        <v>140</v>
      </c>
      <c r="B142" s="8" t="s">
        <v>1146</v>
      </c>
      <c r="C142" s="10" t="s">
        <v>1007</v>
      </c>
      <c r="D142" s="10" t="s">
        <v>1003</v>
      </c>
      <c r="E142" s="8" t="s">
        <v>987</v>
      </c>
      <c r="F142" s="9">
        <v>1</v>
      </c>
      <c r="G142" s="1"/>
      <c r="H142" s="2"/>
      <c r="I142" s="2"/>
      <c r="J142" s="2"/>
      <c r="K142" s="2"/>
      <c r="L142" s="2"/>
      <c r="M142" s="2"/>
      <c r="N142" s="2"/>
      <c r="O142" s="2"/>
      <c r="P142" s="2"/>
      <c r="Q142" s="2"/>
      <c r="R142" s="2"/>
      <c r="S142" s="2"/>
      <c r="T142" s="2"/>
      <c r="U142" s="2"/>
      <c r="V142" s="2"/>
      <c r="W142" s="2"/>
      <c r="X142" s="2"/>
      <c r="Y142" s="2"/>
      <c r="Z142" s="2"/>
      <c r="AA142" s="2"/>
    </row>
    <row r="143" spans="1:27" ht="12.75">
      <c r="A143" s="7">
        <v>141</v>
      </c>
      <c r="B143" s="8" t="s">
        <v>1147</v>
      </c>
      <c r="C143" s="10" t="s">
        <v>1007</v>
      </c>
      <c r="D143" s="10" t="s">
        <v>1003</v>
      </c>
      <c r="E143" s="8" t="s">
        <v>987</v>
      </c>
      <c r="F143" s="9">
        <v>1</v>
      </c>
      <c r="G143" s="1"/>
      <c r="H143" s="2"/>
      <c r="K143" s="2"/>
      <c r="L143" s="2"/>
      <c r="M143" s="2"/>
      <c r="N143" s="2"/>
      <c r="O143" s="2"/>
      <c r="P143" s="2"/>
      <c r="Q143" s="2"/>
      <c r="R143" s="2"/>
      <c r="S143" s="2"/>
      <c r="T143" s="2"/>
      <c r="U143" s="2"/>
      <c r="V143" s="2"/>
      <c r="W143" s="2"/>
      <c r="X143" s="2"/>
      <c r="Y143" s="2"/>
      <c r="Z143" s="2"/>
      <c r="AA143" s="2"/>
    </row>
    <row r="144" spans="1:27" ht="12.75">
      <c r="A144" s="7">
        <v>142</v>
      </c>
      <c r="B144" s="8" t="s">
        <v>1148</v>
      </c>
      <c r="C144" s="10" t="s">
        <v>1007</v>
      </c>
      <c r="D144" s="10" t="s">
        <v>1003</v>
      </c>
      <c r="E144" s="8" t="s">
        <v>987</v>
      </c>
      <c r="F144" s="9">
        <v>1</v>
      </c>
      <c r="G144" s="10"/>
      <c r="I144" s="2"/>
      <c r="J144" s="2"/>
      <c r="K144" s="2"/>
      <c r="L144" s="2"/>
      <c r="M144" s="2"/>
      <c r="N144" s="2"/>
      <c r="O144" s="2"/>
      <c r="P144" s="2"/>
      <c r="Q144" s="2"/>
      <c r="R144" s="2"/>
      <c r="S144" s="2"/>
      <c r="T144" s="2"/>
      <c r="U144" s="2"/>
      <c r="V144" s="2"/>
      <c r="W144" s="2"/>
      <c r="X144" s="2"/>
      <c r="Y144" s="2"/>
      <c r="Z144" s="2"/>
      <c r="AA144" s="2"/>
    </row>
    <row r="145" spans="1:27" ht="12.75">
      <c r="A145" s="7">
        <v>143</v>
      </c>
      <c r="B145" s="8" t="s">
        <v>1149</v>
      </c>
      <c r="C145" s="10" t="s">
        <v>1007</v>
      </c>
      <c r="D145" s="10" t="s">
        <v>1003</v>
      </c>
      <c r="E145" s="8" t="s">
        <v>987</v>
      </c>
      <c r="F145" s="9">
        <v>1</v>
      </c>
      <c r="G145" s="1"/>
      <c r="H145" s="2"/>
      <c r="I145" s="2"/>
      <c r="J145" s="2"/>
      <c r="K145" s="2"/>
      <c r="L145" s="2"/>
      <c r="M145" s="2"/>
      <c r="N145" s="2"/>
      <c r="O145" s="2"/>
      <c r="P145" s="2"/>
      <c r="Q145" s="2"/>
      <c r="R145" s="2"/>
      <c r="S145" s="2"/>
      <c r="T145" s="2"/>
      <c r="U145" s="2"/>
      <c r="V145" s="2"/>
      <c r="W145" s="2"/>
      <c r="X145" s="2"/>
      <c r="Y145" s="2"/>
      <c r="Z145" s="2"/>
      <c r="AA145" s="2"/>
    </row>
    <row r="146" spans="1:27" ht="12.75">
      <c r="A146" s="7">
        <v>144</v>
      </c>
      <c r="B146" s="8" t="s">
        <v>455</v>
      </c>
      <c r="C146" s="10" t="s">
        <v>1007</v>
      </c>
      <c r="D146" s="10" t="s">
        <v>1003</v>
      </c>
      <c r="E146" s="8" t="s">
        <v>987</v>
      </c>
      <c r="F146" s="9">
        <v>1</v>
      </c>
      <c r="G146" s="1"/>
      <c r="H146" s="2"/>
      <c r="I146" s="2"/>
      <c r="J146" s="2"/>
      <c r="K146" s="2"/>
      <c r="L146" s="2"/>
      <c r="M146" s="2"/>
      <c r="N146" s="2"/>
      <c r="O146" s="2"/>
      <c r="P146" s="2"/>
      <c r="Q146" s="2"/>
      <c r="R146" s="2"/>
      <c r="S146" s="2"/>
      <c r="T146" s="2"/>
      <c r="U146" s="2"/>
      <c r="V146" s="2"/>
      <c r="W146" s="2"/>
      <c r="X146" s="2"/>
      <c r="Y146" s="2"/>
      <c r="Z146" s="2"/>
      <c r="AA146" s="2"/>
    </row>
    <row r="147" spans="1:27" ht="12.75">
      <c r="A147" s="7">
        <v>145</v>
      </c>
      <c r="B147" s="8" t="s">
        <v>1150</v>
      </c>
      <c r="C147" s="10" t="s">
        <v>1007</v>
      </c>
      <c r="D147" s="10" t="s">
        <v>1003</v>
      </c>
      <c r="E147" s="8" t="s">
        <v>987</v>
      </c>
      <c r="F147" s="9">
        <v>1</v>
      </c>
      <c r="G147" s="1"/>
      <c r="H147" s="2"/>
      <c r="I147" s="23"/>
      <c r="J147" s="23"/>
      <c r="K147" s="23"/>
      <c r="L147" s="23"/>
      <c r="M147" s="23"/>
      <c r="N147" s="23"/>
      <c r="O147" s="23"/>
      <c r="P147" s="23"/>
      <c r="Q147" s="23"/>
      <c r="R147" s="23"/>
      <c r="S147" s="23"/>
      <c r="T147" s="23"/>
      <c r="U147" s="23"/>
      <c r="V147" s="23"/>
      <c r="W147" s="23"/>
      <c r="X147" s="23"/>
      <c r="Y147" s="23"/>
      <c r="Z147" s="23"/>
      <c r="AA147" s="23"/>
    </row>
    <row r="148" spans="1:27" ht="12.75">
      <c r="A148" s="7">
        <v>146</v>
      </c>
      <c r="B148" s="8" t="s">
        <v>1151</v>
      </c>
      <c r="C148" s="10" t="s">
        <v>1007</v>
      </c>
      <c r="D148" s="10" t="s">
        <v>1003</v>
      </c>
      <c r="E148" s="8" t="s">
        <v>987</v>
      </c>
      <c r="F148" s="9">
        <v>1</v>
      </c>
      <c r="G148" s="1"/>
      <c r="H148" s="2"/>
      <c r="I148" s="23"/>
      <c r="J148" s="23"/>
      <c r="K148" s="23"/>
      <c r="L148" s="23"/>
      <c r="M148" s="23"/>
      <c r="N148" s="23"/>
      <c r="O148" s="23"/>
      <c r="P148" s="23"/>
      <c r="Q148" s="23"/>
      <c r="R148" s="23"/>
      <c r="S148" s="23"/>
      <c r="T148" s="23"/>
      <c r="U148" s="23"/>
      <c r="V148" s="23"/>
      <c r="W148" s="23"/>
      <c r="X148" s="23"/>
      <c r="Y148" s="23"/>
      <c r="Z148" s="23"/>
      <c r="AA148" s="23"/>
    </row>
    <row r="149" spans="1:27" ht="12.75">
      <c r="A149" s="7">
        <v>147</v>
      </c>
      <c r="B149" s="8" t="s">
        <v>1152</v>
      </c>
      <c r="C149" s="10" t="s">
        <v>1007</v>
      </c>
      <c r="D149" s="10" t="s">
        <v>1003</v>
      </c>
      <c r="E149" s="8" t="s">
        <v>987</v>
      </c>
      <c r="F149" s="10">
        <v>1</v>
      </c>
      <c r="G149" s="1"/>
      <c r="H149" s="2"/>
      <c r="I149" s="2"/>
      <c r="J149" s="2"/>
      <c r="K149" s="2"/>
      <c r="L149" s="2"/>
      <c r="M149" s="2"/>
      <c r="N149" s="2"/>
      <c r="O149" s="2"/>
      <c r="P149" s="2"/>
      <c r="Q149" s="2"/>
      <c r="R149" s="2"/>
      <c r="S149" s="2"/>
      <c r="T149" s="2"/>
      <c r="U149" s="2"/>
      <c r="V149" s="2"/>
      <c r="W149" s="2"/>
      <c r="X149" s="2"/>
      <c r="Y149" s="2"/>
      <c r="Z149" s="2"/>
      <c r="AA149" s="2"/>
    </row>
    <row r="150" spans="1:27" ht="12.75">
      <c r="A150" s="7">
        <v>148</v>
      </c>
      <c r="B150" s="8" t="s">
        <v>1153</v>
      </c>
      <c r="C150" s="10" t="s">
        <v>1007</v>
      </c>
      <c r="D150" s="10" t="s">
        <v>1003</v>
      </c>
      <c r="E150" s="8" t="s">
        <v>987</v>
      </c>
      <c r="F150" s="10">
        <v>1</v>
      </c>
      <c r="G150" s="10"/>
      <c r="I150" s="2"/>
      <c r="J150" s="2"/>
      <c r="K150" s="2"/>
      <c r="L150" s="2"/>
      <c r="M150" s="2"/>
      <c r="N150" s="2"/>
      <c r="O150" s="2"/>
      <c r="P150" s="2"/>
      <c r="Q150" s="2"/>
      <c r="R150" s="2"/>
      <c r="S150" s="2"/>
      <c r="T150" s="2"/>
      <c r="U150" s="2"/>
      <c r="V150" s="2"/>
      <c r="W150" s="2"/>
      <c r="X150" s="2"/>
      <c r="Y150" s="2"/>
      <c r="Z150" s="2"/>
      <c r="AA150" s="2"/>
    </row>
    <row r="151" spans="1:27" ht="12.75">
      <c r="A151" s="7">
        <v>149</v>
      </c>
      <c r="B151" s="8" t="s">
        <v>1154</v>
      </c>
      <c r="C151" s="10" t="s">
        <v>1007</v>
      </c>
      <c r="D151" s="10" t="s">
        <v>1003</v>
      </c>
      <c r="E151" s="8" t="s">
        <v>987</v>
      </c>
      <c r="F151" s="10">
        <v>1</v>
      </c>
      <c r="G151" s="10"/>
      <c r="I151" s="2"/>
      <c r="J151" s="2"/>
      <c r="K151" s="2"/>
      <c r="L151" s="2"/>
      <c r="M151" s="2"/>
      <c r="N151" s="2"/>
      <c r="O151" s="2"/>
      <c r="P151" s="2"/>
      <c r="Q151" s="2"/>
      <c r="R151" s="2"/>
      <c r="S151" s="2"/>
      <c r="T151" s="2"/>
      <c r="U151" s="2"/>
      <c r="V151" s="2"/>
      <c r="W151" s="2"/>
      <c r="X151" s="2"/>
      <c r="Y151" s="2"/>
      <c r="Z151" s="2"/>
      <c r="AA151" s="2"/>
    </row>
    <row r="152" spans="1:27" ht="12.75">
      <c r="A152" s="7">
        <v>150</v>
      </c>
      <c r="B152" s="8" t="s">
        <v>1155</v>
      </c>
      <c r="C152" s="10" t="s">
        <v>1007</v>
      </c>
      <c r="D152" s="10" t="s">
        <v>1003</v>
      </c>
      <c r="E152" s="8" t="s">
        <v>987</v>
      </c>
      <c r="F152" s="10">
        <v>1</v>
      </c>
      <c r="G152" s="1"/>
      <c r="H152" s="2"/>
      <c r="I152" s="2"/>
      <c r="J152" s="2"/>
      <c r="K152" s="2"/>
      <c r="L152" s="2"/>
      <c r="M152" s="2"/>
      <c r="N152" s="2"/>
      <c r="O152" s="2"/>
      <c r="P152" s="2"/>
      <c r="Q152" s="2"/>
      <c r="R152" s="2"/>
      <c r="S152" s="2"/>
      <c r="T152" s="2"/>
      <c r="U152" s="2"/>
      <c r="V152" s="2"/>
      <c r="W152" s="2"/>
      <c r="X152" s="2"/>
      <c r="Y152" s="2"/>
      <c r="Z152" s="2"/>
      <c r="AA152" s="2"/>
    </row>
    <row r="153" spans="1:27" ht="12.75">
      <c r="A153" s="7">
        <v>151</v>
      </c>
      <c r="B153" s="8" t="s">
        <v>1156</v>
      </c>
      <c r="C153" s="10" t="s">
        <v>1007</v>
      </c>
      <c r="D153" s="10" t="s">
        <v>1003</v>
      </c>
      <c r="E153" s="8" t="s">
        <v>987</v>
      </c>
      <c r="F153" s="10">
        <v>1</v>
      </c>
      <c r="G153" s="1"/>
      <c r="H153" s="2"/>
      <c r="I153" s="2"/>
      <c r="J153" s="2"/>
      <c r="K153" s="2"/>
      <c r="L153" s="2"/>
      <c r="M153" s="2"/>
      <c r="N153" s="2"/>
      <c r="O153" s="2"/>
      <c r="P153" s="2"/>
      <c r="Q153" s="2"/>
      <c r="R153" s="2"/>
      <c r="S153" s="2"/>
      <c r="T153" s="2"/>
      <c r="U153" s="2"/>
      <c r="V153" s="2"/>
      <c r="W153" s="2"/>
      <c r="X153" s="2"/>
      <c r="Y153" s="2"/>
      <c r="Z153" s="2"/>
      <c r="AA153" s="2"/>
    </row>
    <row r="154" spans="1:27" ht="12.75">
      <c r="A154" s="7">
        <v>152</v>
      </c>
      <c r="B154" s="8" t="s">
        <v>1157</v>
      </c>
      <c r="C154" s="10" t="s">
        <v>1031</v>
      </c>
      <c r="D154" s="10" t="s">
        <v>1003</v>
      </c>
      <c r="E154" s="10" t="s">
        <v>987</v>
      </c>
      <c r="F154" s="10">
        <v>1</v>
      </c>
      <c r="G154" s="10"/>
      <c r="I154" s="2"/>
      <c r="J154" s="2"/>
      <c r="K154" s="2"/>
      <c r="L154" s="2"/>
      <c r="M154" s="2"/>
      <c r="N154" s="2"/>
      <c r="O154" s="2"/>
      <c r="P154" s="2"/>
      <c r="Q154" s="2"/>
      <c r="R154" s="2"/>
      <c r="S154" s="2"/>
      <c r="T154" s="2"/>
      <c r="U154" s="2"/>
      <c r="V154" s="2"/>
      <c r="W154" s="2"/>
      <c r="X154" s="2"/>
      <c r="Y154" s="2"/>
      <c r="Z154" s="2"/>
      <c r="AA154" s="2"/>
    </row>
    <row r="155" spans="1:27" ht="12.75">
      <c r="A155" s="7">
        <v>153</v>
      </c>
      <c r="B155" s="8" t="s">
        <v>1158</v>
      </c>
      <c r="C155" s="10" t="s">
        <v>1031</v>
      </c>
      <c r="D155" s="10" t="s">
        <v>1003</v>
      </c>
      <c r="E155" s="10" t="s">
        <v>987</v>
      </c>
      <c r="F155" s="10">
        <v>1</v>
      </c>
      <c r="G155" s="1"/>
      <c r="H155" s="2"/>
      <c r="I155" s="2"/>
      <c r="J155" s="2"/>
      <c r="K155" s="2"/>
      <c r="L155" s="2"/>
      <c r="M155" s="2"/>
      <c r="N155" s="2"/>
      <c r="O155" s="2"/>
      <c r="P155" s="2"/>
      <c r="Q155" s="2"/>
      <c r="R155" s="2"/>
      <c r="S155" s="2"/>
      <c r="T155" s="2"/>
      <c r="U155" s="2"/>
      <c r="V155" s="2"/>
      <c r="W155" s="2"/>
      <c r="X155" s="2"/>
      <c r="Y155" s="2"/>
      <c r="Z155" s="2"/>
      <c r="AA155" s="2"/>
    </row>
    <row r="156" spans="1:27" ht="15" customHeight="1">
      <c r="A156" s="7">
        <v>154</v>
      </c>
      <c r="B156" s="8" t="s">
        <v>1159</v>
      </c>
      <c r="C156" s="10" t="s">
        <v>1031</v>
      </c>
      <c r="D156" s="8" t="s">
        <v>1003</v>
      </c>
      <c r="E156" s="8" t="s">
        <v>987</v>
      </c>
      <c r="F156" s="9">
        <v>1</v>
      </c>
      <c r="G156" s="1"/>
      <c r="H156" s="2"/>
      <c r="I156" s="2"/>
      <c r="J156" s="2"/>
      <c r="K156" s="2"/>
      <c r="L156" s="2"/>
      <c r="M156" s="2"/>
      <c r="N156" s="2"/>
      <c r="O156" s="2"/>
      <c r="P156" s="2"/>
      <c r="Q156" s="2"/>
      <c r="R156" s="2"/>
      <c r="S156" s="2"/>
      <c r="T156" s="2"/>
      <c r="U156" s="2"/>
      <c r="V156" s="2"/>
      <c r="W156" s="2"/>
      <c r="X156" s="2"/>
      <c r="Y156" s="2"/>
      <c r="Z156" s="2"/>
      <c r="AA156" s="2"/>
    </row>
    <row r="157" spans="1:27" ht="12.75">
      <c r="A157" s="7">
        <v>155</v>
      </c>
      <c r="B157" s="8" t="s">
        <v>1160</v>
      </c>
      <c r="C157" s="8" t="s">
        <v>1031</v>
      </c>
      <c r="D157" s="8" t="s">
        <v>1003</v>
      </c>
      <c r="E157" s="8" t="s">
        <v>987</v>
      </c>
      <c r="F157" s="9">
        <v>1</v>
      </c>
      <c r="G157" s="1"/>
      <c r="H157" s="2"/>
      <c r="J157" s="2"/>
      <c r="K157" s="2"/>
      <c r="L157" s="2"/>
      <c r="M157" s="2"/>
      <c r="N157" s="2"/>
      <c r="O157" s="2"/>
      <c r="P157" s="2"/>
      <c r="Q157" s="2"/>
      <c r="R157" s="2"/>
      <c r="S157" s="2"/>
      <c r="T157" s="2"/>
      <c r="U157" s="2"/>
      <c r="V157" s="2"/>
      <c r="W157" s="2"/>
      <c r="X157" s="2"/>
      <c r="Y157" s="2"/>
      <c r="Z157" s="2"/>
      <c r="AA157" s="2"/>
    </row>
    <row r="158" spans="1:27" ht="12.75">
      <c r="A158" s="7">
        <v>156</v>
      </c>
      <c r="B158" s="8" t="s">
        <v>1161</v>
      </c>
      <c r="C158" s="10" t="s">
        <v>1031</v>
      </c>
      <c r="D158" s="8" t="s">
        <v>1003</v>
      </c>
      <c r="E158" s="8" t="s">
        <v>987</v>
      </c>
      <c r="F158" s="9">
        <v>1</v>
      </c>
      <c r="G158" s="1"/>
      <c r="H158" s="2"/>
      <c r="I158" s="2"/>
      <c r="J158" s="2"/>
      <c r="K158" s="2"/>
      <c r="L158" s="2"/>
      <c r="M158" s="2"/>
      <c r="N158" s="2"/>
      <c r="O158" s="2"/>
      <c r="P158" s="2"/>
      <c r="Q158" s="2"/>
      <c r="R158" s="2"/>
      <c r="S158" s="2"/>
      <c r="T158" s="2"/>
      <c r="U158" s="2"/>
      <c r="V158" s="2"/>
      <c r="W158" s="2"/>
      <c r="X158" s="2"/>
      <c r="Y158" s="2"/>
      <c r="Z158" s="2"/>
      <c r="AA158" s="2"/>
    </row>
    <row r="159" spans="1:27" ht="12.75">
      <c r="A159" s="7">
        <v>157</v>
      </c>
      <c r="B159" s="8" t="s">
        <v>1162</v>
      </c>
      <c r="C159" s="10" t="s">
        <v>1002</v>
      </c>
      <c r="D159" s="10" t="s">
        <v>1003</v>
      </c>
      <c r="E159" s="10" t="s">
        <v>987</v>
      </c>
      <c r="F159" s="9">
        <v>1</v>
      </c>
      <c r="G159" s="1"/>
      <c r="H159" s="2"/>
      <c r="I159" s="2"/>
      <c r="J159" s="2"/>
      <c r="K159" s="2"/>
      <c r="L159" s="2"/>
      <c r="M159" s="2"/>
      <c r="N159" s="2"/>
      <c r="O159" s="2"/>
      <c r="P159" s="2"/>
      <c r="Q159" s="2"/>
      <c r="R159" s="2"/>
      <c r="S159" s="2"/>
      <c r="T159" s="2"/>
      <c r="U159" s="2"/>
      <c r="V159" s="2"/>
      <c r="W159" s="2"/>
      <c r="X159" s="2"/>
      <c r="Y159" s="2"/>
      <c r="Z159" s="2"/>
      <c r="AA159" s="2"/>
    </row>
    <row r="160" spans="1:27" ht="12.75">
      <c r="A160" s="7">
        <v>158</v>
      </c>
      <c r="B160" s="8" t="s">
        <v>1163</v>
      </c>
      <c r="C160" s="10" t="s">
        <v>1002</v>
      </c>
      <c r="D160" s="10" t="s">
        <v>1003</v>
      </c>
      <c r="E160" s="10" t="s">
        <v>987</v>
      </c>
      <c r="F160" s="9">
        <v>1</v>
      </c>
      <c r="G160" s="1"/>
      <c r="H160" s="2"/>
      <c r="I160" s="2"/>
      <c r="J160" s="2"/>
      <c r="K160" s="2"/>
      <c r="L160" s="2"/>
      <c r="M160" s="2"/>
      <c r="N160" s="2"/>
      <c r="O160" s="2"/>
      <c r="P160" s="2"/>
      <c r="Q160" s="2"/>
      <c r="R160" s="2"/>
      <c r="S160" s="2"/>
      <c r="T160" s="2"/>
      <c r="U160" s="2"/>
      <c r="V160" s="2"/>
      <c r="W160" s="2"/>
      <c r="X160" s="2"/>
      <c r="Y160" s="2"/>
      <c r="Z160" s="2"/>
      <c r="AA160" s="2"/>
    </row>
    <row r="161" spans="1:27" ht="12.75">
      <c r="A161" s="7">
        <v>159</v>
      </c>
      <c r="B161" s="8" t="s">
        <v>1164</v>
      </c>
      <c r="C161" s="10" t="s">
        <v>1002</v>
      </c>
      <c r="D161" s="10" t="s">
        <v>1003</v>
      </c>
      <c r="E161" s="10" t="s">
        <v>987</v>
      </c>
      <c r="F161" s="9">
        <v>1</v>
      </c>
      <c r="G161" s="1"/>
      <c r="H161" s="2"/>
      <c r="I161" s="2"/>
      <c r="J161" s="2"/>
      <c r="K161" s="2"/>
      <c r="L161" s="2"/>
      <c r="M161" s="2"/>
      <c r="N161" s="2"/>
      <c r="O161" s="2"/>
      <c r="P161" s="2"/>
      <c r="Q161" s="2"/>
      <c r="R161" s="2"/>
      <c r="S161" s="2"/>
      <c r="T161" s="2"/>
      <c r="U161" s="2"/>
      <c r="V161" s="2"/>
      <c r="W161" s="2"/>
      <c r="X161" s="2"/>
      <c r="Y161" s="2"/>
      <c r="Z161" s="2"/>
      <c r="AA161" s="2"/>
    </row>
    <row r="162" spans="1:27" ht="12.75">
      <c r="A162" s="7">
        <v>160</v>
      </c>
      <c r="B162" s="8" t="s">
        <v>1165</v>
      </c>
      <c r="C162" s="10" t="s">
        <v>1031</v>
      </c>
      <c r="D162" s="10" t="s">
        <v>1003</v>
      </c>
      <c r="E162" s="10" t="s">
        <v>987</v>
      </c>
      <c r="F162" s="9">
        <v>1</v>
      </c>
      <c r="G162" s="10"/>
      <c r="I162" s="2"/>
      <c r="J162" s="2"/>
      <c r="K162" s="2"/>
      <c r="L162" s="2"/>
      <c r="M162" s="2"/>
      <c r="N162" s="2"/>
      <c r="O162" s="2"/>
      <c r="P162" s="2"/>
      <c r="Q162" s="2"/>
      <c r="R162" s="2"/>
      <c r="S162" s="2"/>
      <c r="T162" s="2"/>
      <c r="U162" s="2"/>
      <c r="V162" s="2"/>
      <c r="W162" s="2"/>
      <c r="X162" s="2"/>
      <c r="Y162" s="2"/>
      <c r="Z162" s="2"/>
      <c r="AA162" s="2"/>
    </row>
    <row r="163" spans="1:27" ht="12.75">
      <c r="A163" s="7">
        <v>161</v>
      </c>
      <c r="B163" s="8" t="s">
        <v>1166</v>
      </c>
      <c r="C163" s="10" t="s">
        <v>1031</v>
      </c>
      <c r="D163" s="8" t="s">
        <v>1003</v>
      </c>
      <c r="E163" s="8" t="s">
        <v>987</v>
      </c>
      <c r="F163" s="9">
        <v>1</v>
      </c>
      <c r="G163" s="1"/>
      <c r="H163" s="2"/>
      <c r="I163" s="2"/>
      <c r="J163" s="2"/>
      <c r="K163" s="2"/>
      <c r="L163" s="2"/>
      <c r="M163" s="2"/>
      <c r="N163" s="2"/>
      <c r="O163" s="2"/>
      <c r="P163" s="2"/>
      <c r="Q163" s="2"/>
      <c r="R163" s="2"/>
      <c r="S163" s="2"/>
      <c r="T163" s="2"/>
      <c r="U163" s="2"/>
      <c r="V163" s="2"/>
      <c r="W163" s="2"/>
      <c r="X163" s="2"/>
      <c r="Y163" s="2"/>
      <c r="Z163" s="2"/>
      <c r="AA163" s="2"/>
    </row>
    <row r="164" spans="1:27" ht="12.75">
      <c r="A164" s="7">
        <v>162</v>
      </c>
      <c r="B164" s="8" t="s">
        <v>1167</v>
      </c>
      <c r="C164" s="10" t="s">
        <v>1031</v>
      </c>
      <c r="D164" s="8" t="s">
        <v>1003</v>
      </c>
      <c r="E164" s="8" t="s">
        <v>987</v>
      </c>
      <c r="F164" s="9">
        <v>1</v>
      </c>
      <c r="G164" s="1"/>
      <c r="H164" s="2"/>
      <c r="I164" s="2"/>
      <c r="J164" s="2"/>
      <c r="K164" s="2"/>
      <c r="L164" s="2"/>
      <c r="M164" s="2"/>
      <c r="N164" s="2"/>
      <c r="O164" s="2"/>
      <c r="P164" s="2"/>
      <c r="Q164" s="2"/>
      <c r="R164" s="2"/>
      <c r="S164" s="2"/>
      <c r="T164" s="2"/>
      <c r="U164" s="2"/>
      <c r="V164" s="2"/>
      <c r="W164" s="2"/>
      <c r="X164" s="2"/>
      <c r="Y164" s="2"/>
      <c r="Z164" s="2"/>
      <c r="AA164" s="2"/>
    </row>
    <row r="165" spans="1:27" ht="12.75">
      <c r="A165" s="7">
        <v>163</v>
      </c>
      <c r="B165" s="8" t="s">
        <v>1168</v>
      </c>
      <c r="C165" s="10" t="s">
        <v>1031</v>
      </c>
      <c r="D165" s="8" t="s">
        <v>1003</v>
      </c>
      <c r="E165" s="8" t="s">
        <v>987</v>
      </c>
      <c r="F165" s="9">
        <v>1</v>
      </c>
      <c r="G165" s="1"/>
      <c r="H165" s="2"/>
      <c r="I165" s="2"/>
      <c r="J165" s="2"/>
      <c r="K165" s="2"/>
      <c r="L165" s="2"/>
      <c r="M165" s="2"/>
      <c r="N165" s="2"/>
      <c r="O165" s="2"/>
      <c r="P165" s="2"/>
      <c r="Q165" s="2"/>
      <c r="R165" s="2"/>
      <c r="S165" s="2"/>
      <c r="T165" s="2"/>
      <c r="U165" s="2"/>
      <c r="V165" s="2"/>
      <c r="W165" s="2"/>
      <c r="X165" s="2"/>
      <c r="Y165" s="2"/>
      <c r="Z165" s="2"/>
      <c r="AA165" s="2"/>
    </row>
    <row r="166" spans="1:27" ht="12.75">
      <c r="A166" s="7">
        <v>164</v>
      </c>
      <c r="B166" s="8" t="s">
        <v>1169</v>
      </c>
      <c r="C166" s="10" t="s">
        <v>1031</v>
      </c>
      <c r="D166" s="10" t="s">
        <v>1003</v>
      </c>
      <c r="E166" s="10" t="s">
        <v>987</v>
      </c>
      <c r="F166" s="9">
        <v>1</v>
      </c>
      <c r="G166" s="10"/>
      <c r="I166" s="2"/>
      <c r="J166" s="2"/>
      <c r="K166" s="2"/>
      <c r="L166" s="2"/>
      <c r="M166" s="2"/>
      <c r="N166" s="2"/>
      <c r="O166" s="2"/>
      <c r="P166" s="2"/>
      <c r="Q166" s="2"/>
      <c r="R166" s="2"/>
      <c r="S166" s="2"/>
      <c r="T166" s="2"/>
      <c r="U166" s="2"/>
      <c r="V166" s="2"/>
      <c r="W166" s="2"/>
      <c r="X166" s="2"/>
      <c r="Y166" s="2"/>
      <c r="Z166" s="2"/>
      <c r="AA166" s="2"/>
    </row>
    <row r="167" spans="1:27" ht="12.75">
      <c r="A167" s="7">
        <v>165</v>
      </c>
      <c r="B167" s="8" t="s">
        <v>1170</v>
      </c>
      <c r="C167" s="8" t="s">
        <v>1007</v>
      </c>
      <c r="D167" s="8" t="s">
        <v>1003</v>
      </c>
      <c r="E167" s="8" t="s">
        <v>987</v>
      </c>
      <c r="F167" s="10">
        <v>1</v>
      </c>
      <c r="G167" s="1"/>
      <c r="H167" s="2"/>
      <c r="I167" s="2"/>
      <c r="J167" s="2"/>
      <c r="K167" s="2"/>
      <c r="L167" s="2"/>
      <c r="M167" s="2"/>
      <c r="N167" s="2"/>
      <c r="O167" s="2"/>
      <c r="P167" s="2"/>
      <c r="Q167" s="2"/>
      <c r="R167" s="2"/>
      <c r="S167" s="2"/>
      <c r="T167" s="2"/>
      <c r="U167" s="2"/>
      <c r="V167" s="2"/>
      <c r="W167" s="2"/>
      <c r="X167" s="2"/>
      <c r="Y167" s="2"/>
      <c r="Z167" s="2"/>
      <c r="AA167" s="2"/>
    </row>
    <row r="168" spans="1:27" ht="12.75">
      <c r="A168" s="7">
        <v>166</v>
      </c>
      <c r="B168" s="8" t="s">
        <v>1171</v>
      </c>
      <c r="C168" s="8" t="s">
        <v>1007</v>
      </c>
      <c r="D168" s="8" t="s">
        <v>1003</v>
      </c>
      <c r="E168" s="8" t="s">
        <v>987</v>
      </c>
      <c r="F168" s="9">
        <v>1</v>
      </c>
      <c r="G168" s="1"/>
      <c r="H168" s="2"/>
      <c r="I168" s="2"/>
      <c r="J168" s="2"/>
      <c r="K168" s="2"/>
      <c r="L168" s="2"/>
      <c r="M168" s="2"/>
      <c r="N168" s="2"/>
      <c r="O168" s="2"/>
      <c r="P168" s="2"/>
      <c r="Q168" s="2"/>
      <c r="R168" s="2"/>
      <c r="S168" s="2"/>
      <c r="T168" s="2"/>
      <c r="U168" s="2"/>
      <c r="V168" s="2"/>
      <c r="W168" s="2"/>
      <c r="X168" s="2"/>
      <c r="Y168" s="2"/>
      <c r="Z168" s="2"/>
      <c r="AA168" s="2"/>
    </row>
    <row r="169" spans="1:27" ht="12.75">
      <c r="A169" s="7">
        <v>167</v>
      </c>
      <c r="B169" s="8" t="s">
        <v>1172</v>
      </c>
      <c r="C169" s="8" t="s">
        <v>1007</v>
      </c>
      <c r="D169" s="8" t="s">
        <v>1003</v>
      </c>
      <c r="E169" s="8" t="s">
        <v>987</v>
      </c>
      <c r="F169" s="9">
        <v>1</v>
      </c>
      <c r="G169" s="1"/>
      <c r="H169" s="2"/>
      <c r="I169" s="2"/>
      <c r="J169" s="2"/>
      <c r="K169" s="2"/>
      <c r="L169" s="2"/>
      <c r="M169" s="2"/>
      <c r="N169" s="2"/>
      <c r="O169" s="2"/>
      <c r="P169" s="2"/>
      <c r="Q169" s="2"/>
      <c r="R169" s="2"/>
      <c r="S169" s="2"/>
      <c r="T169" s="2"/>
      <c r="U169" s="2"/>
      <c r="V169" s="2"/>
      <c r="W169" s="2"/>
      <c r="X169" s="2"/>
      <c r="Y169" s="2"/>
      <c r="Z169" s="2"/>
      <c r="AA169" s="2"/>
    </row>
    <row r="170" spans="1:27" ht="12.75">
      <c r="A170" s="7">
        <v>168</v>
      </c>
      <c r="B170" s="8" t="s">
        <v>1173</v>
      </c>
      <c r="C170" s="8" t="s">
        <v>1007</v>
      </c>
      <c r="D170" s="8" t="s">
        <v>1003</v>
      </c>
      <c r="E170" s="8" t="s">
        <v>987</v>
      </c>
      <c r="F170" s="10">
        <v>1</v>
      </c>
      <c r="G170" s="1"/>
      <c r="H170" s="2"/>
      <c r="I170" s="2"/>
      <c r="J170" s="2"/>
      <c r="K170" s="2"/>
      <c r="L170" s="2"/>
      <c r="M170" s="2"/>
      <c r="N170" s="2"/>
      <c r="O170" s="2"/>
      <c r="P170" s="2"/>
      <c r="Q170" s="2"/>
      <c r="R170" s="2"/>
      <c r="S170" s="2"/>
      <c r="T170" s="2"/>
      <c r="U170" s="2"/>
      <c r="V170" s="2"/>
      <c r="W170" s="2"/>
      <c r="X170" s="2"/>
      <c r="Y170" s="2"/>
      <c r="Z170" s="2"/>
      <c r="AA170" s="2"/>
    </row>
    <row r="171" spans="1:27" ht="12.75">
      <c r="A171" s="7">
        <v>169</v>
      </c>
      <c r="B171" s="8" t="s">
        <v>1174</v>
      </c>
      <c r="C171" s="8" t="s">
        <v>1007</v>
      </c>
      <c r="D171" s="8" t="s">
        <v>1003</v>
      </c>
      <c r="E171" s="8" t="s">
        <v>987</v>
      </c>
      <c r="F171" s="9">
        <v>1</v>
      </c>
      <c r="G171" s="1"/>
      <c r="H171" s="2"/>
      <c r="I171" s="2"/>
      <c r="J171" s="2"/>
      <c r="K171" s="2"/>
      <c r="L171" s="2"/>
      <c r="M171" s="2"/>
      <c r="N171" s="2"/>
      <c r="O171" s="2"/>
      <c r="P171" s="2"/>
      <c r="Q171" s="2"/>
      <c r="R171" s="2"/>
      <c r="S171" s="2"/>
      <c r="T171" s="2"/>
      <c r="U171" s="2"/>
      <c r="V171" s="2"/>
      <c r="W171" s="2"/>
      <c r="X171" s="2"/>
      <c r="Y171" s="2"/>
      <c r="Z171" s="2"/>
      <c r="AA171" s="2"/>
    </row>
    <row r="172" spans="1:27" ht="12.75">
      <c r="A172" s="7">
        <v>170</v>
      </c>
      <c r="B172" s="8" t="s">
        <v>1175</v>
      </c>
      <c r="C172" s="8" t="s">
        <v>1007</v>
      </c>
      <c r="D172" s="8" t="s">
        <v>1003</v>
      </c>
      <c r="E172" s="8" t="s">
        <v>987</v>
      </c>
      <c r="F172" s="9">
        <v>1</v>
      </c>
      <c r="G172" s="1"/>
      <c r="H172" s="2"/>
      <c r="I172" s="2"/>
      <c r="J172" s="2"/>
      <c r="K172" s="2"/>
      <c r="L172" s="2"/>
      <c r="M172" s="2"/>
      <c r="N172" s="2"/>
      <c r="O172" s="2"/>
      <c r="P172" s="2"/>
      <c r="Q172" s="2"/>
      <c r="R172" s="2"/>
      <c r="S172" s="2"/>
      <c r="T172" s="2"/>
      <c r="U172" s="2"/>
      <c r="V172" s="2"/>
      <c r="W172" s="2"/>
      <c r="X172" s="2"/>
      <c r="Y172" s="2"/>
      <c r="Z172" s="2"/>
      <c r="AA172" s="2"/>
    </row>
    <row r="173" spans="1:27" ht="12.75">
      <c r="A173" s="7">
        <v>171</v>
      </c>
      <c r="B173" s="8" t="s">
        <v>1176</v>
      </c>
      <c r="C173" s="10" t="s">
        <v>1031</v>
      </c>
      <c r="D173" s="10" t="s">
        <v>1003</v>
      </c>
      <c r="E173" s="10" t="s">
        <v>987</v>
      </c>
      <c r="F173" s="10">
        <v>1</v>
      </c>
      <c r="G173" s="8" t="s">
        <v>1177</v>
      </c>
      <c r="H173" s="19"/>
      <c r="I173" s="2"/>
      <c r="J173" s="2"/>
      <c r="K173" s="2"/>
      <c r="L173" s="2"/>
      <c r="M173" s="2"/>
      <c r="N173" s="2"/>
      <c r="O173" s="2"/>
      <c r="P173" s="2"/>
      <c r="Q173" s="2"/>
      <c r="R173" s="2"/>
      <c r="S173" s="2"/>
      <c r="T173" s="2"/>
    </row>
    <row r="174" spans="1:27" ht="12.75">
      <c r="A174" s="7">
        <v>172</v>
      </c>
      <c r="B174" s="8" t="s">
        <v>1178</v>
      </c>
      <c r="C174" s="10" t="s">
        <v>1031</v>
      </c>
      <c r="D174" s="8" t="s">
        <v>1003</v>
      </c>
      <c r="E174" s="8" t="s">
        <v>987</v>
      </c>
      <c r="F174" s="9">
        <v>1</v>
      </c>
      <c r="G174" s="1"/>
      <c r="H174" s="2"/>
      <c r="I174" s="2"/>
      <c r="J174" s="2"/>
      <c r="K174" s="2"/>
      <c r="L174" s="2"/>
      <c r="M174" s="2"/>
      <c r="N174" s="2"/>
      <c r="O174" s="2"/>
      <c r="P174" s="2"/>
      <c r="Q174" s="2"/>
      <c r="R174" s="2"/>
      <c r="S174" s="2"/>
      <c r="T174" s="2"/>
      <c r="U174" s="2"/>
      <c r="V174" s="2"/>
      <c r="W174" s="2"/>
      <c r="X174" s="2"/>
      <c r="Y174" s="2"/>
      <c r="Z174" s="2"/>
      <c r="AA174" s="2"/>
    </row>
    <row r="175" spans="1:27" ht="12.75">
      <c r="A175" s="7">
        <v>173</v>
      </c>
      <c r="B175" s="8" t="s">
        <v>1179</v>
      </c>
      <c r="C175" s="10" t="s">
        <v>988</v>
      </c>
      <c r="D175" s="8" t="s">
        <v>989</v>
      </c>
      <c r="E175" s="8" t="s">
        <v>987</v>
      </c>
      <c r="F175" s="9">
        <v>1</v>
      </c>
      <c r="G175" s="1"/>
      <c r="H175" s="2"/>
      <c r="I175" s="2"/>
      <c r="J175" s="2"/>
      <c r="K175" s="2"/>
      <c r="L175" s="2"/>
      <c r="M175" s="2"/>
      <c r="N175" s="2"/>
      <c r="O175" s="2"/>
      <c r="P175" s="2"/>
      <c r="Q175" s="2"/>
      <c r="R175" s="2"/>
      <c r="S175" s="2"/>
      <c r="T175" s="2"/>
      <c r="U175" s="2"/>
      <c r="V175" s="2"/>
      <c r="W175" s="2"/>
      <c r="X175" s="2"/>
      <c r="Y175" s="2"/>
      <c r="Z175" s="2"/>
      <c r="AA175" s="2"/>
    </row>
    <row r="176" spans="1:27" ht="12.75">
      <c r="A176" s="7">
        <v>174</v>
      </c>
      <c r="B176" s="8" t="s">
        <v>1180</v>
      </c>
      <c r="C176" s="8" t="s">
        <v>998</v>
      </c>
      <c r="D176" s="10" t="s">
        <v>999</v>
      </c>
      <c r="E176" s="8" t="s">
        <v>990</v>
      </c>
      <c r="F176" s="9">
        <v>1</v>
      </c>
      <c r="G176" s="1"/>
      <c r="H176" s="2"/>
      <c r="I176" s="2"/>
      <c r="J176" s="2"/>
      <c r="K176" s="2"/>
      <c r="L176" s="2"/>
      <c r="M176" s="2"/>
      <c r="N176" s="2"/>
      <c r="O176" s="2"/>
      <c r="P176" s="2"/>
      <c r="Q176" s="2"/>
      <c r="R176" s="2"/>
      <c r="S176" s="2"/>
      <c r="T176" s="2"/>
      <c r="U176" s="2"/>
      <c r="V176" s="2"/>
      <c r="W176" s="2"/>
      <c r="X176" s="2"/>
      <c r="Y176" s="2"/>
      <c r="Z176" s="2"/>
      <c r="AA176" s="2"/>
    </row>
    <row r="177" spans="1:27" ht="12.75">
      <c r="A177" s="7">
        <v>175</v>
      </c>
      <c r="B177" s="8" t="s">
        <v>1181</v>
      </c>
      <c r="C177" s="8" t="s">
        <v>998</v>
      </c>
      <c r="D177" s="8" t="s">
        <v>999</v>
      </c>
      <c r="E177" s="8" t="s">
        <v>990</v>
      </c>
      <c r="F177" s="9">
        <v>1</v>
      </c>
      <c r="G177" s="1"/>
      <c r="H177" s="2"/>
      <c r="I177" s="2"/>
      <c r="J177" s="2"/>
      <c r="K177" s="2"/>
      <c r="L177" s="2"/>
      <c r="M177" s="2"/>
      <c r="N177" s="2"/>
      <c r="O177" s="2"/>
      <c r="P177" s="2"/>
      <c r="Q177" s="2"/>
      <c r="R177" s="2"/>
      <c r="S177" s="2"/>
      <c r="T177" s="2"/>
      <c r="U177" s="2"/>
      <c r="V177" s="2"/>
      <c r="W177" s="2"/>
      <c r="X177" s="2"/>
      <c r="Y177" s="2"/>
      <c r="Z177" s="2"/>
      <c r="AA177" s="2"/>
    </row>
    <row r="178" spans="1:27" ht="12.75">
      <c r="A178" s="7">
        <v>176</v>
      </c>
      <c r="B178" s="8" t="s">
        <v>1182</v>
      </c>
      <c r="C178" s="8" t="s">
        <v>998</v>
      </c>
      <c r="D178" s="8" t="s">
        <v>999</v>
      </c>
      <c r="E178" s="8" t="s">
        <v>990</v>
      </c>
      <c r="F178" s="9">
        <v>1</v>
      </c>
      <c r="G178" s="1"/>
      <c r="H178" s="2"/>
      <c r="I178" s="2"/>
      <c r="J178" s="2"/>
      <c r="K178" s="2"/>
      <c r="L178" s="2"/>
      <c r="M178" s="2"/>
      <c r="N178" s="2"/>
      <c r="O178" s="2"/>
      <c r="P178" s="2"/>
      <c r="Q178" s="2"/>
      <c r="R178" s="2"/>
      <c r="S178" s="2"/>
      <c r="T178" s="2"/>
      <c r="U178" s="2"/>
      <c r="V178" s="2"/>
      <c r="W178" s="2"/>
      <c r="X178" s="2"/>
      <c r="Y178" s="2"/>
      <c r="Z178" s="2"/>
      <c r="AA178" s="2"/>
    </row>
    <row r="179" spans="1:27" ht="12.75">
      <c r="A179" s="7">
        <v>177</v>
      </c>
      <c r="B179" s="8" t="s">
        <v>1183</v>
      </c>
      <c r="C179" s="8" t="s">
        <v>998</v>
      </c>
      <c r="D179" s="8" t="s">
        <v>999</v>
      </c>
      <c r="E179" s="8" t="s">
        <v>990</v>
      </c>
      <c r="F179" s="9">
        <v>1</v>
      </c>
      <c r="G179" s="1"/>
      <c r="H179" s="2"/>
      <c r="I179" s="2"/>
      <c r="J179" s="2"/>
      <c r="K179" s="2"/>
      <c r="L179" s="2"/>
      <c r="M179" s="2"/>
      <c r="N179" s="2"/>
      <c r="O179" s="2"/>
      <c r="P179" s="2"/>
      <c r="Q179" s="2"/>
      <c r="R179" s="2"/>
      <c r="S179" s="2"/>
      <c r="T179" s="2"/>
      <c r="U179" s="2"/>
      <c r="V179" s="2"/>
      <c r="W179" s="2"/>
      <c r="X179" s="2"/>
      <c r="Y179" s="2"/>
      <c r="Z179" s="2"/>
      <c r="AA179" s="2"/>
    </row>
    <row r="180" spans="1:27" ht="12.75">
      <c r="A180" s="7">
        <v>178</v>
      </c>
      <c r="B180" s="8" t="s">
        <v>1184</v>
      </c>
      <c r="C180" s="10" t="s">
        <v>1041</v>
      </c>
      <c r="D180" s="10" t="s">
        <v>992</v>
      </c>
      <c r="E180" s="8" t="s">
        <v>990</v>
      </c>
      <c r="F180" s="9">
        <v>1</v>
      </c>
      <c r="G180" s="1"/>
      <c r="H180" s="2"/>
      <c r="I180" s="2"/>
      <c r="J180" s="2"/>
      <c r="K180" s="2"/>
      <c r="L180" s="2"/>
      <c r="M180" s="2"/>
      <c r="N180" s="2"/>
      <c r="O180" s="2"/>
      <c r="P180" s="2"/>
      <c r="Q180" s="2"/>
      <c r="R180" s="2"/>
      <c r="S180" s="2"/>
      <c r="T180" s="2"/>
      <c r="U180" s="2"/>
      <c r="V180" s="2"/>
      <c r="W180" s="2"/>
      <c r="X180" s="2"/>
      <c r="Y180" s="2"/>
      <c r="Z180" s="2"/>
      <c r="AA180" s="2"/>
    </row>
    <row r="181" spans="1:27" ht="12.75">
      <c r="A181" s="7">
        <v>179</v>
      </c>
      <c r="B181" s="8" t="s">
        <v>1185</v>
      </c>
      <c r="C181" s="10" t="s">
        <v>1041</v>
      </c>
      <c r="D181" s="10" t="s">
        <v>992</v>
      </c>
      <c r="E181" s="8" t="s">
        <v>990</v>
      </c>
      <c r="F181" s="9">
        <v>1</v>
      </c>
      <c r="G181" s="1"/>
      <c r="H181" s="2"/>
      <c r="I181" s="2"/>
      <c r="J181" s="2"/>
      <c r="K181" s="2"/>
      <c r="L181" s="2"/>
      <c r="M181" s="2"/>
      <c r="N181" s="2"/>
      <c r="O181" s="2"/>
      <c r="P181" s="2"/>
      <c r="Q181" s="2"/>
      <c r="R181" s="2"/>
      <c r="S181" s="2"/>
      <c r="T181" s="2"/>
      <c r="U181" s="2"/>
      <c r="V181" s="2"/>
      <c r="W181" s="2"/>
      <c r="X181" s="2"/>
      <c r="Y181" s="2"/>
      <c r="Z181" s="2"/>
      <c r="AA181" s="2"/>
    </row>
    <row r="182" spans="1:27" ht="12.75">
      <c r="A182" s="7">
        <v>180</v>
      </c>
      <c r="B182" s="8" t="s">
        <v>1186</v>
      </c>
      <c r="C182" s="10" t="s">
        <v>991</v>
      </c>
      <c r="D182" s="8" t="s">
        <v>992</v>
      </c>
      <c r="E182" s="8" t="s">
        <v>990</v>
      </c>
      <c r="F182" s="9">
        <v>1</v>
      </c>
      <c r="G182" s="1"/>
      <c r="H182" s="2"/>
      <c r="I182" s="2"/>
      <c r="J182" s="2"/>
      <c r="K182" s="2"/>
      <c r="L182" s="2"/>
      <c r="M182" s="2"/>
      <c r="N182" s="2"/>
      <c r="O182" s="2"/>
      <c r="P182" s="2"/>
      <c r="Q182" s="2"/>
      <c r="R182" s="2"/>
      <c r="S182" s="2"/>
      <c r="T182" s="2"/>
      <c r="U182" s="2"/>
      <c r="V182" s="2"/>
      <c r="W182" s="2"/>
      <c r="X182" s="2"/>
      <c r="Y182" s="2"/>
      <c r="Z182" s="2"/>
      <c r="AA182" s="2"/>
    </row>
    <row r="183" spans="1:27" ht="12.75">
      <c r="A183" s="7">
        <v>181</v>
      </c>
      <c r="B183" s="8" t="s">
        <v>1187</v>
      </c>
      <c r="C183" s="10" t="s">
        <v>1188</v>
      </c>
      <c r="D183" s="10" t="s">
        <v>1004</v>
      </c>
      <c r="E183" s="10" t="s">
        <v>990</v>
      </c>
      <c r="F183" s="9">
        <v>1</v>
      </c>
      <c r="G183" s="10"/>
      <c r="I183" s="2"/>
      <c r="J183" s="2"/>
      <c r="K183" s="2"/>
      <c r="L183" s="2"/>
      <c r="M183" s="2"/>
      <c r="N183" s="2"/>
      <c r="O183" s="2"/>
      <c r="P183" s="2"/>
      <c r="Q183" s="2"/>
      <c r="R183" s="2"/>
      <c r="S183" s="2"/>
      <c r="T183" s="2"/>
      <c r="U183" s="2"/>
      <c r="V183" s="2"/>
      <c r="W183" s="2"/>
      <c r="X183" s="2"/>
      <c r="Y183" s="2"/>
      <c r="Z183" s="2"/>
      <c r="AA183" s="2"/>
    </row>
    <row r="184" spans="1:27" ht="12.75">
      <c r="A184" s="7">
        <v>182</v>
      </c>
      <c r="B184" s="8" t="s">
        <v>1189</v>
      </c>
      <c r="C184" s="10" t="s">
        <v>1188</v>
      </c>
      <c r="D184" s="10" t="s">
        <v>1004</v>
      </c>
      <c r="E184" s="10" t="s">
        <v>990</v>
      </c>
      <c r="F184" s="9">
        <v>1</v>
      </c>
      <c r="G184" s="1"/>
      <c r="H184" s="2"/>
      <c r="I184" s="2"/>
      <c r="J184" s="2"/>
      <c r="K184" s="2"/>
      <c r="L184" s="2"/>
      <c r="M184" s="2"/>
      <c r="N184" s="2"/>
      <c r="O184" s="2"/>
      <c r="P184" s="2"/>
      <c r="Q184" s="2"/>
      <c r="R184" s="2"/>
      <c r="S184" s="2"/>
      <c r="T184" s="2"/>
      <c r="U184" s="2"/>
      <c r="V184" s="2"/>
      <c r="W184" s="2"/>
      <c r="X184" s="2"/>
      <c r="Y184" s="2"/>
      <c r="Z184" s="2"/>
      <c r="AA184" s="2"/>
    </row>
    <row r="185" spans="1:27" ht="12.75">
      <c r="A185" s="7">
        <v>183</v>
      </c>
      <c r="B185" s="8" t="s">
        <v>1190</v>
      </c>
      <c r="C185" s="8" t="s">
        <v>995</v>
      </c>
      <c r="D185" s="8" t="s">
        <v>996</v>
      </c>
      <c r="E185" s="8" t="s">
        <v>990</v>
      </c>
      <c r="F185" s="9">
        <v>1</v>
      </c>
      <c r="G185" s="1"/>
      <c r="H185" s="2"/>
      <c r="I185" s="2"/>
      <c r="J185" s="2"/>
      <c r="K185" s="2"/>
      <c r="L185" s="2"/>
      <c r="M185" s="2"/>
      <c r="N185" s="2"/>
      <c r="O185" s="2"/>
      <c r="P185" s="2"/>
      <c r="Q185" s="2"/>
      <c r="R185" s="2"/>
      <c r="S185" s="2"/>
      <c r="T185" s="2"/>
      <c r="U185" s="2"/>
      <c r="V185" s="2"/>
      <c r="W185" s="2"/>
      <c r="X185" s="2"/>
      <c r="Y185" s="2"/>
      <c r="Z185" s="2"/>
      <c r="AA185" s="2"/>
    </row>
    <row r="186" spans="1:27" ht="12.75">
      <c r="A186" s="7">
        <v>184</v>
      </c>
      <c r="B186" s="8" t="s">
        <v>1191</v>
      </c>
      <c r="C186" s="8" t="s">
        <v>995</v>
      </c>
      <c r="D186" s="8" t="s">
        <v>996</v>
      </c>
      <c r="E186" s="8" t="s">
        <v>990</v>
      </c>
      <c r="F186" s="9">
        <v>1</v>
      </c>
      <c r="G186" s="1"/>
      <c r="H186" s="2"/>
      <c r="I186" s="2"/>
      <c r="J186" s="2"/>
      <c r="K186" s="2"/>
      <c r="L186" s="2"/>
      <c r="M186" s="2"/>
      <c r="N186" s="2"/>
      <c r="O186" s="2"/>
      <c r="P186" s="2"/>
      <c r="Q186" s="2"/>
      <c r="R186" s="2"/>
      <c r="S186" s="2"/>
      <c r="T186" s="2"/>
      <c r="U186" s="2"/>
      <c r="V186" s="2"/>
      <c r="W186" s="2"/>
      <c r="X186" s="2"/>
      <c r="Y186" s="2"/>
      <c r="Z186" s="2"/>
      <c r="AA186" s="2"/>
    </row>
    <row r="187" spans="1:27" ht="12.75">
      <c r="A187" s="7">
        <v>185</v>
      </c>
      <c r="B187" s="8" t="s">
        <v>1192</v>
      </c>
      <c r="C187" s="8" t="s">
        <v>995</v>
      </c>
      <c r="D187" s="8" t="s">
        <v>996</v>
      </c>
      <c r="E187" s="8" t="s">
        <v>990</v>
      </c>
      <c r="F187" s="10">
        <v>1</v>
      </c>
      <c r="G187" s="1"/>
      <c r="H187" s="2"/>
      <c r="I187" s="2"/>
      <c r="J187" s="2"/>
      <c r="K187" s="2"/>
      <c r="L187" s="2"/>
      <c r="M187" s="2"/>
      <c r="N187" s="2"/>
      <c r="O187" s="2"/>
      <c r="P187" s="2"/>
      <c r="Q187" s="2"/>
      <c r="R187" s="2"/>
      <c r="S187" s="2"/>
      <c r="T187" s="2"/>
      <c r="U187" s="2"/>
      <c r="V187" s="2"/>
      <c r="W187" s="2"/>
      <c r="X187" s="2"/>
      <c r="Y187" s="2"/>
      <c r="Z187" s="2"/>
      <c r="AA187" s="2"/>
    </row>
    <row r="188" spans="1:27" ht="12.75">
      <c r="A188" s="7">
        <v>186</v>
      </c>
      <c r="B188" s="8" t="s">
        <v>1193</v>
      </c>
      <c r="C188" s="8" t="s">
        <v>995</v>
      </c>
      <c r="D188" s="8" t="s">
        <v>996</v>
      </c>
      <c r="E188" s="8" t="s">
        <v>990</v>
      </c>
      <c r="F188" s="10">
        <v>1</v>
      </c>
      <c r="G188" s="1"/>
      <c r="H188" s="2"/>
      <c r="I188" s="2"/>
      <c r="J188" s="2"/>
      <c r="K188" s="2"/>
      <c r="L188" s="2"/>
      <c r="M188" s="2"/>
      <c r="N188" s="2"/>
      <c r="O188" s="2"/>
      <c r="P188" s="2"/>
      <c r="Q188" s="2"/>
      <c r="R188" s="2"/>
      <c r="S188" s="2"/>
      <c r="T188" s="2"/>
      <c r="U188" s="2"/>
      <c r="V188" s="2"/>
      <c r="W188" s="2"/>
      <c r="X188" s="2"/>
      <c r="Y188" s="2"/>
      <c r="Z188" s="2"/>
      <c r="AA188" s="2"/>
    </row>
    <row r="189" spans="1:27" ht="12.75">
      <c r="A189" s="7">
        <v>187</v>
      </c>
      <c r="B189" s="8" t="s">
        <v>1194</v>
      </c>
      <c r="C189" s="8" t="s">
        <v>995</v>
      </c>
      <c r="D189" s="8" t="s">
        <v>996</v>
      </c>
      <c r="E189" s="8" t="s">
        <v>990</v>
      </c>
      <c r="F189" s="9">
        <v>1</v>
      </c>
      <c r="G189" s="1"/>
      <c r="H189" s="2"/>
      <c r="I189" s="2"/>
      <c r="J189" s="2"/>
      <c r="K189" s="2"/>
      <c r="L189" s="2"/>
      <c r="M189" s="2"/>
      <c r="N189" s="2"/>
      <c r="O189" s="2"/>
      <c r="P189" s="2"/>
      <c r="Q189" s="2"/>
      <c r="R189" s="2"/>
      <c r="S189" s="2"/>
      <c r="T189" s="2"/>
      <c r="U189" s="2"/>
      <c r="V189" s="2"/>
      <c r="W189" s="2"/>
      <c r="X189" s="2"/>
      <c r="Y189" s="2"/>
      <c r="Z189" s="2"/>
      <c r="AA189" s="2"/>
    </row>
    <row r="190" spans="1:27" ht="12.75">
      <c r="A190" s="7">
        <v>188</v>
      </c>
      <c r="B190" s="8" t="s">
        <v>1195</v>
      </c>
      <c r="C190" s="8" t="s">
        <v>995</v>
      </c>
      <c r="D190" s="8" t="s">
        <v>996</v>
      </c>
      <c r="E190" s="8" t="s">
        <v>990</v>
      </c>
      <c r="F190" s="9">
        <v>1</v>
      </c>
      <c r="G190" s="1"/>
      <c r="H190" s="2"/>
      <c r="I190" s="2"/>
      <c r="J190" s="2"/>
      <c r="K190" s="2"/>
      <c r="L190" s="2"/>
      <c r="M190" s="2"/>
      <c r="N190" s="2"/>
      <c r="O190" s="2"/>
      <c r="P190" s="2"/>
      <c r="Q190" s="2"/>
      <c r="R190" s="2"/>
      <c r="S190" s="2"/>
      <c r="T190" s="2"/>
      <c r="U190" s="2"/>
      <c r="V190" s="2"/>
      <c r="W190" s="2"/>
      <c r="X190" s="2"/>
      <c r="Y190" s="2"/>
      <c r="Z190" s="2"/>
      <c r="AA190" s="2"/>
    </row>
    <row r="191" spans="1:27" ht="12.75">
      <c r="A191" s="7">
        <v>189</v>
      </c>
      <c r="B191" s="8" t="s">
        <v>1196</v>
      </c>
      <c r="C191" s="8" t="s">
        <v>1197</v>
      </c>
      <c r="D191" s="8" t="s">
        <v>996</v>
      </c>
      <c r="E191" s="8" t="s">
        <v>990</v>
      </c>
      <c r="F191" s="9">
        <v>1</v>
      </c>
      <c r="G191" s="1" t="s">
        <v>1198</v>
      </c>
      <c r="H191" s="2"/>
      <c r="I191" s="2"/>
      <c r="J191" s="2"/>
      <c r="K191" s="2"/>
      <c r="L191" s="2"/>
      <c r="M191" s="2"/>
      <c r="N191" s="2"/>
      <c r="O191" s="2"/>
      <c r="P191" s="2"/>
      <c r="Q191" s="2"/>
      <c r="R191" s="2"/>
      <c r="S191" s="2"/>
      <c r="T191" s="2"/>
      <c r="U191" s="2"/>
      <c r="V191" s="2"/>
      <c r="W191" s="2"/>
      <c r="X191" s="2"/>
      <c r="Y191" s="2"/>
      <c r="Z191" s="2"/>
      <c r="AA191" s="2"/>
    </row>
    <row r="192" spans="1:27" ht="12.75">
      <c r="A192" s="7">
        <v>190</v>
      </c>
      <c r="B192" s="8" t="s">
        <v>1199</v>
      </c>
      <c r="C192" s="8" t="s">
        <v>1036</v>
      </c>
      <c r="D192" s="8" t="s">
        <v>996</v>
      </c>
      <c r="E192" s="8" t="s">
        <v>990</v>
      </c>
      <c r="F192" s="9">
        <v>1</v>
      </c>
      <c r="G192" s="10" t="s">
        <v>1200</v>
      </c>
      <c r="H192" s="24"/>
      <c r="I192" s="2"/>
      <c r="J192" s="2"/>
      <c r="K192" s="2"/>
      <c r="L192" s="2"/>
      <c r="M192" s="2"/>
      <c r="N192" s="2"/>
      <c r="O192" s="2"/>
      <c r="P192" s="2"/>
      <c r="Q192" s="2"/>
      <c r="R192" s="2"/>
      <c r="S192" s="2"/>
      <c r="T192" s="2"/>
      <c r="U192" s="2"/>
      <c r="V192" s="2"/>
      <c r="W192" s="2"/>
      <c r="X192" s="2"/>
      <c r="Y192" s="2"/>
      <c r="Z192" s="2"/>
      <c r="AA192" s="2"/>
    </row>
    <row r="193" spans="1:28" ht="12.75">
      <c r="A193" s="7">
        <v>191</v>
      </c>
      <c r="B193" s="8" t="s">
        <v>1201</v>
      </c>
      <c r="C193" s="8" t="s">
        <v>1036</v>
      </c>
      <c r="D193" s="8" t="s">
        <v>996</v>
      </c>
      <c r="E193" s="8" t="s">
        <v>990</v>
      </c>
      <c r="F193" s="9">
        <v>1</v>
      </c>
      <c r="G193" s="1"/>
      <c r="H193" s="2"/>
      <c r="I193" s="2"/>
      <c r="J193" s="2"/>
      <c r="K193" s="2"/>
      <c r="L193" s="2"/>
      <c r="M193" s="2"/>
      <c r="N193" s="2"/>
      <c r="O193" s="2"/>
      <c r="P193" s="2"/>
      <c r="Q193" s="2"/>
      <c r="R193" s="2"/>
      <c r="S193" s="2"/>
      <c r="T193" s="2"/>
      <c r="U193" s="2"/>
      <c r="V193" s="2"/>
      <c r="W193" s="2"/>
      <c r="X193" s="2"/>
      <c r="Y193" s="2"/>
      <c r="Z193" s="2"/>
      <c r="AA193" s="2"/>
    </row>
    <row r="194" spans="1:28" ht="12.75">
      <c r="A194" s="7">
        <v>192</v>
      </c>
      <c r="B194" s="8" t="s">
        <v>1202</v>
      </c>
      <c r="C194" s="8" t="s">
        <v>1036</v>
      </c>
      <c r="D194" s="8" t="s">
        <v>996</v>
      </c>
      <c r="E194" s="8" t="s">
        <v>990</v>
      </c>
      <c r="F194" s="10">
        <v>1</v>
      </c>
      <c r="G194" s="8" t="s">
        <v>1203</v>
      </c>
      <c r="H194" s="19"/>
      <c r="I194" s="2"/>
      <c r="J194" s="2"/>
      <c r="K194" s="2"/>
      <c r="L194" s="2"/>
      <c r="M194" s="2"/>
      <c r="N194" s="2"/>
      <c r="O194" s="2"/>
      <c r="P194" s="2"/>
      <c r="Q194" s="2"/>
      <c r="R194" s="2"/>
      <c r="S194" s="2"/>
      <c r="T194" s="2"/>
      <c r="U194" s="2"/>
      <c r="V194" s="2"/>
      <c r="W194" s="2"/>
      <c r="X194" s="2"/>
      <c r="Y194" s="2"/>
      <c r="Z194" s="2"/>
      <c r="AA194" s="2"/>
    </row>
    <row r="195" spans="1:28" ht="12.75">
      <c r="A195" s="7">
        <v>193</v>
      </c>
      <c r="B195" s="8" t="s">
        <v>1204</v>
      </c>
      <c r="C195" s="8" t="s">
        <v>1036</v>
      </c>
      <c r="D195" s="8" t="s">
        <v>996</v>
      </c>
      <c r="E195" s="8" t="s">
        <v>990</v>
      </c>
      <c r="F195" s="9">
        <v>1</v>
      </c>
      <c r="G195" s="1"/>
      <c r="H195" s="2"/>
      <c r="I195" s="2"/>
      <c r="J195" s="2"/>
      <c r="K195" s="2"/>
      <c r="L195" s="2"/>
      <c r="M195" s="2"/>
      <c r="N195" s="2"/>
      <c r="O195" s="2"/>
      <c r="P195" s="2"/>
      <c r="Q195" s="2"/>
      <c r="R195" s="2"/>
      <c r="S195" s="2"/>
      <c r="T195" s="2"/>
      <c r="U195" s="2"/>
      <c r="V195" s="2"/>
      <c r="W195" s="2"/>
      <c r="X195" s="2"/>
      <c r="Y195" s="2"/>
      <c r="Z195" s="2"/>
      <c r="AA195" s="2"/>
    </row>
    <row r="196" spans="1:28" ht="12.75">
      <c r="A196" s="7">
        <v>194</v>
      </c>
      <c r="B196" s="8" t="s">
        <v>783</v>
      </c>
      <c r="C196" s="8" t="s">
        <v>1036</v>
      </c>
      <c r="D196" s="8" t="s">
        <v>996</v>
      </c>
      <c r="E196" s="8" t="s">
        <v>990</v>
      </c>
      <c r="F196" s="9">
        <v>1</v>
      </c>
      <c r="G196" s="1"/>
      <c r="H196" s="2"/>
      <c r="I196" s="2"/>
      <c r="J196" s="2"/>
      <c r="K196" s="2"/>
      <c r="L196" s="2"/>
      <c r="M196" s="2"/>
      <c r="N196" s="2"/>
      <c r="O196" s="2"/>
      <c r="P196" s="2"/>
      <c r="Q196" s="2"/>
      <c r="R196" s="2"/>
      <c r="S196" s="2"/>
      <c r="T196" s="2"/>
      <c r="U196" s="2"/>
      <c r="V196" s="2"/>
      <c r="W196" s="2"/>
      <c r="X196" s="2"/>
      <c r="Y196" s="2"/>
      <c r="Z196" s="2"/>
      <c r="AA196" s="2"/>
    </row>
    <row r="197" spans="1:28" ht="12.75">
      <c r="A197" s="7">
        <v>195</v>
      </c>
      <c r="B197" s="8" t="s">
        <v>1205</v>
      </c>
      <c r="C197" s="8" t="s">
        <v>1036</v>
      </c>
      <c r="D197" s="8" t="s">
        <v>996</v>
      </c>
      <c r="E197" s="8" t="s">
        <v>990</v>
      </c>
      <c r="F197" s="9">
        <v>1</v>
      </c>
      <c r="G197" s="10"/>
      <c r="I197" s="2"/>
      <c r="J197" s="2"/>
      <c r="K197" s="2"/>
      <c r="L197" s="2"/>
      <c r="M197" s="2"/>
      <c r="N197" s="2"/>
      <c r="O197" s="2"/>
      <c r="P197" s="2"/>
      <c r="Q197" s="2"/>
      <c r="R197" s="2"/>
      <c r="S197" s="2"/>
      <c r="T197" s="2"/>
      <c r="U197" s="2"/>
      <c r="V197" s="2"/>
      <c r="W197" s="2"/>
      <c r="X197" s="2"/>
      <c r="Y197" s="2"/>
      <c r="Z197" s="2"/>
      <c r="AA197" s="2"/>
    </row>
    <row r="198" spans="1:28" ht="12.75">
      <c r="A198" s="7">
        <v>196</v>
      </c>
      <c r="B198" s="8" t="s">
        <v>1206</v>
      </c>
      <c r="C198" s="8" t="s">
        <v>995</v>
      </c>
      <c r="D198" s="8" t="s">
        <v>996</v>
      </c>
      <c r="E198" s="8" t="s">
        <v>990</v>
      </c>
      <c r="F198" s="9">
        <v>1</v>
      </c>
      <c r="G198" s="1"/>
      <c r="H198" s="2"/>
      <c r="I198" s="2"/>
      <c r="J198" s="2"/>
      <c r="K198" s="2"/>
      <c r="L198" s="2"/>
      <c r="M198" s="2"/>
      <c r="N198" s="2"/>
      <c r="O198" s="2"/>
      <c r="P198" s="2"/>
      <c r="Q198" s="2"/>
      <c r="R198" s="2"/>
      <c r="S198" s="2"/>
      <c r="T198" s="2"/>
      <c r="U198" s="2"/>
      <c r="V198" s="2"/>
      <c r="W198" s="2"/>
      <c r="X198" s="2"/>
      <c r="Y198" s="2"/>
      <c r="Z198" s="2"/>
      <c r="AA198" s="2"/>
    </row>
    <row r="199" spans="1:28" ht="12.75">
      <c r="A199" s="7">
        <v>197</v>
      </c>
      <c r="B199" s="8" t="s">
        <v>1207</v>
      </c>
      <c r="C199" s="8" t="s">
        <v>995</v>
      </c>
      <c r="D199" s="8" t="s">
        <v>996</v>
      </c>
      <c r="E199" s="8" t="s">
        <v>990</v>
      </c>
      <c r="F199" s="9">
        <v>1</v>
      </c>
      <c r="G199" s="1"/>
      <c r="H199" s="2"/>
      <c r="I199" s="2"/>
      <c r="J199" s="2"/>
      <c r="K199" s="2"/>
      <c r="L199" s="2"/>
      <c r="M199" s="2"/>
      <c r="N199" s="2"/>
      <c r="O199" s="2"/>
      <c r="P199" s="2"/>
      <c r="Q199" s="2"/>
      <c r="R199" s="2"/>
      <c r="S199" s="2"/>
      <c r="T199" s="2"/>
      <c r="U199" s="2"/>
      <c r="V199" s="2"/>
      <c r="W199" s="2"/>
      <c r="X199" s="2"/>
      <c r="Y199" s="2"/>
      <c r="Z199" s="2"/>
      <c r="AA199" s="2"/>
    </row>
    <row r="200" spans="1:28" ht="12.75">
      <c r="A200" s="7">
        <v>198</v>
      </c>
      <c r="B200" s="8" t="s">
        <v>1208</v>
      </c>
      <c r="C200" s="8" t="s">
        <v>995</v>
      </c>
      <c r="D200" s="8" t="s">
        <v>996</v>
      </c>
      <c r="E200" s="8" t="s">
        <v>990</v>
      </c>
      <c r="F200" s="9">
        <v>1</v>
      </c>
      <c r="G200" s="1"/>
      <c r="H200" s="2"/>
      <c r="AB200" s="2"/>
    </row>
    <row r="201" spans="1:28" ht="12.75">
      <c r="A201" s="7">
        <v>199</v>
      </c>
      <c r="B201" s="8" t="s">
        <v>1209</v>
      </c>
      <c r="C201" s="8" t="s">
        <v>995</v>
      </c>
      <c r="D201" s="8" t="s">
        <v>996</v>
      </c>
      <c r="E201" s="8" t="s">
        <v>990</v>
      </c>
      <c r="F201" s="9">
        <v>1</v>
      </c>
      <c r="G201" s="1"/>
      <c r="H201" s="2"/>
      <c r="I201" s="2"/>
      <c r="J201" s="2"/>
      <c r="K201" s="2"/>
      <c r="L201" s="2"/>
      <c r="M201" s="2"/>
      <c r="N201" s="2"/>
      <c r="O201" s="2"/>
      <c r="P201" s="2"/>
      <c r="Q201" s="2"/>
      <c r="R201" s="2"/>
      <c r="S201" s="2"/>
      <c r="T201" s="2"/>
      <c r="U201" s="2"/>
      <c r="V201" s="2"/>
      <c r="W201" s="2"/>
      <c r="X201" s="2"/>
      <c r="Y201" s="2"/>
      <c r="Z201" s="2"/>
      <c r="AA201" s="2"/>
      <c r="AB201" s="2"/>
    </row>
    <row r="202" spans="1:28" ht="12.75">
      <c r="A202" s="7">
        <v>200</v>
      </c>
      <c r="B202" s="8" t="s">
        <v>1210</v>
      </c>
      <c r="C202" s="8" t="s">
        <v>1211</v>
      </c>
      <c r="D202" s="8" t="s">
        <v>996</v>
      </c>
      <c r="E202" s="8" t="s">
        <v>990</v>
      </c>
      <c r="F202" s="9">
        <v>1</v>
      </c>
      <c r="G202" s="1"/>
      <c r="H202" s="2"/>
      <c r="I202" s="2"/>
      <c r="J202" s="2"/>
      <c r="K202" s="2"/>
      <c r="L202" s="2"/>
      <c r="M202" s="2"/>
      <c r="N202" s="2"/>
      <c r="O202" s="2"/>
      <c r="P202" s="2"/>
      <c r="Q202" s="2"/>
      <c r="R202" s="2"/>
      <c r="S202" s="2"/>
      <c r="T202" s="2"/>
      <c r="U202" s="2"/>
      <c r="V202" s="2"/>
      <c r="W202" s="2"/>
      <c r="X202" s="2"/>
      <c r="Y202" s="2"/>
      <c r="Z202" s="2"/>
      <c r="AA202" s="2"/>
      <c r="AB202" s="2"/>
    </row>
    <row r="203" spans="1:28" ht="12.75">
      <c r="A203" s="7">
        <v>201</v>
      </c>
      <c r="B203" s="8" t="s">
        <v>1212</v>
      </c>
      <c r="C203" s="8" t="s">
        <v>1039</v>
      </c>
      <c r="D203" s="8" t="s">
        <v>996</v>
      </c>
      <c r="E203" s="8" t="s">
        <v>990</v>
      </c>
      <c r="F203" s="9">
        <v>1</v>
      </c>
      <c r="G203" s="1"/>
      <c r="H203" s="2"/>
      <c r="I203" s="2"/>
      <c r="J203" s="2"/>
      <c r="K203" s="2"/>
      <c r="L203" s="2"/>
      <c r="M203" s="2"/>
      <c r="N203" s="2"/>
      <c r="O203" s="2"/>
      <c r="P203" s="2"/>
      <c r="Q203" s="2"/>
      <c r="R203" s="2"/>
      <c r="S203" s="2"/>
      <c r="T203" s="2"/>
      <c r="U203" s="2"/>
      <c r="V203" s="2"/>
      <c r="W203" s="2"/>
      <c r="X203" s="2"/>
      <c r="Y203" s="2"/>
      <c r="Z203" s="2"/>
      <c r="AA203" s="2"/>
      <c r="AB203" s="2"/>
    </row>
    <row r="204" spans="1:28" ht="12.75">
      <c r="A204" s="7">
        <v>202</v>
      </c>
      <c r="B204" s="8" t="s">
        <v>1213</v>
      </c>
      <c r="C204" s="8" t="s">
        <v>995</v>
      </c>
      <c r="D204" s="8" t="s">
        <v>996</v>
      </c>
      <c r="E204" s="8" t="s">
        <v>990</v>
      </c>
      <c r="F204" s="9">
        <v>1</v>
      </c>
      <c r="G204" s="1"/>
      <c r="H204" s="2"/>
      <c r="T204" s="2"/>
      <c r="U204" s="2"/>
      <c r="V204" s="2"/>
      <c r="W204" s="2"/>
      <c r="X204" s="2"/>
      <c r="Y204" s="2"/>
      <c r="Z204" s="2"/>
      <c r="AA204" s="2"/>
      <c r="AB204" s="2"/>
    </row>
    <row r="205" spans="1:28" ht="12.75">
      <c r="A205" s="7">
        <v>203</v>
      </c>
      <c r="B205" s="8" t="s">
        <v>1214</v>
      </c>
      <c r="C205" s="8" t="s">
        <v>995</v>
      </c>
      <c r="D205" s="8" t="s">
        <v>996</v>
      </c>
      <c r="E205" s="8" t="s">
        <v>990</v>
      </c>
      <c r="F205" s="9">
        <v>1</v>
      </c>
      <c r="G205" s="1"/>
      <c r="H205" s="2"/>
      <c r="I205" s="2"/>
      <c r="J205" s="2"/>
      <c r="K205" s="2"/>
      <c r="L205" s="2"/>
      <c r="M205" s="2"/>
      <c r="N205" s="2"/>
      <c r="O205" s="2"/>
      <c r="P205" s="2"/>
      <c r="Q205" s="2"/>
      <c r="R205" s="2"/>
      <c r="S205" s="2"/>
      <c r="T205" s="2"/>
      <c r="U205" s="2"/>
      <c r="V205" s="2"/>
      <c r="W205" s="2"/>
      <c r="X205" s="2"/>
      <c r="Y205" s="2"/>
      <c r="Z205" s="2"/>
      <c r="AA205" s="2"/>
      <c r="AB205" s="2"/>
    </row>
    <row r="206" spans="1:28" ht="12.75">
      <c r="A206" s="7">
        <v>204</v>
      </c>
      <c r="B206" s="25" t="s">
        <v>1215</v>
      </c>
      <c r="C206" s="10" t="s">
        <v>1039</v>
      </c>
      <c r="D206" s="10" t="s">
        <v>996</v>
      </c>
      <c r="E206" s="10" t="s">
        <v>990</v>
      </c>
      <c r="F206" s="9">
        <v>1</v>
      </c>
      <c r="G206" s="1"/>
      <c r="H206" s="2"/>
      <c r="I206" s="2"/>
      <c r="J206" s="2"/>
      <c r="K206" s="2"/>
      <c r="L206" s="2"/>
      <c r="M206" s="2"/>
      <c r="N206" s="2"/>
      <c r="O206" s="2"/>
      <c r="P206" s="2"/>
      <c r="Q206" s="2"/>
      <c r="R206" s="2"/>
      <c r="S206" s="2"/>
      <c r="T206" s="2"/>
      <c r="U206" s="2"/>
      <c r="V206" s="2"/>
      <c r="W206" s="2"/>
      <c r="X206" s="2"/>
      <c r="Y206" s="2"/>
      <c r="Z206" s="2"/>
      <c r="AA206" s="2"/>
      <c r="AB206" s="2"/>
    </row>
    <row r="207" spans="1:28" ht="12.75">
      <c r="A207" s="7">
        <v>205</v>
      </c>
      <c r="B207" s="8" t="s">
        <v>1216</v>
      </c>
      <c r="C207" s="8" t="s">
        <v>1009</v>
      </c>
      <c r="D207" s="8" t="s">
        <v>996</v>
      </c>
      <c r="E207" s="8" t="s">
        <v>990</v>
      </c>
      <c r="F207" s="9">
        <v>1</v>
      </c>
      <c r="G207" s="1"/>
      <c r="H207" s="2"/>
      <c r="I207" s="2"/>
      <c r="J207" s="2"/>
      <c r="K207" s="2"/>
      <c r="L207" s="2"/>
      <c r="M207" s="2"/>
      <c r="N207" s="2"/>
      <c r="O207" s="2"/>
      <c r="P207" s="2"/>
      <c r="Q207" s="2"/>
      <c r="R207" s="2"/>
      <c r="S207" s="2"/>
      <c r="T207" s="2"/>
      <c r="U207" s="2"/>
      <c r="V207" s="2"/>
      <c r="W207" s="2"/>
      <c r="X207" s="2"/>
      <c r="Y207" s="2"/>
      <c r="Z207" s="2"/>
      <c r="AA207" s="2"/>
      <c r="AB207" s="2"/>
    </row>
    <row r="208" spans="1:28" ht="12.75">
      <c r="A208" s="7">
        <v>206</v>
      </c>
      <c r="B208" s="8" t="s">
        <v>1217</v>
      </c>
      <c r="C208" s="8" t="s">
        <v>995</v>
      </c>
      <c r="D208" s="8" t="s">
        <v>996</v>
      </c>
      <c r="E208" s="8" t="s">
        <v>990</v>
      </c>
      <c r="F208" s="10">
        <v>1</v>
      </c>
      <c r="G208" s="1"/>
      <c r="H208" s="2"/>
      <c r="I208" s="2"/>
      <c r="J208" s="2"/>
      <c r="K208" s="2"/>
      <c r="L208" s="2"/>
      <c r="M208" s="2"/>
      <c r="N208" s="2"/>
      <c r="O208" s="2"/>
      <c r="P208" s="2"/>
      <c r="Q208" s="2"/>
      <c r="R208" s="2"/>
      <c r="S208" s="2"/>
      <c r="T208" s="2"/>
      <c r="U208" s="2"/>
      <c r="V208" s="2"/>
      <c r="W208" s="2"/>
      <c r="X208" s="2"/>
      <c r="Y208" s="2"/>
      <c r="Z208" s="2"/>
      <c r="AA208" s="2"/>
      <c r="AB208" s="2"/>
    </row>
    <row r="209" spans="1:28" ht="12.75">
      <c r="A209" s="7">
        <v>207</v>
      </c>
      <c r="B209" s="8" t="s">
        <v>1218</v>
      </c>
      <c r="C209" s="8" t="s">
        <v>1009</v>
      </c>
      <c r="D209" s="8" t="s">
        <v>996</v>
      </c>
      <c r="E209" s="8" t="s">
        <v>990</v>
      </c>
      <c r="F209" s="9">
        <v>1</v>
      </c>
      <c r="G209" s="1"/>
      <c r="H209" s="2"/>
      <c r="I209" s="2"/>
      <c r="J209" s="2"/>
      <c r="K209" s="2"/>
      <c r="L209" s="2"/>
      <c r="M209" s="2"/>
      <c r="N209" s="2"/>
      <c r="O209" s="2"/>
      <c r="P209" s="2"/>
      <c r="Q209" s="2"/>
      <c r="R209" s="2"/>
      <c r="S209" s="2"/>
      <c r="T209" s="2"/>
      <c r="U209" s="2"/>
      <c r="V209" s="2"/>
      <c r="W209" s="2"/>
      <c r="X209" s="2"/>
      <c r="Y209" s="2"/>
      <c r="Z209" s="2"/>
      <c r="AA209" s="2"/>
      <c r="AB209" s="2"/>
    </row>
    <row r="210" spans="1:28" ht="12.75">
      <c r="A210" s="7">
        <v>208</v>
      </c>
      <c r="B210" s="8" t="s">
        <v>1219</v>
      </c>
      <c r="C210" s="8" t="s">
        <v>995</v>
      </c>
      <c r="D210" s="8" t="s">
        <v>996</v>
      </c>
      <c r="E210" s="8" t="s">
        <v>990</v>
      </c>
      <c r="F210" s="9">
        <v>1</v>
      </c>
      <c r="G210" s="1"/>
      <c r="H210" s="2"/>
      <c r="I210" s="2"/>
      <c r="J210" s="2"/>
      <c r="K210" s="2"/>
      <c r="L210" s="2"/>
      <c r="M210" s="2"/>
      <c r="N210" s="2"/>
      <c r="O210" s="2"/>
      <c r="P210" s="2"/>
      <c r="Q210" s="2"/>
      <c r="R210" s="2"/>
      <c r="S210" s="2"/>
      <c r="T210" s="2"/>
      <c r="U210" s="2"/>
      <c r="V210" s="2"/>
      <c r="W210" s="2"/>
      <c r="X210" s="2"/>
      <c r="Y210" s="2"/>
      <c r="Z210" s="2"/>
      <c r="AA210" s="2"/>
      <c r="AB210" s="2"/>
    </row>
    <row r="211" spans="1:28" ht="12.75">
      <c r="A211" s="7">
        <v>209</v>
      </c>
      <c r="B211" s="8" t="s">
        <v>1220</v>
      </c>
      <c r="C211" s="8" t="s">
        <v>995</v>
      </c>
      <c r="D211" s="8" t="s">
        <v>996</v>
      </c>
      <c r="E211" s="8" t="s">
        <v>990</v>
      </c>
      <c r="F211" s="9">
        <v>1</v>
      </c>
      <c r="G211" s="1"/>
      <c r="H211" s="2"/>
      <c r="I211" s="2"/>
      <c r="J211" s="2"/>
      <c r="K211" s="2"/>
      <c r="L211" s="2"/>
      <c r="M211" s="2"/>
      <c r="N211" s="2"/>
      <c r="O211" s="2"/>
      <c r="P211" s="2"/>
      <c r="Q211" s="2"/>
      <c r="R211" s="2"/>
      <c r="S211" s="2"/>
      <c r="T211" s="2"/>
      <c r="U211" s="2"/>
      <c r="V211" s="2"/>
      <c r="W211" s="2"/>
      <c r="X211" s="2"/>
      <c r="Y211" s="2"/>
      <c r="Z211" s="2"/>
      <c r="AA211" s="2"/>
      <c r="AB211" s="2"/>
    </row>
    <row r="212" spans="1:28" ht="12.75">
      <c r="A212" s="7">
        <v>210</v>
      </c>
      <c r="B212" s="8" t="s">
        <v>1221</v>
      </c>
      <c r="C212" s="8" t="s">
        <v>995</v>
      </c>
      <c r="D212" s="8" t="s">
        <v>996</v>
      </c>
      <c r="E212" s="8" t="s">
        <v>990</v>
      </c>
      <c r="F212" s="9">
        <v>1</v>
      </c>
      <c r="G212" s="1"/>
      <c r="H212" s="2"/>
      <c r="I212" s="2"/>
      <c r="J212" s="2"/>
      <c r="K212" s="2"/>
      <c r="L212" s="2"/>
      <c r="M212" s="2"/>
      <c r="N212" s="2"/>
      <c r="O212" s="2"/>
      <c r="P212" s="2"/>
      <c r="Q212" s="2"/>
      <c r="R212" s="2"/>
      <c r="S212" s="2"/>
      <c r="T212" s="2"/>
      <c r="U212" s="2"/>
      <c r="V212" s="2"/>
      <c r="W212" s="2"/>
      <c r="X212" s="2"/>
      <c r="Y212" s="2"/>
      <c r="Z212" s="2"/>
      <c r="AA212" s="2"/>
      <c r="AB212" s="2"/>
    </row>
    <row r="213" spans="1:28" ht="12.75">
      <c r="A213" s="7">
        <v>211</v>
      </c>
      <c r="B213" s="8" t="s">
        <v>1222</v>
      </c>
      <c r="C213" s="8" t="s">
        <v>1009</v>
      </c>
      <c r="D213" s="8" t="s">
        <v>996</v>
      </c>
      <c r="E213" s="8" t="s">
        <v>990</v>
      </c>
      <c r="F213" s="9">
        <v>1</v>
      </c>
      <c r="G213" s="1"/>
      <c r="H213" s="2"/>
      <c r="I213" s="2"/>
      <c r="J213" s="2"/>
      <c r="K213" s="2"/>
      <c r="L213" s="2"/>
      <c r="M213" s="2"/>
      <c r="N213" s="2"/>
      <c r="O213" s="2"/>
      <c r="P213" s="2"/>
      <c r="Q213" s="2"/>
      <c r="R213" s="2"/>
      <c r="S213" s="2"/>
      <c r="T213" s="2"/>
      <c r="U213" s="2"/>
      <c r="V213" s="2"/>
      <c r="W213" s="2"/>
      <c r="X213" s="2"/>
      <c r="Y213" s="2"/>
      <c r="Z213" s="2"/>
      <c r="AA213" s="2"/>
    </row>
    <row r="214" spans="1:28" ht="12.75">
      <c r="A214" s="7">
        <v>212</v>
      </c>
      <c r="B214" s="8" t="s">
        <v>1223</v>
      </c>
      <c r="C214" s="26" t="s">
        <v>1005</v>
      </c>
      <c r="D214" s="10" t="s">
        <v>997</v>
      </c>
      <c r="E214" s="8" t="s">
        <v>990</v>
      </c>
      <c r="F214" s="9">
        <v>1</v>
      </c>
      <c r="G214" s="1"/>
      <c r="H214" s="2"/>
      <c r="I214" s="2"/>
      <c r="J214" s="2"/>
      <c r="K214" s="2"/>
      <c r="L214" s="2"/>
      <c r="M214" s="2"/>
      <c r="N214" s="2"/>
      <c r="O214" s="2"/>
      <c r="P214" s="2"/>
      <c r="Q214" s="2"/>
      <c r="R214" s="2"/>
      <c r="S214" s="2"/>
      <c r="T214" s="2"/>
      <c r="U214" s="2"/>
      <c r="V214" s="2"/>
      <c r="W214" s="2"/>
      <c r="X214" s="2"/>
      <c r="Y214" s="2"/>
      <c r="Z214" s="2"/>
      <c r="AA214" s="2"/>
    </row>
    <row r="215" spans="1:28" ht="12.75">
      <c r="A215" s="7">
        <v>213</v>
      </c>
      <c r="B215" s="8" t="s">
        <v>1224</v>
      </c>
      <c r="C215" s="26" t="s">
        <v>1005</v>
      </c>
      <c r="D215" s="10" t="s">
        <v>997</v>
      </c>
      <c r="E215" s="8" t="s">
        <v>990</v>
      </c>
      <c r="F215" s="10">
        <v>1</v>
      </c>
      <c r="G215" s="10"/>
      <c r="I215" s="2"/>
      <c r="J215" s="2"/>
      <c r="K215" s="2"/>
      <c r="L215" s="2"/>
      <c r="M215" s="2"/>
      <c r="N215" s="2"/>
      <c r="O215" s="2"/>
      <c r="P215" s="2"/>
      <c r="Q215" s="2"/>
      <c r="R215" s="2"/>
      <c r="S215" s="2"/>
      <c r="T215" s="2"/>
      <c r="U215" s="2"/>
      <c r="V215" s="2"/>
      <c r="W215" s="2"/>
      <c r="X215" s="2"/>
      <c r="Y215" s="2"/>
      <c r="Z215" s="2"/>
      <c r="AA215" s="2"/>
    </row>
    <row r="216" spans="1:28" ht="12.75">
      <c r="A216" s="7">
        <v>214</v>
      </c>
      <c r="B216" s="8" t="s">
        <v>1225</v>
      </c>
      <c r="C216" s="10" t="s">
        <v>1226</v>
      </c>
      <c r="D216" s="10" t="s">
        <v>997</v>
      </c>
      <c r="E216" s="8" t="s">
        <v>990</v>
      </c>
      <c r="F216" s="9">
        <v>1</v>
      </c>
      <c r="G216" s="1"/>
      <c r="H216" s="2"/>
      <c r="I216" s="2"/>
      <c r="J216" s="2"/>
      <c r="K216" s="2"/>
      <c r="L216" s="2"/>
      <c r="M216" s="2"/>
      <c r="N216" s="2"/>
      <c r="O216" s="2"/>
      <c r="P216" s="2"/>
      <c r="Q216" s="2"/>
      <c r="R216" s="2"/>
      <c r="S216" s="2"/>
      <c r="T216" s="2"/>
      <c r="U216" s="2"/>
      <c r="V216" s="2"/>
      <c r="W216" s="2"/>
      <c r="X216" s="2"/>
      <c r="Y216" s="2"/>
      <c r="Z216" s="2"/>
      <c r="AA216" s="2"/>
    </row>
    <row r="217" spans="1:28" ht="12.75">
      <c r="A217" s="7">
        <v>215</v>
      </c>
      <c r="B217" s="8" t="s">
        <v>1227</v>
      </c>
      <c r="C217" s="10" t="s">
        <v>1005</v>
      </c>
      <c r="D217" s="10" t="s">
        <v>997</v>
      </c>
      <c r="E217" s="8" t="s">
        <v>990</v>
      </c>
      <c r="F217" s="9">
        <v>1</v>
      </c>
      <c r="G217" s="1"/>
      <c r="H217" s="2"/>
      <c r="I217" s="2"/>
      <c r="J217" s="2"/>
      <c r="K217" s="2"/>
      <c r="L217" s="2"/>
      <c r="M217" s="2"/>
      <c r="N217" s="2"/>
      <c r="O217" s="2"/>
      <c r="P217" s="2"/>
      <c r="Q217" s="2"/>
      <c r="R217" s="2"/>
      <c r="S217" s="2"/>
      <c r="T217" s="2"/>
      <c r="U217" s="2"/>
      <c r="V217" s="2"/>
      <c r="W217" s="2"/>
      <c r="X217" s="2"/>
      <c r="Y217" s="2"/>
      <c r="Z217" s="2"/>
      <c r="AA217" s="2"/>
    </row>
    <row r="218" spans="1:28" ht="12.75">
      <c r="A218" s="7">
        <v>216</v>
      </c>
      <c r="B218" s="8" t="s">
        <v>1228</v>
      </c>
      <c r="C218" s="10" t="s">
        <v>1005</v>
      </c>
      <c r="D218" s="10" t="s">
        <v>997</v>
      </c>
      <c r="E218" s="8" t="s">
        <v>990</v>
      </c>
      <c r="F218" s="9">
        <v>1</v>
      </c>
      <c r="G218" s="1"/>
      <c r="H218" s="2"/>
      <c r="I218" s="2"/>
      <c r="J218" s="2"/>
      <c r="K218" s="2"/>
      <c r="L218" s="2"/>
      <c r="M218" s="2"/>
      <c r="N218" s="2"/>
      <c r="O218" s="2"/>
      <c r="P218" s="2"/>
      <c r="Q218" s="2"/>
      <c r="R218" s="2"/>
      <c r="S218" s="2"/>
      <c r="T218" s="2"/>
      <c r="U218" s="2"/>
      <c r="V218" s="2"/>
      <c r="W218" s="2"/>
      <c r="X218" s="2"/>
      <c r="Y218" s="2"/>
      <c r="Z218" s="2"/>
      <c r="AA218" s="2"/>
    </row>
    <row r="219" spans="1:28" ht="12.75">
      <c r="A219" s="7">
        <v>217</v>
      </c>
      <c r="B219" s="8" t="s">
        <v>1229</v>
      </c>
      <c r="C219" s="10" t="s">
        <v>1005</v>
      </c>
      <c r="D219" s="10" t="s">
        <v>997</v>
      </c>
      <c r="E219" s="8" t="s">
        <v>990</v>
      </c>
      <c r="F219" s="9">
        <v>1</v>
      </c>
      <c r="G219" s="1"/>
      <c r="H219" s="2"/>
      <c r="I219" s="2"/>
      <c r="J219" s="2"/>
      <c r="K219" s="2"/>
      <c r="L219" s="2"/>
      <c r="M219" s="2"/>
      <c r="N219" s="2"/>
      <c r="O219" s="2"/>
      <c r="P219" s="2"/>
      <c r="Q219" s="2"/>
      <c r="R219" s="2"/>
      <c r="S219" s="2"/>
      <c r="T219" s="2"/>
      <c r="U219" s="2"/>
      <c r="V219" s="2"/>
      <c r="W219" s="2"/>
      <c r="X219" s="2"/>
      <c r="Y219" s="2"/>
      <c r="Z219" s="2"/>
      <c r="AA219" s="2"/>
    </row>
    <row r="220" spans="1:28" ht="12.75">
      <c r="A220" s="7">
        <v>218</v>
      </c>
      <c r="B220" s="8" t="s">
        <v>1230</v>
      </c>
      <c r="C220" s="8" t="s">
        <v>1005</v>
      </c>
      <c r="D220" s="8" t="s">
        <v>997</v>
      </c>
      <c r="E220" s="8" t="s">
        <v>990</v>
      </c>
      <c r="F220" s="9">
        <v>1</v>
      </c>
      <c r="G220" s="3"/>
      <c r="H220" s="23"/>
      <c r="I220" s="2"/>
      <c r="J220" s="2"/>
      <c r="K220" s="2"/>
      <c r="L220" s="2"/>
      <c r="M220" s="2"/>
      <c r="N220" s="2"/>
      <c r="O220" s="2"/>
      <c r="P220" s="2"/>
      <c r="Q220" s="2"/>
      <c r="R220" s="2"/>
      <c r="S220" s="2"/>
      <c r="T220" s="2"/>
      <c r="U220" s="2"/>
      <c r="V220" s="2"/>
      <c r="W220" s="2"/>
      <c r="X220" s="2"/>
      <c r="Y220" s="2"/>
      <c r="Z220" s="2"/>
      <c r="AA220" s="2"/>
    </row>
    <row r="221" spans="1:28" ht="12.75">
      <c r="A221" s="7">
        <v>219</v>
      </c>
      <c r="B221" s="8" t="s">
        <v>1231</v>
      </c>
      <c r="C221" s="10" t="s">
        <v>1005</v>
      </c>
      <c r="D221" s="10" t="s">
        <v>997</v>
      </c>
      <c r="E221" s="8" t="s">
        <v>990</v>
      </c>
      <c r="F221" s="9">
        <v>1</v>
      </c>
      <c r="G221" s="3"/>
      <c r="H221" s="23"/>
      <c r="I221" s="2"/>
      <c r="J221" s="2"/>
      <c r="K221" s="2"/>
      <c r="L221" s="2"/>
      <c r="M221" s="2"/>
      <c r="N221" s="2"/>
      <c r="O221" s="2"/>
      <c r="P221" s="2"/>
      <c r="Q221" s="2"/>
      <c r="R221" s="2"/>
      <c r="S221" s="2"/>
      <c r="T221" s="2"/>
      <c r="U221" s="2"/>
      <c r="V221" s="2"/>
      <c r="W221" s="2"/>
      <c r="X221" s="2"/>
      <c r="Y221" s="2"/>
      <c r="Z221" s="2"/>
      <c r="AA221" s="2"/>
    </row>
    <row r="222" spans="1:28" ht="12.75">
      <c r="A222" s="7">
        <v>220</v>
      </c>
      <c r="B222" s="8" t="s">
        <v>1232</v>
      </c>
      <c r="C222" s="10" t="s">
        <v>1005</v>
      </c>
      <c r="D222" s="10" t="s">
        <v>997</v>
      </c>
      <c r="E222" s="8" t="s">
        <v>990</v>
      </c>
      <c r="F222" s="9">
        <v>1</v>
      </c>
      <c r="G222" s="1"/>
      <c r="H222" s="2"/>
      <c r="I222" s="2"/>
      <c r="J222" s="2"/>
      <c r="K222" s="2"/>
      <c r="L222" s="2"/>
      <c r="M222" s="2"/>
      <c r="N222" s="2"/>
      <c r="O222" s="2"/>
      <c r="P222" s="2"/>
      <c r="Q222" s="2"/>
      <c r="R222" s="2"/>
      <c r="S222" s="2"/>
      <c r="T222" s="2"/>
      <c r="U222" s="2"/>
      <c r="V222" s="2"/>
      <c r="W222" s="2"/>
      <c r="X222" s="2"/>
      <c r="Y222" s="2"/>
      <c r="Z222" s="2"/>
      <c r="AA222" s="2"/>
    </row>
    <row r="223" spans="1:28" ht="12.75">
      <c r="A223" s="7">
        <v>221</v>
      </c>
      <c r="B223" s="8" t="s">
        <v>179</v>
      </c>
      <c r="C223" s="10" t="s">
        <v>1005</v>
      </c>
      <c r="D223" s="10" t="s">
        <v>997</v>
      </c>
      <c r="E223" s="8" t="s">
        <v>990</v>
      </c>
      <c r="F223" s="9">
        <v>1</v>
      </c>
      <c r="G223" s="8" t="s">
        <v>1233</v>
      </c>
      <c r="H223" s="19"/>
      <c r="I223" s="2"/>
      <c r="J223" s="2"/>
      <c r="K223" s="2"/>
      <c r="L223" s="2"/>
      <c r="M223" s="2"/>
      <c r="N223" s="2"/>
      <c r="O223" s="2"/>
      <c r="P223" s="2"/>
      <c r="Q223" s="2"/>
      <c r="R223" s="2"/>
      <c r="S223" s="2"/>
      <c r="T223" s="2"/>
      <c r="U223" s="2"/>
      <c r="V223" s="2"/>
      <c r="W223" s="2"/>
      <c r="X223" s="2"/>
      <c r="Y223" s="2"/>
      <c r="Z223" s="2"/>
      <c r="AA223" s="2"/>
    </row>
    <row r="224" spans="1:28" ht="12.75">
      <c r="A224" s="7">
        <v>222</v>
      </c>
      <c r="B224" s="8" t="s">
        <v>1234</v>
      </c>
      <c r="C224" s="8" t="s">
        <v>1235</v>
      </c>
      <c r="D224" s="8" t="s">
        <v>997</v>
      </c>
      <c r="E224" s="8" t="s">
        <v>990</v>
      </c>
      <c r="F224" s="9">
        <v>1</v>
      </c>
      <c r="G224" s="10"/>
      <c r="I224" s="2"/>
      <c r="J224" s="2"/>
      <c r="K224" s="2"/>
      <c r="L224" s="2"/>
      <c r="M224" s="2"/>
      <c r="N224" s="2"/>
      <c r="O224" s="2"/>
      <c r="P224" s="2"/>
      <c r="Q224" s="2"/>
      <c r="R224" s="2"/>
      <c r="S224" s="2"/>
      <c r="T224" s="2"/>
      <c r="U224" s="2"/>
      <c r="V224" s="2"/>
      <c r="W224" s="2"/>
      <c r="X224" s="2"/>
      <c r="Y224" s="2"/>
      <c r="Z224" s="2"/>
      <c r="AA224" s="2"/>
    </row>
    <row r="225" spans="1:27" ht="12.75">
      <c r="A225" s="7">
        <v>223</v>
      </c>
      <c r="B225" s="8" t="s">
        <v>1236</v>
      </c>
      <c r="C225" s="10" t="s">
        <v>1005</v>
      </c>
      <c r="D225" s="10" t="s">
        <v>997</v>
      </c>
      <c r="E225" s="10" t="s">
        <v>990</v>
      </c>
      <c r="F225" s="27">
        <v>1</v>
      </c>
      <c r="G225" s="8" t="s">
        <v>1237</v>
      </c>
      <c r="H225" s="19"/>
      <c r="I225" s="2"/>
      <c r="J225" s="2"/>
      <c r="K225" s="2"/>
      <c r="L225" s="2"/>
      <c r="M225" s="2"/>
      <c r="N225" s="2"/>
      <c r="O225" s="2"/>
      <c r="P225" s="2"/>
      <c r="Q225" s="2"/>
      <c r="R225" s="2"/>
      <c r="S225" s="2"/>
      <c r="T225" s="2"/>
      <c r="U225" s="2"/>
      <c r="V225" s="2"/>
      <c r="W225" s="2"/>
      <c r="X225" s="2"/>
      <c r="Y225" s="2"/>
      <c r="Z225" s="2"/>
      <c r="AA225" s="2"/>
    </row>
    <row r="226" spans="1:27" ht="12.75">
      <c r="A226" s="7">
        <v>224</v>
      </c>
      <c r="B226" s="8" t="s">
        <v>1238</v>
      </c>
      <c r="C226" s="10" t="s">
        <v>1005</v>
      </c>
      <c r="D226" s="10" t="s">
        <v>997</v>
      </c>
      <c r="E226" s="10" t="s">
        <v>990</v>
      </c>
      <c r="F226" s="27">
        <v>1</v>
      </c>
      <c r="G226" s="1"/>
      <c r="H226" s="2"/>
      <c r="I226" s="2"/>
      <c r="J226" s="2"/>
      <c r="K226" s="2"/>
      <c r="L226" s="2"/>
      <c r="M226" s="2"/>
      <c r="N226" s="2"/>
      <c r="O226" s="2"/>
      <c r="P226" s="2"/>
      <c r="Q226" s="2"/>
      <c r="R226" s="2"/>
      <c r="S226" s="2"/>
      <c r="T226" s="2"/>
      <c r="U226" s="2"/>
      <c r="V226" s="2"/>
      <c r="W226" s="2"/>
      <c r="X226" s="2"/>
      <c r="Y226" s="2"/>
      <c r="Z226" s="2"/>
      <c r="AA226" s="2"/>
    </row>
    <row r="227" spans="1:27" ht="12.75">
      <c r="A227" s="7">
        <v>225</v>
      </c>
      <c r="B227" s="8" t="s">
        <v>1239</v>
      </c>
      <c r="C227" s="10" t="s">
        <v>1240</v>
      </c>
      <c r="D227" s="10" t="s">
        <v>997</v>
      </c>
      <c r="E227" s="10" t="s">
        <v>990</v>
      </c>
      <c r="F227" s="9">
        <v>1</v>
      </c>
      <c r="G227" s="1"/>
      <c r="H227" s="2"/>
      <c r="I227" s="2"/>
      <c r="J227" s="2"/>
      <c r="K227" s="2"/>
      <c r="L227" s="2"/>
      <c r="M227" s="2"/>
      <c r="N227" s="2"/>
      <c r="O227" s="2"/>
      <c r="P227" s="2"/>
      <c r="Q227" s="2"/>
      <c r="R227" s="2"/>
      <c r="S227" s="2"/>
      <c r="T227" s="2"/>
      <c r="U227" s="2"/>
      <c r="V227" s="2"/>
      <c r="W227" s="2"/>
      <c r="X227" s="2"/>
      <c r="Y227" s="2"/>
      <c r="Z227" s="2"/>
      <c r="AA227" s="2"/>
    </row>
    <row r="228" spans="1:27" ht="12.75">
      <c r="A228" s="7">
        <v>226</v>
      </c>
      <c r="B228" s="8" t="s">
        <v>872</v>
      </c>
      <c r="C228" s="8" t="s">
        <v>1005</v>
      </c>
      <c r="D228" s="8" t="s">
        <v>997</v>
      </c>
      <c r="E228" s="8" t="s">
        <v>990</v>
      </c>
      <c r="F228" s="9">
        <v>1</v>
      </c>
      <c r="G228" s="1"/>
      <c r="H228" s="2"/>
      <c r="I228" s="2"/>
      <c r="J228" s="2"/>
      <c r="K228" s="2"/>
      <c r="L228" s="2"/>
      <c r="M228" s="2"/>
      <c r="N228" s="2"/>
      <c r="O228" s="2"/>
      <c r="P228" s="2"/>
      <c r="Q228" s="2"/>
      <c r="R228" s="2"/>
      <c r="S228" s="2"/>
      <c r="T228" s="2"/>
      <c r="U228" s="2"/>
      <c r="V228" s="2"/>
      <c r="W228" s="2"/>
      <c r="X228" s="2"/>
      <c r="Y228" s="2"/>
      <c r="Z228" s="2"/>
      <c r="AA228" s="2"/>
    </row>
    <row r="229" spans="1:27" ht="12.75">
      <c r="A229" s="7">
        <v>227</v>
      </c>
      <c r="B229" s="8" t="s">
        <v>1241</v>
      </c>
      <c r="C229" s="8" t="s">
        <v>1005</v>
      </c>
      <c r="D229" s="8" t="s">
        <v>997</v>
      </c>
      <c r="E229" s="8" t="s">
        <v>990</v>
      </c>
      <c r="F229" s="9">
        <v>1</v>
      </c>
      <c r="G229" s="1"/>
      <c r="H229" s="2"/>
      <c r="I229" s="2"/>
      <c r="J229" s="2"/>
      <c r="K229" s="2"/>
      <c r="L229" s="2"/>
      <c r="M229" s="2"/>
      <c r="N229" s="2"/>
      <c r="O229" s="2"/>
      <c r="P229" s="2"/>
      <c r="Q229" s="2"/>
      <c r="R229" s="2"/>
      <c r="S229" s="2"/>
      <c r="T229" s="2"/>
      <c r="U229" s="2"/>
      <c r="V229" s="2"/>
      <c r="W229" s="2"/>
      <c r="X229" s="2"/>
      <c r="Y229" s="2"/>
      <c r="Z229" s="2"/>
      <c r="AA229" s="2"/>
    </row>
    <row r="230" spans="1:27" ht="12.75">
      <c r="A230" s="7">
        <v>228</v>
      </c>
      <c r="B230" s="8" t="s">
        <v>1242</v>
      </c>
      <c r="C230" s="10" t="s">
        <v>1096</v>
      </c>
      <c r="D230" s="10" t="s">
        <v>997</v>
      </c>
      <c r="E230" s="10" t="s">
        <v>990</v>
      </c>
      <c r="F230" s="9">
        <v>1</v>
      </c>
      <c r="G230" s="1"/>
      <c r="H230" s="2"/>
      <c r="I230" s="2"/>
      <c r="J230" s="2"/>
      <c r="K230" s="2"/>
      <c r="L230" s="2"/>
      <c r="M230" s="2"/>
      <c r="N230" s="2"/>
      <c r="O230" s="2"/>
      <c r="P230" s="2"/>
      <c r="Q230" s="2"/>
      <c r="R230" s="2"/>
      <c r="S230" s="2"/>
      <c r="T230" s="2"/>
      <c r="U230" s="2"/>
      <c r="V230" s="2"/>
      <c r="W230" s="2"/>
      <c r="X230" s="2"/>
      <c r="Y230" s="2"/>
      <c r="Z230" s="2"/>
      <c r="AA230" s="2"/>
    </row>
    <row r="231" spans="1:27" ht="12.75">
      <c r="A231" s="7">
        <v>229</v>
      </c>
      <c r="B231" s="8" t="s">
        <v>1243</v>
      </c>
      <c r="C231" s="10" t="s">
        <v>1096</v>
      </c>
      <c r="D231" s="10" t="s">
        <v>997</v>
      </c>
      <c r="E231" s="10" t="s">
        <v>990</v>
      </c>
      <c r="F231" s="9">
        <v>1</v>
      </c>
      <c r="G231" s="1"/>
      <c r="H231" s="2"/>
      <c r="I231" s="2"/>
      <c r="J231" s="2"/>
      <c r="K231" s="2"/>
      <c r="L231" s="2"/>
      <c r="M231" s="2"/>
      <c r="N231" s="2"/>
      <c r="O231" s="2"/>
      <c r="P231" s="2"/>
      <c r="Q231" s="2"/>
      <c r="R231" s="2"/>
      <c r="S231" s="2"/>
      <c r="T231" s="2"/>
      <c r="U231" s="2"/>
      <c r="V231" s="2"/>
      <c r="W231" s="2"/>
      <c r="X231" s="2"/>
      <c r="Y231" s="2"/>
      <c r="Z231" s="2"/>
      <c r="AA231" s="2"/>
    </row>
    <row r="232" spans="1:27" ht="12.75">
      <c r="A232" s="7">
        <v>230</v>
      </c>
      <c r="B232" s="8" t="s">
        <v>1244</v>
      </c>
      <c r="C232" s="10" t="s">
        <v>1096</v>
      </c>
      <c r="D232" s="10" t="s">
        <v>997</v>
      </c>
      <c r="E232" s="10" t="s">
        <v>990</v>
      </c>
      <c r="F232" s="9">
        <v>1</v>
      </c>
      <c r="G232" s="1"/>
      <c r="H232" s="2"/>
      <c r="I232" s="2"/>
      <c r="J232" s="2"/>
      <c r="K232" s="2"/>
      <c r="L232" s="2"/>
      <c r="M232" s="2"/>
      <c r="N232" s="2"/>
      <c r="O232" s="2"/>
      <c r="P232" s="2"/>
      <c r="Q232" s="2"/>
      <c r="R232" s="2"/>
      <c r="S232" s="2"/>
      <c r="T232" s="2"/>
      <c r="U232" s="2"/>
      <c r="V232" s="2"/>
      <c r="W232" s="2"/>
      <c r="X232" s="2"/>
      <c r="Y232" s="2"/>
      <c r="Z232" s="2"/>
      <c r="AA232" s="2"/>
    </row>
    <row r="233" spans="1:27" ht="12.75">
      <c r="A233" s="7">
        <v>231</v>
      </c>
      <c r="B233" s="8" t="s">
        <v>1245</v>
      </c>
      <c r="C233" s="10" t="s">
        <v>1096</v>
      </c>
      <c r="D233" s="10" t="s">
        <v>997</v>
      </c>
      <c r="E233" s="10" t="s">
        <v>990</v>
      </c>
      <c r="F233" s="9">
        <v>1</v>
      </c>
      <c r="G233" s="1"/>
      <c r="H233" s="2"/>
      <c r="I233" s="2"/>
      <c r="J233" s="2"/>
      <c r="K233" s="2"/>
      <c r="L233" s="2"/>
      <c r="M233" s="2"/>
      <c r="N233" s="2"/>
      <c r="O233" s="2"/>
      <c r="P233" s="2"/>
      <c r="Q233" s="2"/>
      <c r="R233" s="2"/>
      <c r="S233" s="2"/>
      <c r="T233" s="2"/>
      <c r="U233" s="2"/>
      <c r="V233" s="2"/>
      <c r="W233" s="2"/>
      <c r="X233" s="2"/>
      <c r="Y233" s="2"/>
      <c r="Z233" s="2"/>
      <c r="AA233" s="2"/>
    </row>
    <row r="234" spans="1:27" ht="12.75">
      <c r="A234" s="7">
        <v>232</v>
      </c>
      <c r="B234" s="8" t="s">
        <v>1246</v>
      </c>
      <c r="C234" s="10" t="s">
        <v>1096</v>
      </c>
      <c r="D234" s="10" t="s">
        <v>997</v>
      </c>
      <c r="E234" s="10" t="s">
        <v>990</v>
      </c>
      <c r="F234" s="9">
        <v>1</v>
      </c>
      <c r="G234" s="1"/>
      <c r="H234" s="2"/>
      <c r="I234" s="2"/>
      <c r="J234" s="2"/>
      <c r="K234" s="2"/>
      <c r="L234" s="2"/>
      <c r="M234" s="2"/>
      <c r="N234" s="2"/>
      <c r="O234" s="2"/>
      <c r="P234" s="2"/>
      <c r="Q234" s="2"/>
      <c r="R234" s="2"/>
      <c r="S234" s="2"/>
      <c r="T234" s="2"/>
      <c r="U234" s="2"/>
      <c r="V234" s="2"/>
      <c r="W234" s="2"/>
      <c r="X234" s="2"/>
      <c r="Y234" s="2"/>
      <c r="Z234" s="2"/>
      <c r="AA234" s="2"/>
    </row>
    <row r="235" spans="1:27" ht="12.75">
      <c r="A235" s="7">
        <v>233</v>
      </c>
      <c r="B235" s="8" t="s">
        <v>1247</v>
      </c>
      <c r="C235" s="10" t="s">
        <v>1096</v>
      </c>
      <c r="D235" s="10" t="s">
        <v>997</v>
      </c>
      <c r="E235" s="10" t="s">
        <v>990</v>
      </c>
      <c r="F235" s="9">
        <v>1</v>
      </c>
      <c r="G235" s="1"/>
      <c r="H235" s="2"/>
      <c r="I235" s="2"/>
      <c r="J235" s="2"/>
      <c r="K235" s="2"/>
      <c r="L235" s="2"/>
      <c r="M235" s="2"/>
      <c r="N235" s="2"/>
      <c r="O235" s="2"/>
      <c r="P235" s="2"/>
      <c r="Q235" s="2"/>
      <c r="R235" s="2"/>
      <c r="S235" s="2"/>
      <c r="T235" s="2"/>
      <c r="U235" s="2"/>
      <c r="V235" s="2"/>
      <c r="W235" s="2"/>
      <c r="X235" s="2"/>
      <c r="Y235" s="2"/>
      <c r="Z235" s="2"/>
      <c r="AA235" s="2"/>
    </row>
    <row r="236" spans="1:27" ht="12.75">
      <c r="A236" s="7">
        <v>234</v>
      </c>
      <c r="B236" s="8" t="s">
        <v>504</v>
      </c>
      <c r="C236" s="10" t="s">
        <v>1096</v>
      </c>
      <c r="D236" s="10" t="s">
        <v>997</v>
      </c>
      <c r="E236" s="10" t="s">
        <v>990</v>
      </c>
      <c r="F236" s="9">
        <v>1</v>
      </c>
      <c r="G236" s="1"/>
      <c r="H236" s="2"/>
      <c r="I236" s="2"/>
      <c r="J236" s="2"/>
      <c r="K236" s="2"/>
      <c r="L236" s="2"/>
      <c r="M236" s="2"/>
      <c r="N236" s="2"/>
      <c r="O236" s="2"/>
      <c r="P236" s="2"/>
      <c r="Q236" s="2"/>
      <c r="R236" s="2"/>
      <c r="S236" s="2"/>
      <c r="T236" s="2"/>
      <c r="U236" s="2"/>
      <c r="V236" s="2"/>
      <c r="W236" s="2"/>
      <c r="X236" s="2"/>
      <c r="Y236" s="2"/>
      <c r="Z236" s="2"/>
      <c r="AA236" s="2"/>
    </row>
    <row r="237" spans="1:27" ht="12.75">
      <c r="A237" s="7">
        <v>235</v>
      </c>
      <c r="B237" s="8" t="s">
        <v>1248</v>
      </c>
      <c r="C237" s="10" t="s">
        <v>1096</v>
      </c>
      <c r="D237" s="10" t="s">
        <v>997</v>
      </c>
      <c r="E237" s="10" t="s">
        <v>990</v>
      </c>
      <c r="F237" s="9">
        <v>1</v>
      </c>
      <c r="G237" s="1"/>
      <c r="H237" s="2"/>
      <c r="I237" s="2"/>
      <c r="J237" s="2"/>
      <c r="K237" s="2"/>
      <c r="L237" s="2"/>
      <c r="M237" s="2"/>
      <c r="N237" s="2"/>
      <c r="O237" s="2"/>
      <c r="P237" s="2"/>
      <c r="Q237" s="2"/>
      <c r="R237" s="2"/>
      <c r="S237" s="2"/>
      <c r="T237" s="2"/>
      <c r="U237" s="2"/>
      <c r="V237" s="2"/>
      <c r="W237" s="2"/>
      <c r="X237" s="2"/>
      <c r="Y237" s="2"/>
      <c r="Z237" s="2"/>
      <c r="AA237" s="2"/>
    </row>
    <row r="238" spans="1:27" ht="12.75">
      <c r="A238" s="7">
        <v>236</v>
      </c>
      <c r="B238" s="8" t="s">
        <v>1249</v>
      </c>
      <c r="C238" s="10" t="s">
        <v>1089</v>
      </c>
      <c r="D238" s="10" t="s">
        <v>997</v>
      </c>
      <c r="E238" s="8" t="s">
        <v>990</v>
      </c>
      <c r="F238" s="9">
        <v>1</v>
      </c>
      <c r="G238" s="1"/>
      <c r="H238" s="2"/>
      <c r="I238" s="2"/>
      <c r="J238" s="2"/>
      <c r="K238" s="2"/>
      <c r="L238" s="2"/>
      <c r="M238" s="2"/>
      <c r="N238" s="2"/>
      <c r="O238" s="2"/>
      <c r="P238" s="2"/>
      <c r="Q238" s="2"/>
      <c r="R238" s="2"/>
      <c r="S238" s="2"/>
      <c r="T238" s="2"/>
      <c r="U238" s="2"/>
      <c r="V238" s="2"/>
      <c r="W238" s="2"/>
      <c r="X238" s="2"/>
      <c r="Y238" s="2"/>
      <c r="Z238" s="2"/>
      <c r="AA238" s="2"/>
    </row>
    <row r="239" spans="1:27" ht="12.75">
      <c r="A239" s="7">
        <v>237</v>
      </c>
      <c r="B239" s="8" t="s">
        <v>1250</v>
      </c>
      <c r="C239" s="8" t="s">
        <v>1005</v>
      </c>
      <c r="D239" s="8" t="s">
        <v>997</v>
      </c>
      <c r="E239" s="8" t="s">
        <v>990</v>
      </c>
      <c r="F239" s="9">
        <v>1</v>
      </c>
      <c r="G239" s="1"/>
      <c r="H239" s="2"/>
    </row>
    <row r="240" spans="1:27" ht="12.75">
      <c r="A240" s="7">
        <v>238</v>
      </c>
      <c r="B240" s="8" t="s">
        <v>1251</v>
      </c>
      <c r="C240" s="8" t="s">
        <v>1005</v>
      </c>
      <c r="D240" s="8" t="s">
        <v>997</v>
      </c>
      <c r="E240" s="8" t="s">
        <v>990</v>
      </c>
      <c r="F240" s="9">
        <v>1</v>
      </c>
      <c r="G240" s="1"/>
      <c r="H240" s="2"/>
      <c r="I240" s="2"/>
      <c r="J240" s="2"/>
      <c r="K240" s="2"/>
    </row>
    <row r="241" spans="1:11" ht="12.75">
      <c r="A241" s="7">
        <v>239</v>
      </c>
      <c r="B241" s="8" t="s">
        <v>1252</v>
      </c>
      <c r="C241" s="8" t="s">
        <v>1005</v>
      </c>
      <c r="D241" s="8" t="s">
        <v>997</v>
      </c>
      <c r="E241" s="8" t="s">
        <v>990</v>
      </c>
      <c r="F241" s="9">
        <v>1</v>
      </c>
      <c r="G241" s="1"/>
      <c r="H241" s="2"/>
      <c r="I241" s="2"/>
      <c r="J241" s="2"/>
      <c r="K241" s="2"/>
    </row>
    <row r="242" spans="1:11" ht="12.75">
      <c r="A242" s="7">
        <v>240</v>
      </c>
      <c r="B242" s="8" t="s">
        <v>1253</v>
      </c>
      <c r="C242" s="8" t="s">
        <v>1089</v>
      </c>
      <c r="D242" s="8" t="s">
        <v>997</v>
      </c>
      <c r="E242" s="8" t="s">
        <v>990</v>
      </c>
      <c r="F242" s="9">
        <v>1</v>
      </c>
      <c r="G242" s="1"/>
      <c r="H242" s="2"/>
      <c r="I242" s="2"/>
      <c r="J242" s="2"/>
      <c r="K242" s="2"/>
    </row>
    <row r="243" spans="1:11" ht="12.75">
      <c r="A243" s="7">
        <v>241</v>
      </c>
      <c r="B243" s="8" t="s">
        <v>1254</v>
      </c>
      <c r="C243" s="8" t="s">
        <v>1005</v>
      </c>
      <c r="D243" s="8" t="s">
        <v>997</v>
      </c>
      <c r="E243" s="8" t="s">
        <v>990</v>
      </c>
      <c r="F243" s="9">
        <v>1</v>
      </c>
      <c r="G243" s="8" t="s">
        <v>1255</v>
      </c>
      <c r="H243" s="19"/>
      <c r="I243" s="2"/>
      <c r="J243" s="2"/>
      <c r="K243" s="2"/>
    </row>
    <row r="244" spans="1:11" ht="12.75">
      <c r="A244" s="7">
        <v>242</v>
      </c>
      <c r="B244" s="8" t="s">
        <v>1256</v>
      </c>
      <c r="C244" s="8" t="s">
        <v>1005</v>
      </c>
      <c r="D244" s="8" t="s">
        <v>997</v>
      </c>
      <c r="E244" s="8" t="s">
        <v>990</v>
      </c>
      <c r="F244" s="9">
        <v>1</v>
      </c>
      <c r="G244" s="1"/>
      <c r="H244" s="2"/>
      <c r="I244" s="2"/>
      <c r="J244" s="2"/>
      <c r="K244" s="2"/>
    </row>
    <row r="245" spans="1:11" ht="12.75">
      <c r="A245" s="7">
        <v>243</v>
      </c>
      <c r="B245" s="8" t="s">
        <v>868</v>
      </c>
      <c r="C245" s="8" t="s">
        <v>1257</v>
      </c>
      <c r="D245" s="8" t="s">
        <v>997</v>
      </c>
      <c r="E245" s="8" t="s">
        <v>990</v>
      </c>
      <c r="F245" s="9">
        <v>1</v>
      </c>
      <c r="G245" s="1"/>
      <c r="H245" s="2"/>
      <c r="I245" s="2"/>
      <c r="J245" s="2"/>
      <c r="K245" s="2"/>
    </row>
    <row r="246" spans="1:11" ht="12.75">
      <c r="A246" s="7">
        <v>244</v>
      </c>
      <c r="B246" s="8" t="s">
        <v>925</v>
      </c>
      <c r="C246" s="8" t="s">
        <v>1005</v>
      </c>
      <c r="D246" s="8" t="s">
        <v>997</v>
      </c>
      <c r="E246" s="8" t="s">
        <v>990</v>
      </c>
      <c r="F246" s="9">
        <v>1</v>
      </c>
      <c r="G246" s="1"/>
      <c r="H246" s="2"/>
      <c r="I246" s="2"/>
      <c r="J246" s="2"/>
      <c r="K246" s="2"/>
    </row>
    <row r="247" spans="1:11" ht="12.75">
      <c r="A247" s="7">
        <v>245</v>
      </c>
      <c r="B247" s="8" t="s">
        <v>1258</v>
      </c>
      <c r="C247" s="10" t="s">
        <v>1259</v>
      </c>
      <c r="D247" s="10" t="s">
        <v>1006</v>
      </c>
      <c r="E247" s="10" t="s">
        <v>990</v>
      </c>
      <c r="F247" s="9">
        <v>1</v>
      </c>
      <c r="G247" s="1"/>
      <c r="H247" s="2"/>
      <c r="I247" s="2"/>
      <c r="J247" s="2"/>
      <c r="K247" s="2"/>
    </row>
    <row r="248" spans="1:11" ht="12.75">
      <c r="A248" s="7">
        <v>246</v>
      </c>
      <c r="B248" s="8" t="s">
        <v>1260</v>
      </c>
      <c r="C248" s="8" t="s">
        <v>1100</v>
      </c>
      <c r="D248" s="8" t="s">
        <v>1001</v>
      </c>
      <c r="E248" s="8" t="s">
        <v>990</v>
      </c>
      <c r="F248" s="9">
        <v>1</v>
      </c>
      <c r="G248" s="8" t="s">
        <v>1261</v>
      </c>
      <c r="H248" s="19"/>
      <c r="I248" s="2"/>
      <c r="J248" s="2"/>
      <c r="K248" s="2"/>
    </row>
    <row r="249" spans="1:11" ht="12.75">
      <c r="A249" s="7">
        <v>247</v>
      </c>
      <c r="B249" s="8" t="s">
        <v>1262</v>
      </c>
      <c r="C249" s="8" t="s">
        <v>1100</v>
      </c>
      <c r="D249" s="8" t="s">
        <v>1001</v>
      </c>
      <c r="E249" s="8" t="s">
        <v>990</v>
      </c>
      <c r="F249" s="9">
        <v>1</v>
      </c>
      <c r="G249" s="1"/>
      <c r="H249" s="2"/>
      <c r="I249" s="2"/>
      <c r="J249" s="2"/>
      <c r="K249" s="2"/>
    </row>
    <row r="250" spans="1:11" ht="12.75">
      <c r="A250" s="7">
        <v>248</v>
      </c>
      <c r="B250" s="8" t="s">
        <v>70</v>
      </c>
      <c r="C250" s="8" t="s">
        <v>1100</v>
      </c>
      <c r="D250" s="8" t="s">
        <v>1001</v>
      </c>
      <c r="E250" s="8" t="s">
        <v>990</v>
      </c>
      <c r="F250" s="9">
        <v>1</v>
      </c>
      <c r="G250" s="1"/>
      <c r="H250" s="2"/>
      <c r="J250" s="2"/>
      <c r="K250" s="2"/>
    </row>
    <row r="251" spans="1:11" ht="12.75">
      <c r="A251" s="7">
        <v>249</v>
      </c>
      <c r="B251" s="8" t="s">
        <v>1263</v>
      </c>
      <c r="C251" s="8" t="s">
        <v>1009</v>
      </c>
      <c r="D251" s="8" t="s">
        <v>996</v>
      </c>
      <c r="E251" s="8" t="s">
        <v>990</v>
      </c>
      <c r="F251" s="9">
        <v>1</v>
      </c>
      <c r="G251" s="10"/>
      <c r="I251" s="2"/>
      <c r="J251" s="2"/>
      <c r="K251" s="2"/>
    </row>
    <row r="252" spans="1:11" ht="12.75">
      <c r="A252" s="7">
        <v>250</v>
      </c>
      <c r="B252" s="8" t="s">
        <v>1264</v>
      </c>
      <c r="C252" s="8" t="s">
        <v>1009</v>
      </c>
      <c r="D252" s="8" t="s">
        <v>996</v>
      </c>
      <c r="E252" s="8" t="s">
        <v>990</v>
      </c>
      <c r="F252" s="9">
        <v>1</v>
      </c>
      <c r="G252" s="1"/>
      <c r="H252" s="2"/>
      <c r="I252" s="2"/>
      <c r="J252" s="2"/>
      <c r="K252" s="2"/>
    </row>
    <row r="253" spans="1:11" ht="12.75">
      <c r="A253" s="7">
        <v>251</v>
      </c>
      <c r="B253" s="8" t="s">
        <v>1265</v>
      </c>
      <c r="C253" s="8" t="s">
        <v>1009</v>
      </c>
      <c r="D253" s="8" t="s">
        <v>996</v>
      </c>
      <c r="E253" s="8" t="s">
        <v>990</v>
      </c>
      <c r="F253" s="9">
        <v>1</v>
      </c>
      <c r="G253" s="1"/>
      <c r="H253" s="2"/>
      <c r="I253" s="2"/>
      <c r="J253" s="2"/>
      <c r="K253" s="2"/>
    </row>
    <row r="254" spans="1:11" ht="12.75">
      <c r="B254" s="19"/>
      <c r="C254" s="19"/>
      <c r="D254" s="19"/>
      <c r="E254" s="19"/>
      <c r="F254" s="19"/>
      <c r="G254" s="2"/>
      <c r="H254" s="2"/>
      <c r="I254" s="2"/>
      <c r="J254" s="2"/>
      <c r="K254" s="2"/>
    </row>
    <row r="255" spans="1:11" ht="12.75">
      <c r="B255" s="19"/>
      <c r="C255" s="19"/>
      <c r="D255" s="19"/>
      <c r="E255" s="19"/>
      <c r="F255" s="19"/>
      <c r="G255" s="2"/>
      <c r="H255" s="2"/>
      <c r="I255" s="2"/>
      <c r="J255" s="2"/>
      <c r="K255" s="2"/>
    </row>
    <row r="256" spans="1:11" ht="12.75">
      <c r="B256" s="19"/>
      <c r="C256" s="19"/>
      <c r="D256" s="19"/>
      <c r="E256" s="19"/>
      <c r="F256" s="19"/>
      <c r="G256" s="2"/>
      <c r="H256" s="2"/>
      <c r="I256" s="2"/>
      <c r="J256" s="2"/>
      <c r="K256" s="2"/>
    </row>
    <row r="257" spans="2:11" ht="12.75">
      <c r="B257" s="19"/>
      <c r="C257" s="19"/>
      <c r="D257" s="19"/>
      <c r="E257" s="19"/>
      <c r="F257" s="19"/>
      <c r="G257" s="2"/>
      <c r="H257" s="2"/>
      <c r="I257" s="2"/>
      <c r="J257" s="2"/>
      <c r="K257" s="2"/>
    </row>
    <row r="258" spans="2:11" ht="12.75">
      <c r="B258" s="19"/>
      <c r="C258" s="19"/>
      <c r="D258" s="19"/>
      <c r="E258" s="19"/>
      <c r="F258" s="19"/>
      <c r="G258" s="2"/>
      <c r="H258" s="2"/>
      <c r="I258" s="2"/>
      <c r="J258" s="2"/>
      <c r="K258" s="2"/>
    </row>
    <row r="259" spans="2:11" ht="12.75">
      <c r="B259" s="19"/>
      <c r="C259" s="19"/>
      <c r="D259" s="19"/>
      <c r="E259" s="19"/>
      <c r="F259" s="19"/>
      <c r="G259" s="2"/>
      <c r="H259" s="2"/>
      <c r="I259" s="2"/>
      <c r="J259" s="2"/>
      <c r="K259" s="2"/>
    </row>
    <row r="260" spans="2:11" ht="12.75">
      <c r="B260" s="19"/>
      <c r="C260" s="19"/>
      <c r="D260" s="19"/>
      <c r="E260" s="19"/>
      <c r="F260" s="19"/>
      <c r="G260" s="2"/>
      <c r="H260" s="2"/>
      <c r="I260" s="2"/>
      <c r="J260" s="2"/>
      <c r="K260" s="2"/>
    </row>
    <row r="261" spans="2:11" ht="12.75">
      <c r="B261" s="19"/>
      <c r="C261" s="19"/>
      <c r="D261" s="19"/>
      <c r="E261" s="19"/>
      <c r="F261" s="19"/>
      <c r="G261" s="2"/>
      <c r="H261" s="2"/>
      <c r="I261" s="2"/>
      <c r="J261" s="2"/>
      <c r="K261" s="2"/>
    </row>
    <row r="262" spans="2:11" ht="12.75">
      <c r="B262" s="19"/>
      <c r="C262" s="19"/>
      <c r="D262" s="19"/>
      <c r="E262" s="19"/>
      <c r="F262" s="19"/>
      <c r="G262" s="2"/>
      <c r="H262" s="2"/>
      <c r="I262" s="2"/>
      <c r="J262" s="2"/>
      <c r="K262" s="2"/>
    </row>
    <row r="263" spans="2:11" ht="12.75">
      <c r="B263" s="19"/>
      <c r="C263" s="19"/>
      <c r="D263" s="19"/>
      <c r="E263" s="19"/>
      <c r="F263" s="19"/>
      <c r="G263" s="2"/>
      <c r="H263" s="2"/>
      <c r="I263" s="2"/>
      <c r="J263" s="2"/>
      <c r="K263" s="2"/>
    </row>
    <row r="264" spans="2:11" ht="12.75">
      <c r="B264" s="19"/>
      <c r="C264" s="19"/>
      <c r="D264" s="19"/>
      <c r="E264" s="19"/>
      <c r="F264" s="19"/>
      <c r="G264" s="2"/>
      <c r="H264" s="2"/>
      <c r="I264" s="2"/>
      <c r="J264" s="2"/>
      <c r="K264" s="2"/>
    </row>
    <row r="265" spans="2:11" ht="12.75">
      <c r="B265" s="19"/>
      <c r="C265" s="19"/>
      <c r="D265" s="19"/>
      <c r="E265" s="19"/>
      <c r="F265" s="19"/>
      <c r="G265" s="2"/>
      <c r="H265" s="2"/>
      <c r="I265" s="2"/>
      <c r="J265" s="2"/>
      <c r="K265" s="2"/>
    </row>
    <row r="266" spans="2:11" ht="12.75">
      <c r="B266" s="19"/>
      <c r="C266" s="19"/>
      <c r="D266" s="19"/>
      <c r="E266" s="19"/>
      <c r="F266" s="19"/>
      <c r="G266" s="2"/>
      <c r="H266" s="2"/>
      <c r="I266" s="2"/>
      <c r="J266" s="2"/>
      <c r="K266" s="2"/>
    </row>
    <row r="267" spans="2:11" ht="12.75">
      <c r="B267" s="19"/>
      <c r="C267" s="19"/>
      <c r="D267" s="19"/>
      <c r="E267" s="19"/>
      <c r="F267" s="19"/>
      <c r="G267" s="2"/>
      <c r="H267" s="2"/>
      <c r="I267" s="2"/>
      <c r="J267" s="2"/>
      <c r="K267" s="2"/>
    </row>
    <row r="268" spans="2:11" ht="12.75">
      <c r="B268" s="19"/>
      <c r="C268" s="19"/>
      <c r="D268" s="19"/>
      <c r="E268" s="19"/>
      <c r="F268" s="19"/>
      <c r="G268" s="2"/>
      <c r="H268" s="2"/>
      <c r="I268" s="2"/>
      <c r="J268" s="2"/>
      <c r="K268" s="2"/>
    </row>
    <row r="269" spans="2:11" ht="12.75">
      <c r="B269" s="19"/>
      <c r="C269" s="19"/>
      <c r="D269" s="19"/>
      <c r="E269" s="19"/>
      <c r="F269" s="19"/>
      <c r="G269" s="2"/>
      <c r="H269" s="2"/>
      <c r="I269" s="2"/>
      <c r="J269" s="2"/>
      <c r="K269" s="2"/>
    </row>
    <row r="270" spans="2:11" ht="12.75">
      <c r="B270" s="19"/>
      <c r="C270" s="19"/>
      <c r="D270" s="19"/>
      <c r="E270" s="19"/>
      <c r="F270" s="19"/>
      <c r="G270" s="2"/>
      <c r="H270" s="2"/>
      <c r="I270" s="2"/>
      <c r="J270" s="2"/>
      <c r="K270" s="2"/>
    </row>
    <row r="271" spans="2:11" ht="12.75">
      <c r="B271" s="19"/>
      <c r="C271" s="19"/>
      <c r="D271" s="19"/>
      <c r="E271" s="19"/>
      <c r="F271" s="19"/>
      <c r="G271" s="2"/>
      <c r="H271" s="2"/>
      <c r="I271" s="2"/>
      <c r="J271" s="2"/>
      <c r="K271" s="2"/>
    </row>
    <row r="272" spans="2:11" ht="12.75">
      <c r="B272" s="19"/>
      <c r="C272" s="19"/>
      <c r="D272" s="19"/>
      <c r="E272" s="19"/>
      <c r="F272" s="19"/>
      <c r="G272" s="2"/>
      <c r="H272" s="2"/>
      <c r="I272" s="2"/>
      <c r="J272" s="2"/>
      <c r="K272" s="2"/>
    </row>
    <row r="273" spans="2:11" ht="12.75">
      <c r="B273" s="19"/>
      <c r="C273" s="19"/>
      <c r="D273" s="19"/>
      <c r="E273" s="19"/>
      <c r="F273" s="19"/>
      <c r="G273" s="2"/>
      <c r="H273" s="2"/>
      <c r="I273" s="2"/>
      <c r="J273" s="2"/>
      <c r="K273" s="2"/>
    </row>
    <row r="274" spans="2:11" ht="12.75">
      <c r="B274" s="19"/>
      <c r="C274" s="19"/>
      <c r="D274" s="19"/>
      <c r="E274" s="19"/>
      <c r="F274" s="19"/>
      <c r="G274" s="2"/>
      <c r="H274" s="2"/>
      <c r="I274" s="2"/>
      <c r="J274" s="2"/>
      <c r="K274" s="2"/>
    </row>
    <row r="275" spans="2:11" ht="12.75">
      <c r="B275" s="19"/>
      <c r="C275" s="19"/>
      <c r="D275" s="19"/>
      <c r="E275" s="19"/>
      <c r="F275" s="19"/>
      <c r="G275" s="2"/>
      <c r="H275" s="2"/>
      <c r="I275" s="2"/>
      <c r="J275" s="2"/>
      <c r="K275" s="2"/>
    </row>
    <row r="276" spans="2:11" ht="12.75">
      <c r="B276" s="19"/>
      <c r="C276" s="19"/>
      <c r="D276" s="19"/>
      <c r="E276" s="19"/>
      <c r="F276" s="19"/>
      <c r="G276" s="2"/>
      <c r="H276" s="2"/>
      <c r="I276" s="2"/>
      <c r="J276" s="2"/>
      <c r="K276" s="2"/>
    </row>
    <row r="277" spans="2:11" ht="12.75">
      <c r="B277" s="19"/>
      <c r="C277" s="19"/>
      <c r="D277" s="19"/>
      <c r="E277" s="19"/>
      <c r="F277" s="19"/>
      <c r="G277" s="2"/>
      <c r="H277" s="2"/>
      <c r="I277" s="2"/>
      <c r="J277" s="2"/>
      <c r="K277" s="2"/>
    </row>
    <row r="278" spans="2:11" ht="12.75">
      <c r="B278" s="19"/>
      <c r="C278" s="19"/>
      <c r="D278" s="19"/>
      <c r="E278" s="19"/>
      <c r="F278" s="19"/>
      <c r="G278" s="2"/>
      <c r="H278" s="2"/>
      <c r="I278" s="2"/>
      <c r="J278" s="2"/>
      <c r="K278" s="2"/>
    </row>
    <row r="279" spans="2:11" ht="12.75">
      <c r="B279" s="19"/>
      <c r="C279" s="19"/>
      <c r="D279" s="19"/>
      <c r="E279" s="19"/>
      <c r="F279" s="19"/>
      <c r="G279" s="2"/>
      <c r="H279" s="2"/>
      <c r="I279" s="2"/>
      <c r="J279" s="2"/>
      <c r="K279" s="2"/>
    </row>
    <row r="280" spans="2:11" ht="12.75">
      <c r="B280" s="19"/>
      <c r="C280" s="19"/>
      <c r="D280" s="19"/>
      <c r="E280" s="19"/>
      <c r="F280" s="19"/>
      <c r="G280" s="2"/>
      <c r="H280" s="2"/>
      <c r="I280" s="2"/>
      <c r="J280" s="2"/>
      <c r="K280" s="2"/>
    </row>
    <row r="281" spans="2:11" ht="12.75">
      <c r="B281" s="19"/>
      <c r="C281" s="19"/>
      <c r="D281" s="19"/>
      <c r="E281" s="19"/>
      <c r="F281" s="19"/>
      <c r="G281" s="2"/>
      <c r="H281" s="2"/>
      <c r="I281" s="2"/>
      <c r="J281" s="2"/>
      <c r="K281" s="2"/>
    </row>
    <row r="282" spans="2:11" ht="12.75">
      <c r="B282" s="19"/>
      <c r="C282" s="19"/>
      <c r="D282" s="19"/>
      <c r="E282" s="19"/>
      <c r="F282" s="19"/>
      <c r="G282" s="2"/>
      <c r="H282" s="2"/>
      <c r="I282" s="2"/>
      <c r="J282" s="2"/>
      <c r="K282" s="2"/>
    </row>
    <row r="283" spans="2:11" ht="12.75">
      <c r="B283" s="19"/>
      <c r="C283" s="19"/>
      <c r="D283" s="19"/>
      <c r="E283" s="19"/>
      <c r="F283" s="19"/>
      <c r="G283" s="2"/>
      <c r="H283" s="2"/>
      <c r="I283" s="2"/>
      <c r="J283" s="2"/>
      <c r="K283" s="2"/>
    </row>
    <row r="284" spans="2:11" ht="12.75">
      <c r="B284" s="19"/>
      <c r="C284" s="19"/>
      <c r="D284" s="19"/>
      <c r="E284" s="19"/>
      <c r="F284" s="19"/>
      <c r="G284" s="2"/>
      <c r="H284" s="2"/>
      <c r="I284" s="2"/>
      <c r="J284" s="2"/>
      <c r="K284" s="2"/>
    </row>
    <row r="285" spans="2:11" ht="12.75">
      <c r="B285" s="19"/>
      <c r="C285" s="19"/>
      <c r="D285" s="19"/>
      <c r="E285" s="19"/>
      <c r="F285" s="19"/>
      <c r="G285" s="2"/>
      <c r="H285" s="2"/>
      <c r="I285" s="2"/>
      <c r="J285" s="2"/>
      <c r="K285" s="2"/>
    </row>
    <row r="286" spans="2:11" ht="12.75">
      <c r="B286" s="19"/>
      <c r="C286" s="19"/>
      <c r="D286" s="19"/>
      <c r="E286" s="19"/>
      <c r="F286" s="19"/>
      <c r="G286" s="2"/>
      <c r="H286" s="2"/>
      <c r="I286" s="2"/>
      <c r="J286" s="2"/>
      <c r="K286" s="2"/>
    </row>
    <row r="287" spans="2:11" ht="12.75">
      <c r="B287" s="19"/>
      <c r="C287" s="19"/>
      <c r="D287" s="19"/>
      <c r="E287" s="19"/>
      <c r="F287" s="19"/>
      <c r="G287" s="2"/>
      <c r="H287" s="2"/>
      <c r="I287" s="2"/>
      <c r="J287" s="2"/>
      <c r="K287" s="2"/>
    </row>
    <row r="288" spans="2:11" ht="12.75">
      <c r="B288" s="19"/>
      <c r="C288" s="19"/>
      <c r="D288" s="19"/>
      <c r="E288" s="19"/>
      <c r="F288" s="19"/>
      <c r="G288" s="2"/>
      <c r="H288" s="2"/>
      <c r="I288" s="2"/>
      <c r="J288" s="2"/>
      <c r="K288" s="2"/>
    </row>
    <row r="289" spans="2:11" ht="12.75">
      <c r="B289" s="19"/>
      <c r="C289" s="19"/>
      <c r="D289" s="19"/>
      <c r="E289" s="19"/>
      <c r="F289" s="19"/>
      <c r="G289" s="2"/>
      <c r="H289" s="2"/>
      <c r="I289" s="2"/>
      <c r="J289" s="2"/>
      <c r="K289" s="2"/>
    </row>
    <row r="290" spans="2:11" ht="12.75">
      <c r="B290" s="19"/>
      <c r="C290" s="19"/>
      <c r="D290" s="19"/>
      <c r="E290" s="19"/>
      <c r="F290" s="19"/>
      <c r="G290" s="2"/>
      <c r="H290" s="2"/>
      <c r="I290" s="2"/>
      <c r="J290" s="2"/>
      <c r="K290" s="2"/>
    </row>
    <row r="291" spans="2:11" ht="12.75">
      <c r="B291" s="19"/>
      <c r="C291" s="19"/>
      <c r="D291" s="19"/>
      <c r="E291" s="19"/>
      <c r="F291" s="19"/>
      <c r="G291" s="2"/>
      <c r="H291" s="2"/>
      <c r="I291" s="2"/>
      <c r="J291" s="2"/>
      <c r="K291" s="2"/>
    </row>
    <row r="292" spans="2:11" ht="12.75">
      <c r="B292" s="19"/>
      <c r="C292" s="19"/>
      <c r="D292" s="19"/>
      <c r="E292" s="19"/>
      <c r="F292" s="19"/>
      <c r="G292" s="2"/>
      <c r="H292" s="2"/>
      <c r="I292" s="2"/>
      <c r="J292" s="2"/>
      <c r="K292" s="2"/>
    </row>
    <row r="293" spans="2:11" ht="12.75">
      <c r="B293" s="19"/>
      <c r="C293" s="19"/>
      <c r="D293" s="19"/>
      <c r="E293" s="19"/>
      <c r="F293" s="19"/>
      <c r="G293" s="2"/>
      <c r="H293" s="2"/>
      <c r="I293" s="2"/>
      <c r="J293" s="2"/>
      <c r="K293" s="2"/>
    </row>
    <row r="294" spans="2:11" ht="12.75">
      <c r="B294" s="19"/>
      <c r="C294" s="19"/>
      <c r="D294" s="19"/>
      <c r="E294" s="19"/>
      <c r="F294" s="19"/>
      <c r="G294" s="2"/>
      <c r="H294" s="2"/>
      <c r="I294" s="2"/>
      <c r="J294" s="2"/>
      <c r="K294" s="2"/>
    </row>
    <row r="295" spans="2:11" ht="12.75">
      <c r="B295" s="19"/>
      <c r="C295" s="19"/>
      <c r="D295" s="19"/>
      <c r="E295" s="19"/>
      <c r="F295" s="19"/>
      <c r="G295" s="2"/>
      <c r="H295" s="2"/>
      <c r="I295" s="2"/>
      <c r="J295" s="2"/>
      <c r="K295" s="2"/>
    </row>
    <row r="296" spans="2:11" ht="12.75">
      <c r="B296" s="19"/>
      <c r="C296" s="19"/>
      <c r="D296" s="19"/>
      <c r="E296" s="19"/>
      <c r="F296" s="19"/>
      <c r="G296" s="2"/>
      <c r="H296" s="2"/>
      <c r="I296" s="2"/>
      <c r="J296" s="2"/>
      <c r="K296" s="2"/>
    </row>
    <row r="297" spans="2:11" ht="12.75">
      <c r="B297" s="19"/>
      <c r="C297" s="19"/>
      <c r="D297" s="19"/>
      <c r="E297" s="19"/>
      <c r="F297" s="19"/>
      <c r="G297" s="2"/>
      <c r="H297" s="2"/>
      <c r="I297" s="2"/>
      <c r="J297" s="2"/>
      <c r="K297" s="2"/>
    </row>
    <row r="298" spans="2:11" ht="12.75">
      <c r="B298" s="19"/>
      <c r="C298" s="19"/>
      <c r="D298" s="19"/>
      <c r="E298" s="19"/>
      <c r="F298" s="19"/>
      <c r="G298" s="2"/>
      <c r="H298" s="2"/>
      <c r="I298" s="2"/>
      <c r="J298" s="2"/>
      <c r="K298" s="2"/>
    </row>
    <row r="299" spans="2:11" ht="12.75">
      <c r="B299" s="19"/>
      <c r="C299" s="19"/>
      <c r="D299" s="19"/>
      <c r="E299" s="19"/>
      <c r="F299" s="19"/>
      <c r="G299" s="2"/>
      <c r="H299" s="2"/>
      <c r="I299" s="2"/>
      <c r="J299" s="2"/>
      <c r="K299" s="2"/>
    </row>
    <row r="300" spans="2:11" ht="12.75">
      <c r="B300" s="19"/>
      <c r="C300" s="19"/>
      <c r="D300" s="19"/>
      <c r="E300" s="19"/>
      <c r="F300" s="19"/>
      <c r="G300" s="2"/>
      <c r="H300" s="2"/>
      <c r="I300" s="2"/>
      <c r="J300" s="2"/>
      <c r="K300" s="2"/>
    </row>
    <row r="301" spans="2:11" ht="12.75">
      <c r="B301" s="19"/>
      <c r="C301" s="19"/>
      <c r="D301" s="19"/>
      <c r="E301" s="19"/>
      <c r="F301" s="19"/>
      <c r="G301" s="2"/>
      <c r="H301" s="2"/>
      <c r="I301" s="2"/>
      <c r="J301" s="2"/>
      <c r="K301" s="2"/>
    </row>
    <row r="302" spans="2:11" ht="12.75">
      <c r="B302" s="19"/>
      <c r="C302" s="19"/>
      <c r="D302" s="19"/>
      <c r="E302" s="19"/>
      <c r="F302" s="19"/>
      <c r="G302" s="2"/>
      <c r="H302" s="2"/>
      <c r="I302" s="2"/>
      <c r="J302" s="2"/>
      <c r="K302" s="2"/>
    </row>
    <row r="303" spans="2:11" ht="12.75">
      <c r="B303" s="19"/>
      <c r="C303" s="19"/>
      <c r="D303" s="19"/>
      <c r="E303" s="19"/>
      <c r="F303" s="19"/>
      <c r="G303" s="2"/>
      <c r="H303" s="2"/>
      <c r="I303" s="2"/>
      <c r="J303" s="2"/>
      <c r="K303" s="2"/>
    </row>
    <row r="304" spans="2:11" ht="12.75">
      <c r="B304" s="19"/>
      <c r="C304" s="19"/>
      <c r="D304" s="19"/>
      <c r="E304" s="19"/>
      <c r="F304" s="19"/>
      <c r="G304" s="2"/>
      <c r="H304" s="2"/>
      <c r="I304" s="2"/>
      <c r="J304" s="2"/>
      <c r="K304" s="2"/>
    </row>
    <row r="305" spans="2:11" ht="12.75">
      <c r="B305" s="19"/>
      <c r="C305" s="19"/>
      <c r="D305" s="19"/>
      <c r="E305" s="19"/>
      <c r="F305" s="19"/>
      <c r="G305" s="2"/>
      <c r="H305" s="2"/>
      <c r="I305" s="2"/>
      <c r="J305" s="2"/>
      <c r="K305" s="2"/>
    </row>
    <row r="306" spans="2:11" ht="12.75">
      <c r="B306" s="19"/>
      <c r="C306" s="19"/>
      <c r="D306" s="19"/>
      <c r="E306" s="19"/>
      <c r="F306" s="19"/>
      <c r="G306" s="2"/>
      <c r="H306" s="2"/>
      <c r="I306" s="2"/>
      <c r="J306" s="2"/>
      <c r="K306" s="2"/>
    </row>
    <row r="307" spans="2:11" ht="12.75">
      <c r="B307" s="19"/>
      <c r="C307" s="19"/>
      <c r="D307" s="19"/>
      <c r="E307" s="19"/>
      <c r="F307" s="19"/>
      <c r="G307" s="2"/>
      <c r="H307" s="2"/>
      <c r="I307" s="2"/>
      <c r="J307" s="2"/>
      <c r="K307" s="2"/>
    </row>
    <row r="308" spans="2:11" ht="12.75">
      <c r="B308" s="19"/>
      <c r="C308" s="19"/>
      <c r="D308" s="19"/>
      <c r="E308" s="19"/>
      <c r="F308" s="19"/>
      <c r="G308" s="2"/>
      <c r="H308" s="2"/>
      <c r="I308" s="2"/>
      <c r="J308" s="2"/>
      <c r="K308" s="2"/>
    </row>
    <row r="309" spans="2:11" ht="12.75">
      <c r="B309" s="19"/>
      <c r="C309" s="19"/>
      <c r="D309" s="19"/>
      <c r="E309" s="19"/>
      <c r="F309" s="19"/>
      <c r="G309" s="2"/>
      <c r="H309" s="2"/>
      <c r="I309" s="2"/>
      <c r="J309" s="2"/>
      <c r="K309" s="2"/>
    </row>
    <row r="310" spans="2:11" ht="12.75">
      <c r="B310" s="19"/>
      <c r="C310" s="19"/>
      <c r="D310" s="19"/>
      <c r="E310" s="19"/>
      <c r="F310" s="19"/>
      <c r="G310" s="2"/>
      <c r="H310" s="2"/>
      <c r="I310" s="2"/>
      <c r="J310" s="2"/>
      <c r="K310" s="2"/>
    </row>
    <row r="311" spans="2:11" ht="12.75">
      <c r="B311" s="19"/>
      <c r="C311" s="19"/>
      <c r="D311" s="19"/>
      <c r="E311" s="19"/>
      <c r="F311" s="19"/>
      <c r="G311" s="2"/>
      <c r="H311" s="2"/>
      <c r="I311" s="2"/>
      <c r="J311" s="2"/>
      <c r="K311" s="2"/>
    </row>
    <row r="312" spans="2:11" ht="12.75">
      <c r="B312" s="19"/>
      <c r="C312" s="19"/>
      <c r="D312" s="19"/>
      <c r="E312" s="19"/>
      <c r="F312" s="19"/>
      <c r="G312" s="2"/>
      <c r="H312" s="2"/>
      <c r="I312" s="2"/>
      <c r="J312" s="2"/>
      <c r="K312" s="2"/>
    </row>
    <row r="313" spans="2:11" ht="12.75">
      <c r="B313" s="19"/>
      <c r="C313" s="19"/>
      <c r="D313" s="19"/>
      <c r="E313" s="19"/>
      <c r="F313" s="19"/>
      <c r="G313" s="2"/>
      <c r="H313" s="2"/>
      <c r="I313" s="2"/>
      <c r="J313" s="2"/>
      <c r="K313" s="2"/>
    </row>
    <row r="314" spans="2:11" ht="12.75">
      <c r="B314" s="19"/>
      <c r="C314" s="19"/>
      <c r="D314" s="19"/>
      <c r="E314" s="19"/>
      <c r="F314" s="19"/>
      <c r="G314" s="2"/>
      <c r="H314" s="2"/>
      <c r="I314" s="2"/>
      <c r="J314" s="2"/>
      <c r="K314" s="2"/>
    </row>
    <row r="315" spans="2:11" ht="12.75">
      <c r="B315" s="19"/>
      <c r="C315" s="19"/>
      <c r="D315" s="19"/>
      <c r="E315" s="19"/>
      <c r="F315" s="19"/>
      <c r="G315" s="2"/>
      <c r="H315" s="2"/>
      <c r="I315" s="2"/>
      <c r="J315" s="2"/>
      <c r="K315" s="2"/>
    </row>
    <row r="316" spans="2:11" ht="12.75">
      <c r="B316" s="19"/>
      <c r="C316" s="19"/>
      <c r="D316" s="19"/>
      <c r="E316" s="19"/>
      <c r="F316" s="19"/>
      <c r="G316" s="2"/>
      <c r="H316" s="2"/>
      <c r="I316" s="2"/>
      <c r="J316" s="2"/>
      <c r="K316" s="2"/>
    </row>
    <row r="317" spans="2:11" ht="12.75">
      <c r="B317" s="19"/>
      <c r="C317" s="19"/>
      <c r="D317" s="19"/>
      <c r="E317" s="19"/>
      <c r="F317" s="19"/>
      <c r="G317" s="2"/>
      <c r="H317" s="2"/>
      <c r="I317" s="2"/>
      <c r="J317" s="2"/>
      <c r="K317" s="2"/>
    </row>
    <row r="318" spans="2:11" ht="12.75">
      <c r="B318" s="19"/>
      <c r="C318" s="19"/>
      <c r="D318" s="19"/>
      <c r="E318" s="19"/>
      <c r="F318" s="19"/>
      <c r="G318" s="2"/>
      <c r="H318" s="2"/>
      <c r="I318" s="2"/>
      <c r="J318" s="2"/>
      <c r="K318" s="2"/>
    </row>
    <row r="319" spans="2:11" ht="12.75">
      <c r="B319" s="19"/>
      <c r="C319" s="19"/>
      <c r="D319" s="19"/>
      <c r="E319" s="19"/>
      <c r="F319" s="19"/>
      <c r="G319" s="2"/>
      <c r="H319" s="2"/>
      <c r="I319" s="2"/>
      <c r="J319" s="2"/>
      <c r="K319" s="2"/>
    </row>
    <row r="320" spans="2:11" ht="12.75">
      <c r="B320" s="19"/>
      <c r="C320" s="19"/>
      <c r="D320" s="19"/>
      <c r="E320" s="19"/>
      <c r="F320" s="19"/>
      <c r="G320" s="2"/>
      <c r="H320" s="2"/>
      <c r="I320" s="2"/>
      <c r="J320" s="2"/>
      <c r="K320" s="2"/>
    </row>
    <row r="321" spans="2:11" ht="12.75">
      <c r="B321" s="19"/>
      <c r="C321" s="19"/>
      <c r="D321" s="19"/>
      <c r="E321" s="19"/>
      <c r="F321" s="19"/>
      <c r="G321" s="2"/>
      <c r="H321" s="2"/>
      <c r="I321" s="2"/>
      <c r="J321" s="2"/>
      <c r="K321" s="2"/>
    </row>
    <row r="322" spans="2:11" ht="12.75">
      <c r="B322" s="19"/>
      <c r="C322" s="19"/>
      <c r="D322" s="19"/>
      <c r="E322" s="19"/>
      <c r="F322" s="19"/>
      <c r="G322" s="2"/>
      <c r="H322" s="2"/>
      <c r="I322" s="2"/>
      <c r="J322" s="2"/>
      <c r="K322" s="2"/>
    </row>
    <row r="323" spans="2:11" ht="12.75">
      <c r="B323" s="19"/>
      <c r="C323" s="19"/>
      <c r="D323" s="19"/>
      <c r="E323" s="19"/>
      <c r="F323" s="19"/>
      <c r="G323" s="2"/>
      <c r="H323" s="2"/>
      <c r="I323" s="2"/>
      <c r="J323" s="2"/>
      <c r="K323" s="2"/>
    </row>
    <row r="324" spans="2:11" ht="12.75">
      <c r="B324" s="19"/>
      <c r="C324" s="19"/>
      <c r="D324" s="19"/>
      <c r="E324" s="19"/>
      <c r="F324" s="19"/>
      <c r="G324" s="2"/>
      <c r="H324" s="2"/>
      <c r="I324" s="2"/>
      <c r="J324" s="2"/>
      <c r="K324" s="2"/>
    </row>
    <row r="325" spans="2:11" ht="12.75">
      <c r="B325" s="19"/>
      <c r="C325" s="19"/>
      <c r="D325" s="19"/>
      <c r="E325" s="19"/>
      <c r="F325" s="19"/>
      <c r="G325" s="2"/>
      <c r="H325" s="2"/>
      <c r="I325" s="2"/>
      <c r="J325" s="2"/>
      <c r="K325" s="2"/>
    </row>
    <row r="326" spans="2:11" ht="12.75">
      <c r="B326" s="19"/>
      <c r="C326" s="19"/>
      <c r="D326" s="19"/>
      <c r="E326" s="19"/>
      <c r="F326" s="19"/>
      <c r="G326" s="2"/>
      <c r="H326" s="2"/>
      <c r="I326" s="2"/>
      <c r="J326" s="2"/>
      <c r="K326" s="2"/>
    </row>
    <row r="327" spans="2:11" ht="12.75">
      <c r="B327" s="19"/>
      <c r="C327" s="19"/>
      <c r="D327" s="19"/>
      <c r="E327" s="19"/>
      <c r="F327" s="19"/>
      <c r="G327" s="2"/>
      <c r="H327" s="2"/>
      <c r="I327" s="2"/>
      <c r="J327" s="2"/>
      <c r="K327" s="2"/>
    </row>
    <row r="328" spans="2:11" ht="12.75">
      <c r="B328" s="19"/>
      <c r="C328" s="19"/>
      <c r="D328" s="19"/>
      <c r="E328" s="19"/>
      <c r="F328" s="19"/>
      <c r="G328" s="2"/>
      <c r="H328" s="2"/>
      <c r="I328" s="2"/>
      <c r="J328" s="2"/>
      <c r="K328" s="2"/>
    </row>
    <row r="329" spans="2:11" ht="12.75">
      <c r="B329" s="19"/>
      <c r="C329" s="19"/>
      <c r="D329" s="19"/>
      <c r="E329" s="19"/>
      <c r="F329" s="19"/>
      <c r="G329" s="2"/>
      <c r="H329" s="2"/>
      <c r="I329" s="2"/>
      <c r="J329" s="2"/>
      <c r="K329" s="2"/>
    </row>
    <row r="330" spans="2:11" ht="12.75">
      <c r="B330" s="19"/>
      <c r="C330" s="19"/>
      <c r="D330" s="19"/>
      <c r="E330" s="19"/>
      <c r="F330" s="19"/>
      <c r="G330" s="2"/>
      <c r="H330" s="2"/>
      <c r="I330" s="2"/>
      <c r="J330" s="2"/>
      <c r="K330" s="2"/>
    </row>
    <row r="331" spans="2:11" ht="12.75">
      <c r="B331" s="19"/>
      <c r="C331" s="19"/>
      <c r="D331" s="19"/>
      <c r="E331" s="19"/>
      <c r="F331" s="19"/>
      <c r="G331" s="2"/>
      <c r="H331" s="2"/>
      <c r="I331" s="2"/>
      <c r="J331" s="2"/>
      <c r="K331" s="2"/>
    </row>
    <row r="332" spans="2:11" ht="12.75">
      <c r="B332" s="19"/>
      <c r="C332" s="19"/>
      <c r="D332" s="19"/>
      <c r="E332" s="19"/>
      <c r="F332" s="19"/>
      <c r="G332" s="2"/>
      <c r="H332" s="2"/>
      <c r="I332" s="2"/>
      <c r="J332" s="2"/>
      <c r="K332" s="2"/>
    </row>
    <row r="333" spans="2:11" ht="12.75">
      <c r="B333" s="19"/>
      <c r="C333" s="19"/>
      <c r="D333" s="19"/>
      <c r="E333" s="19"/>
      <c r="F333" s="19"/>
      <c r="G333" s="2"/>
      <c r="H333" s="2"/>
      <c r="I333" s="2"/>
      <c r="J333" s="2"/>
      <c r="K333" s="2"/>
    </row>
    <row r="334" spans="2:11" ht="12.75">
      <c r="B334" s="19"/>
      <c r="C334" s="19"/>
      <c r="D334" s="19"/>
      <c r="E334" s="19"/>
      <c r="F334" s="19"/>
      <c r="G334" s="2"/>
      <c r="H334" s="2"/>
      <c r="I334" s="2"/>
      <c r="J334" s="2"/>
      <c r="K334" s="2"/>
    </row>
    <row r="335" spans="2:11" ht="12.75">
      <c r="B335" s="19"/>
      <c r="C335" s="19"/>
      <c r="D335" s="19"/>
      <c r="E335" s="19"/>
      <c r="F335" s="19"/>
      <c r="G335" s="2"/>
      <c r="H335" s="2"/>
      <c r="I335" s="2"/>
      <c r="J335" s="2"/>
      <c r="K335" s="2"/>
    </row>
    <row r="336" spans="2:11" ht="12.75">
      <c r="B336" s="19"/>
      <c r="C336" s="19"/>
      <c r="D336" s="19"/>
      <c r="E336" s="19"/>
      <c r="F336" s="19"/>
      <c r="G336" s="2"/>
      <c r="H336" s="2"/>
      <c r="I336" s="2"/>
      <c r="J336" s="2"/>
      <c r="K336" s="2"/>
    </row>
    <row r="337" spans="2:11" ht="12.75">
      <c r="B337" s="19"/>
      <c r="C337" s="19"/>
      <c r="D337" s="19"/>
      <c r="E337" s="19"/>
      <c r="F337" s="19"/>
      <c r="G337" s="2"/>
      <c r="H337" s="2"/>
      <c r="I337" s="2"/>
      <c r="J337" s="2"/>
      <c r="K337" s="2"/>
    </row>
    <row r="338" spans="2:11" ht="12.75">
      <c r="B338" s="19"/>
      <c r="C338" s="19"/>
      <c r="D338" s="19"/>
      <c r="E338" s="19"/>
      <c r="F338" s="19"/>
      <c r="G338" s="2"/>
      <c r="H338" s="2"/>
      <c r="I338" s="2"/>
      <c r="J338" s="2"/>
      <c r="K338" s="2"/>
    </row>
    <row r="339" spans="2:11" ht="12.75">
      <c r="B339" s="19"/>
      <c r="C339" s="19"/>
      <c r="D339" s="19"/>
      <c r="E339" s="19"/>
      <c r="F339" s="19"/>
      <c r="G339" s="2"/>
      <c r="H339" s="2"/>
      <c r="I339" s="2"/>
      <c r="J339" s="2"/>
      <c r="K339" s="2"/>
    </row>
    <row r="340" spans="2:11" ht="12.75">
      <c r="B340" s="19"/>
      <c r="C340" s="19"/>
      <c r="D340" s="19"/>
      <c r="E340" s="19"/>
      <c r="F340" s="19"/>
      <c r="G340" s="2"/>
      <c r="H340" s="2"/>
      <c r="I340" s="2"/>
      <c r="J340" s="2"/>
      <c r="K340" s="2"/>
    </row>
    <row r="341" spans="2:11" ht="12.75">
      <c r="B341" s="19"/>
      <c r="C341" s="19"/>
      <c r="D341" s="19"/>
      <c r="E341" s="19"/>
      <c r="F341" s="19"/>
      <c r="G341" s="2"/>
      <c r="H341" s="2"/>
      <c r="I341" s="2"/>
      <c r="J341" s="2"/>
      <c r="K341" s="2"/>
    </row>
    <row r="342" spans="2:11" ht="12.75">
      <c r="B342" s="19"/>
      <c r="C342" s="19"/>
      <c r="D342" s="19"/>
      <c r="E342" s="19"/>
      <c r="F342" s="19"/>
      <c r="G342" s="2"/>
      <c r="H342" s="2"/>
      <c r="I342" s="2"/>
      <c r="J342" s="2"/>
      <c r="K342" s="2"/>
    </row>
    <row r="343" spans="2:11" ht="12.75">
      <c r="B343" s="19"/>
      <c r="C343" s="19"/>
      <c r="D343" s="19"/>
      <c r="E343" s="19"/>
      <c r="F343" s="19"/>
      <c r="G343" s="2"/>
      <c r="H343" s="2"/>
      <c r="I343" s="2"/>
      <c r="J343" s="2"/>
      <c r="K343" s="2"/>
    </row>
    <row r="344" spans="2:11" ht="12.75">
      <c r="B344" s="19"/>
      <c r="C344" s="19"/>
      <c r="D344" s="19"/>
      <c r="E344" s="19"/>
      <c r="F344" s="19"/>
      <c r="G344" s="2"/>
      <c r="H344" s="2"/>
      <c r="I344" s="2"/>
      <c r="J344" s="2"/>
      <c r="K344" s="2"/>
    </row>
    <row r="345" spans="2:11" ht="12.75">
      <c r="B345" s="19"/>
      <c r="C345" s="19"/>
      <c r="D345" s="19"/>
      <c r="E345" s="19"/>
      <c r="F345" s="19"/>
      <c r="G345" s="2"/>
      <c r="H345" s="2"/>
      <c r="I345" s="2"/>
      <c r="J345" s="2"/>
      <c r="K345" s="2"/>
    </row>
    <row r="346" spans="2:11" ht="12.75">
      <c r="B346" s="19"/>
      <c r="C346" s="19"/>
      <c r="D346" s="19"/>
      <c r="E346" s="19"/>
      <c r="F346" s="19"/>
      <c r="G346" s="2"/>
      <c r="H346" s="2"/>
      <c r="I346" s="2"/>
      <c r="J346" s="2"/>
      <c r="K346" s="2"/>
    </row>
    <row r="347" spans="2:11" ht="12.75">
      <c r="B347" s="19"/>
      <c r="C347" s="19"/>
      <c r="D347" s="19"/>
      <c r="E347" s="19"/>
      <c r="F347" s="19"/>
      <c r="G347" s="2"/>
      <c r="H347" s="2"/>
      <c r="I347" s="2"/>
      <c r="J347" s="2"/>
      <c r="K347" s="2"/>
    </row>
    <row r="348" spans="2:11" ht="12.75">
      <c r="B348" s="19"/>
      <c r="C348" s="19"/>
      <c r="D348" s="19"/>
      <c r="E348" s="19"/>
      <c r="F348" s="19"/>
      <c r="G348" s="2"/>
      <c r="H348" s="2"/>
      <c r="I348" s="2"/>
      <c r="J348" s="2"/>
      <c r="K348" s="2"/>
    </row>
    <row r="349" spans="2:11" ht="12.75">
      <c r="B349" s="19"/>
      <c r="C349" s="19"/>
      <c r="D349" s="19"/>
      <c r="E349" s="19"/>
      <c r="F349" s="19"/>
      <c r="G349" s="2"/>
      <c r="H349" s="2"/>
      <c r="I349" s="2"/>
      <c r="J349" s="2"/>
      <c r="K349" s="2"/>
    </row>
    <row r="350" spans="2:11" ht="12.75">
      <c r="B350" s="19"/>
      <c r="C350" s="19"/>
      <c r="D350" s="19"/>
      <c r="E350" s="19"/>
      <c r="F350" s="19"/>
      <c r="G350" s="2"/>
      <c r="H350" s="2"/>
      <c r="I350" s="2"/>
      <c r="J350" s="2"/>
      <c r="K350" s="2"/>
    </row>
    <row r="351" spans="2:11" ht="12.75">
      <c r="B351" s="19"/>
      <c r="C351" s="19"/>
      <c r="D351" s="19"/>
      <c r="E351" s="19"/>
      <c r="F351" s="19"/>
      <c r="G351" s="2"/>
      <c r="H351" s="2"/>
      <c r="I351" s="2"/>
      <c r="J351" s="2"/>
      <c r="K351" s="2"/>
    </row>
    <row r="352" spans="2:11" ht="12.75">
      <c r="B352" s="19"/>
      <c r="C352" s="19"/>
      <c r="D352" s="19"/>
      <c r="E352" s="19"/>
      <c r="F352" s="19"/>
      <c r="G352" s="2"/>
      <c r="H352" s="2"/>
      <c r="I352" s="2"/>
      <c r="J352" s="2"/>
      <c r="K352" s="2"/>
    </row>
    <row r="353" spans="2:11" ht="12.75">
      <c r="B353" s="19"/>
      <c r="C353" s="19"/>
      <c r="D353" s="19"/>
      <c r="E353" s="19"/>
      <c r="F353" s="19"/>
      <c r="G353" s="2"/>
      <c r="H353" s="2"/>
      <c r="I353" s="2"/>
      <c r="J353" s="2"/>
      <c r="K353" s="2"/>
    </row>
    <row r="354" spans="2:11" ht="12.75">
      <c r="B354" s="19"/>
      <c r="C354" s="19"/>
      <c r="D354" s="19"/>
      <c r="E354" s="19"/>
      <c r="F354" s="19"/>
      <c r="G354" s="2"/>
      <c r="H354" s="2"/>
      <c r="I354" s="2"/>
      <c r="J354" s="2"/>
      <c r="K354" s="2"/>
    </row>
    <row r="355" spans="2:11" ht="12.75">
      <c r="B355" s="19"/>
      <c r="C355" s="19"/>
      <c r="D355" s="19"/>
      <c r="E355" s="19"/>
      <c r="F355" s="19"/>
      <c r="G355" s="2"/>
      <c r="H355" s="2"/>
      <c r="I355" s="2"/>
      <c r="J355" s="2"/>
      <c r="K355" s="2"/>
    </row>
    <row r="356" spans="2:11" ht="12.75">
      <c r="B356" s="19"/>
      <c r="C356" s="19"/>
      <c r="D356" s="19"/>
      <c r="E356" s="19"/>
      <c r="F356" s="19"/>
      <c r="G356" s="2"/>
      <c r="H356" s="2"/>
      <c r="I356" s="2"/>
      <c r="J356" s="2"/>
      <c r="K356" s="2"/>
    </row>
    <row r="357" spans="2:11" ht="12.75">
      <c r="B357" s="19"/>
      <c r="C357" s="19"/>
      <c r="D357" s="19"/>
      <c r="E357" s="19"/>
      <c r="F357" s="19"/>
      <c r="G357" s="2"/>
      <c r="H357" s="2"/>
      <c r="I357" s="2"/>
      <c r="J357" s="2"/>
      <c r="K357" s="2"/>
    </row>
    <row r="358" spans="2:11" ht="12.75">
      <c r="B358" s="19"/>
      <c r="C358" s="19"/>
      <c r="D358" s="19"/>
      <c r="E358" s="19"/>
      <c r="F358" s="19"/>
      <c r="G358" s="2"/>
      <c r="H358" s="2"/>
      <c r="I358" s="2"/>
      <c r="J358" s="2"/>
      <c r="K358" s="2"/>
    </row>
    <row r="359" spans="2:11" ht="12.75">
      <c r="B359" s="19"/>
      <c r="C359" s="19"/>
      <c r="D359" s="19"/>
      <c r="E359" s="19"/>
      <c r="F359" s="19"/>
      <c r="G359" s="2"/>
      <c r="H359" s="2"/>
      <c r="I359" s="2"/>
      <c r="J359" s="2"/>
      <c r="K359" s="2"/>
    </row>
    <row r="360" spans="2:11" ht="12.75">
      <c r="B360" s="19"/>
      <c r="C360" s="19"/>
      <c r="D360" s="19"/>
      <c r="E360" s="19"/>
      <c r="F360" s="19"/>
      <c r="G360" s="2"/>
      <c r="H360" s="2"/>
      <c r="I360" s="2"/>
      <c r="J360" s="2"/>
      <c r="K360" s="2"/>
    </row>
    <row r="361" spans="2:11" ht="12.75">
      <c r="B361" s="19"/>
      <c r="C361" s="19"/>
      <c r="D361" s="19"/>
      <c r="E361" s="19"/>
      <c r="F361" s="19"/>
      <c r="G361" s="2"/>
      <c r="H361" s="2"/>
      <c r="I361" s="2"/>
      <c r="J361" s="2"/>
      <c r="K361" s="2"/>
    </row>
    <row r="362" spans="2:11" ht="12.75">
      <c r="B362" s="19"/>
      <c r="C362" s="19"/>
      <c r="D362" s="19"/>
      <c r="E362" s="19"/>
      <c r="F362" s="19"/>
      <c r="G362" s="2"/>
      <c r="H362" s="2"/>
      <c r="I362" s="2"/>
      <c r="J362" s="2"/>
      <c r="K362" s="2"/>
    </row>
    <row r="363" spans="2:11" ht="12.75">
      <c r="B363" s="19"/>
      <c r="C363" s="19"/>
      <c r="D363" s="19"/>
      <c r="E363" s="19"/>
      <c r="F363" s="19"/>
      <c r="G363" s="2"/>
      <c r="H363" s="2"/>
      <c r="I363" s="2"/>
      <c r="J363" s="2"/>
      <c r="K363" s="2"/>
    </row>
    <row r="364" spans="2:11" ht="12.75">
      <c r="B364" s="19"/>
      <c r="C364" s="19"/>
      <c r="D364" s="19"/>
      <c r="E364" s="19"/>
      <c r="F364" s="19"/>
      <c r="G364" s="2"/>
      <c r="H364" s="2"/>
      <c r="I364" s="2"/>
      <c r="J364" s="2"/>
      <c r="K364" s="2"/>
    </row>
    <row r="365" spans="2:11" ht="12.75">
      <c r="B365" s="19"/>
      <c r="C365" s="19"/>
      <c r="D365" s="19"/>
      <c r="E365" s="19"/>
      <c r="F365" s="19"/>
      <c r="G365" s="2"/>
      <c r="H365" s="2"/>
      <c r="I365" s="2"/>
      <c r="J365" s="2"/>
      <c r="K365" s="2"/>
    </row>
    <row r="366" spans="2:11" ht="12.75">
      <c r="B366" s="19"/>
      <c r="C366" s="19"/>
      <c r="D366" s="19"/>
      <c r="E366" s="19"/>
      <c r="F366" s="19"/>
      <c r="G366" s="2"/>
      <c r="H366" s="2"/>
      <c r="I366" s="2"/>
      <c r="J366" s="2"/>
      <c r="K366" s="2"/>
    </row>
    <row r="367" spans="2:11" ht="12.75">
      <c r="B367" s="19"/>
      <c r="C367" s="19"/>
      <c r="D367" s="19"/>
      <c r="E367" s="19"/>
      <c r="F367" s="19"/>
      <c r="G367" s="2"/>
      <c r="H367" s="2"/>
      <c r="I367" s="2"/>
      <c r="J367" s="2"/>
      <c r="K367" s="2"/>
    </row>
    <row r="368" spans="2:11" ht="12.75">
      <c r="B368" s="19"/>
      <c r="C368" s="19"/>
      <c r="D368" s="19"/>
      <c r="E368" s="19"/>
      <c r="F368" s="19"/>
      <c r="G368" s="2"/>
      <c r="H368" s="2"/>
      <c r="I368" s="2"/>
      <c r="J368" s="2"/>
      <c r="K368" s="2"/>
    </row>
    <row r="369" spans="2:11" ht="12.75">
      <c r="B369" s="19"/>
      <c r="C369" s="19"/>
      <c r="D369" s="19"/>
      <c r="E369" s="19"/>
      <c r="F369" s="19"/>
      <c r="G369" s="2"/>
      <c r="H369" s="2"/>
      <c r="I369" s="2"/>
      <c r="J369" s="2"/>
      <c r="K369" s="2"/>
    </row>
    <row r="370" spans="2:11" ht="12.75">
      <c r="B370" s="19"/>
      <c r="C370" s="19"/>
      <c r="D370" s="19"/>
      <c r="E370" s="19"/>
      <c r="F370" s="19"/>
      <c r="G370" s="2"/>
      <c r="H370" s="2"/>
      <c r="I370" s="2"/>
      <c r="J370" s="2"/>
      <c r="K370" s="2"/>
    </row>
    <row r="371" spans="2:11" ht="12.75">
      <c r="B371" s="19"/>
      <c r="C371" s="19"/>
      <c r="D371" s="19"/>
      <c r="E371" s="19"/>
      <c r="F371" s="19"/>
      <c r="G371" s="2"/>
      <c r="H371" s="2"/>
      <c r="I371" s="2"/>
      <c r="J371" s="2"/>
      <c r="K371" s="2"/>
    </row>
    <row r="372" spans="2:11" ht="12.75">
      <c r="B372" s="19"/>
      <c r="C372" s="19"/>
      <c r="D372" s="19"/>
      <c r="E372" s="19"/>
      <c r="F372" s="19"/>
      <c r="G372" s="2"/>
      <c r="H372" s="2"/>
      <c r="I372" s="2"/>
      <c r="J372" s="2"/>
      <c r="K372" s="2"/>
    </row>
    <row r="373" spans="2:11" ht="12.75">
      <c r="B373" s="19"/>
      <c r="C373" s="19"/>
      <c r="D373" s="19"/>
      <c r="E373" s="19"/>
      <c r="F373" s="19"/>
      <c r="G373" s="2"/>
      <c r="H373" s="2"/>
      <c r="I373" s="2"/>
      <c r="J373" s="2"/>
      <c r="K373" s="2"/>
    </row>
    <row r="374" spans="2:11" ht="12.75">
      <c r="B374" s="19"/>
      <c r="C374" s="19"/>
      <c r="D374" s="19"/>
      <c r="E374" s="19"/>
      <c r="F374" s="19"/>
      <c r="G374" s="2"/>
      <c r="H374" s="2"/>
      <c r="I374" s="2"/>
      <c r="J374" s="2"/>
      <c r="K374" s="2"/>
    </row>
    <row r="375" spans="2:11" ht="12.75">
      <c r="B375" s="19"/>
      <c r="C375" s="19"/>
      <c r="D375" s="19"/>
      <c r="E375" s="19"/>
      <c r="F375" s="19"/>
      <c r="G375" s="2"/>
      <c r="H375" s="2"/>
      <c r="I375" s="2"/>
      <c r="J375" s="2"/>
      <c r="K375" s="2"/>
    </row>
    <row r="376" spans="2:11" ht="12.75">
      <c r="B376" s="19"/>
      <c r="C376" s="19"/>
      <c r="D376" s="19"/>
      <c r="E376" s="19"/>
      <c r="F376" s="19"/>
      <c r="G376" s="2"/>
      <c r="H376" s="2"/>
      <c r="I376" s="2"/>
      <c r="J376" s="2"/>
      <c r="K376" s="2"/>
    </row>
    <row r="377" spans="2:11" ht="12.75">
      <c r="B377" s="19"/>
      <c r="C377" s="19"/>
      <c r="D377" s="19"/>
      <c r="E377" s="19"/>
      <c r="F377" s="19"/>
      <c r="G377" s="2"/>
      <c r="H377" s="2"/>
      <c r="I377" s="2"/>
      <c r="J377" s="2"/>
      <c r="K377" s="2"/>
    </row>
    <row r="378" spans="2:11" ht="12.75">
      <c r="B378" s="19"/>
      <c r="C378" s="19"/>
      <c r="D378" s="19"/>
      <c r="E378" s="19"/>
      <c r="F378" s="19"/>
      <c r="G378" s="2"/>
      <c r="H378" s="2"/>
      <c r="I378" s="2"/>
      <c r="J378" s="2"/>
      <c r="K378" s="2"/>
    </row>
    <row r="379" spans="2:11" ht="12.75">
      <c r="B379" s="19"/>
      <c r="C379" s="19"/>
      <c r="D379" s="19"/>
      <c r="E379" s="19"/>
      <c r="F379" s="19"/>
      <c r="G379" s="2"/>
      <c r="H379" s="2"/>
      <c r="I379" s="2"/>
      <c r="J379" s="2"/>
      <c r="K379" s="2"/>
    </row>
    <row r="380" spans="2:11" ht="12.75">
      <c r="B380" s="19"/>
      <c r="C380" s="19"/>
      <c r="D380" s="19"/>
      <c r="E380" s="19"/>
      <c r="F380" s="19"/>
      <c r="G380" s="2"/>
      <c r="H380" s="2"/>
      <c r="I380" s="2"/>
      <c r="J380" s="2"/>
      <c r="K380" s="2"/>
    </row>
    <row r="381" spans="2:11" ht="12.75">
      <c r="B381" s="19"/>
      <c r="C381" s="19"/>
      <c r="D381" s="19"/>
      <c r="E381" s="19"/>
      <c r="F381" s="19"/>
      <c r="G381" s="2"/>
      <c r="H381" s="2"/>
      <c r="I381" s="2"/>
      <c r="J381" s="2"/>
      <c r="K381" s="2"/>
    </row>
    <row r="382" spans="2:11" ht="12.75">
      <c r="B382" s="19"/>
      <c r="C382" s="19"/>
      <c r="D382" s="19"/>
      <c r="E382" s="19"/>
      <c r="F382" s="19"/>
      <c r="G382" s="2"/>
      <c r="H382" s="2"/>
      <c r="I382" s="2"/>
      <c r="J382" s="2"/>
      <c r="K382" s="2"/>
    </row>
    <row r="383" spans="2:11" ht="12.75">
      <c r="B383" s="19"/>
      <c r="C383" s="19"/>
      <c r="D383" s="19"/>
      <c r="E383" s="19"/>
      <c r="F383" s="19"/>
      <c r="G383" s="2"/>
      <c r="H383" s="2"/>
      <c r="I383" s="2"/>
      <c r="J383" s="2"/>
      <c r="K383" s="2"/>
    </row>
    <row r="384" spans="2:11" ht="12.75">
      <c r="B384" s="19"/>
      <c r="C384" s="19"/>
      <c r="D384" s="19"/>
      <c r="E384" s="19"/>
      <c r="F384" s="19"/>
      <c r="G384" s="2"/>
      <c r="H384" s="2"/>
      <c r="I384" s="2"/>
      <c r="J384" s="2"/>
      <c r="K384" s="2"/>
    </row>
    <row r="385" spans="2:11" ht="12.75">
      <c r="B385" s="19"/>
      <c r="C385" s="19"/>
      <c r="D385" s="19"/>
      <c r="E385" s="19"/>
      <c r="F385" s="19"/>
      <c r="G385" s="2"/>
      <c r="H385" s="2"/>
      <c r="I385" s="2"/>
      <c r="J385" s="2"/>
      <c r="K385" s="2"/>
    </row>
    <row r="386" spans="2:11" ht="12.75">
      <c r="B386" s="19"/>
      <c r="C386" s="19"/>
      <c r="D386" s="19"/>
      <c r="E386" s="19"/>
      <c r="F386" s="19"/>
      <c r="G386" s="2"/>
      <c r="H386" s="2"/>
      <c r="I386" s="2"/>
      <c r="J386" s="2"/>
      <c r="K386" s="2"/>
    </row>
    <row r="387" spans="2:11" ht="12.75">
      <c r="B387" s="19"/>
      <c r="C387" s="19"/>
      <c r="D387" s="19"/>
      <c r="E387" s="19"/>
      <c r="F387" s="19"/>
      <c r="G387" s="2"/>
      <c r="H387" s="2"/>
      <c r="I387" s="2"/>
      <c r="J387" s="2"/>
      <c r="K387" s="2"/>
    </row>
    <row r="388" spans="2:11" ht="12.75">
      <c r="B388" s="19"/>
      <c r="C388" s="19"/>
      <c r="D388" s="19"/>
      <c r="E388" s="19"/>
      <c r="F388" s="19"/>
      <c r="G388" s="2"/>
      <c r="H388" s="2"/>
      <c r="I388" s="2"/>
      <c r="J388" s="2"/>
      <c r="K388" s="2"/>
    </row>
    <row r="389" spans="2:11" ht="12.75">
      <c r="B389" s="19"/>
      <c r="C389" s="19"/>
      <c r="D389" s="19"/>
      <c r="E389" s="19"/>
      <c r="F389" s="19"/>
      <c r="G389" s="2"/>
      <c r="H389" s="2"/>
      <c r="I389" s="2"/>
      <c r="J389" s="2"/>
      <c r="K389" s="2"/>
    </row>
    <row r="390" spans="2:11" ht="12.75">
      <c r="B390" s="19"/>
      <c r="C390" s="19"/>
      <c r="D390" s="19"/>
      <c r="E390" s="19"/>
      <c r="F390" s="19"/>
      <c r="G390" s="2"/>
      <c r="H390" s="2"/>
      <c r="I390" s="2"/>
      <c r="J390" s="2"/>
      <c r="K390" s="2"/>
    </row>
    <row r="391" spans="2:11" ht="12.75">
      <c r="B391" s="19"/>
      <c r="C391" s="19"/>
      <c r="D391" s="19"/>
      <c r="E391" s="19"/>
      <c r="F391" s="19"/>
      <c r="G391" s="2"/>
      <c r="H391" s="2"/>
      <c r="I391" s="2"/>
      <c r="J391" s="2"/>
      <c r="K391" s="2"/>
    </row>
    <row r="392" spans="2:11" ht="12.75">
      <c r="B392" s="19"/>
      <c r="C392" s="19"/>
      <c r="D392" s="19"/>
      <c r="E392" s="19"/>
      <c r="F392" s="19"/>
      <c r="G392" s="2"/>
      <c r="H392" s="2"/>
      <c r="I392" s="2"/>
      <c r="J392" s="2"/>
      <c r="K392" s="2"/>
    </row>
    <row r="393" spans="2:11" ht="12.75">
      <c r="B393" s="19"/>
      <c r="C393" s="19"/>
      <c r="D393" s="19"/>
      <c r="E393" s="19"/>
      <c r="F393" s="19"/>
      <c r="G393" s="2"/>
      <c r="H393" s="2"/>
      <c r="I393" s="2"/>
      <c r="J393" s="2"/>
      <c r="K393" s="2"/>
    </row>
    <row r="394" spans="2:11" ht="12.75">
      <c r="B394" s="19"/>
      <c r="C394" s="19"/>
      <c r="D394" s="19"/>
      <c r="E394" s="19"/>
      <c r="F394" s="19"/>
      <c r="G394" s="2"/>
      <c r="H394" s="2"/>
      <c r="I394" s="2"/>
      <c r="J394" s="2"/>
      <c r="K394" s="2"/>
    </row>
    <row r="395" spans="2:11" ht="12.75">
      <c r="B395" s="19"/>
      <c r="C395" s="19"/>
      <c r="D395" s="19"/>
      <c r="E395" s="19"/>
      <c r="F395" s="19"/>
      <c r="G395" s="2"/>
      <c r="H395" s="2"/>
      <c r="I395" s="2"/>
      <c r="J395" s="2"/>
      <c r="K395" s="2"/>
    </row>
    <row r="396" spans="2:11" ht="12.75">
      <c r="B396" s="19"/>
      <c r="C396" s="19"/>
      <c r="D396" s="19"/>
      <c r="E396" s="19"/>
      <c r="F396" s="19"/>
      <c r="G396" s="2"/>
      <c r="H396" s="2"/>
      <c r="I396" s="2"/>
      <c r="J396" s="2"/>
      <c r="K396" s="2"/>
    </row>
    <row r="397" spans="2:11" ht="12.75">
      <c r="B397" s="19"/>
      <c r="C397" s="19"/>
      <c r="D397" s="19"/>
      <c r="E397" s="19"/>
      <c r="F397" s="19"/>
      <c r="G397" s="2"/>
      <c r="H397" s="2"/>
      <c r="I397" s="2"/>
      <c r="J397" s="2"/>
      <c r="K397" s="2"/>
    </row>
    <row r="398" spans="2:11" ht="12.75">
      <c r="B398" s="19"/>
      <c r="C398" s="19"/>
      <c r="D398" s="19"/>
      <c r="E398" s="19"/>
      <c r="F398" s="19"/>
      <c r="G398" s="2"/>
      <c r="H398" s="2"/>
      <c r="I398" s="2"/>
      <c r="J398" s="2"/>
      <c r="K398" s="2"/>
    </row>
    <row r="399" spans="2:11" ht="12.75">
      <c r="B399" s="19"/>
      <c r="C399" s="19"/>
      <c r="D399" s="19"/>
      <c r="E399" s="19"/>
      <c r="F399" s="19"/>
      <c r="G399" s="2"/>
      <c r="H399" s="2"/>
      <c r="I399" s="2"/>
      <c r="J399" s="2"/>
      <c r="K399" s="2"/>
    </row>
    <row r="400" spans="2:11" ht="12.75">
      <c r="B400" s="19"/>
      <c r="C400" s="19"/>
      <c r="D400" s="19"/>
      <c r="E400" s="19"/>
      <c r="F400" s="19"/>
      <c r="G400" s="2"/>
      <c r="H400" s="2"/>
      <c r="I400" s="2"/>
      <c r="J400" s="2"/>
      <c r="K400" s="2"/>
    </row>
    <row r="401" spans="2:11" ht="12.75">
      <c r="B401" s="19"/>
      <c r="C401" s="19"/>
      <c r="D401" s="19"/>
      <c r="E401" s="19"/>
      <c r="F401" s="19"/>
      <c r="G401" s="2"/>
      <c r="H401" s="2"/>
      <c r="I401" s="2"/>
      <c r="J401" s="2"/>
      <c r="K401" s="2"/>
    </row>
    <row r="402" spans="2:11" ht="12.75">
      <c r="B402" s="19"/>
      <c r="C402" s="19"/>
      <c r="D402" s="19"/>
      <c r="E402" s="19"/>
      <c r="F402" s="19"/>
      <c r="G402" s="2"/>
      <c r="H402" s="2"/>
      <c r="I402" s="2"/>
      <c r="J402" s="2"/>
      <c r="K402" s="2"/>
    </row>
    <row r="403" spans="2:11" ht="12.75">
      <c r="B403" s="19"/>
      <c r="C403" s="19"/>
      <c r="D403" s="19"/>
      <c r="E403" s="19"/>
      <c r="F403" s="19"/>
      <c r="G403" s="2"/>
      <c r="H403" s="2"/>
      <c r="I403" s="2"/>
      <c r="J403" s="2"/>
      <c r="K403" s="2"/>
    </row>
    <row r="404" spans="2:11" ht="12.75">
      <c r="B404" s="19"/>
      <c r="C404" s="19"/>
      <c r="D404" s="19"/>
      <c r="E404" s="19"/>
      <c r="F404" s="19"/>
      <c r="G404" s="2"/>
      <c r="H404" s="2"/>
      <c r="I404" s="2"/>
      <c r="J404" s="2"/>
      <c r="K404" s="2"/>
    </row>
    <row r="405" spans="2:11" ht="12.75">
      <c r="B405" s="19"/>
      <c r="C405" s="19"/>
      <c r="D405" s="19"/>
      <c r="E405" s="19"/>
      <c r="F405" s="19"/>
      <c r="G405" s="2"/>
      <c r="H405" s="2"/>
      <c r="I405" s="2"/>
      <c r="J405" s="2"/>
      <c r="K405" s="2"/>
    </row>
    <row r="406" spans="2:11" ht="12.75">
      <c r="B406" s="19"/>
      <c r="C406" s="19"/>
      <c r="D406" s="19"/>
      <c r="E406" s="19"/>
      <c r="F406" s="19"/>
      <c r="G406" s="2"/>
      <c r="H406" s="2"/>
      <c r="I406" s="2"/>
      <c r="J406" s="2"/>
      <c r="K406" s="2"/>
    </row>
    <row r="407" spans="2:11" ht="12.75">
      <c r="B407" s="19"/>
      <c r="C407" s="19"/>
      <c r="D407" s="19"/>
      <c r="E407" s="19"/>
      <c r="F407" s="19"/>
      <c r="G407" s="2"/>
      <c r="H407" s="2"/>
      <c r="I407" s="2"/>
      <c r="J407" s="2"/>
      <c r="K407" s="2"/>
    </row>
    <row r="408" spans="2:11" ht="12.75">
      <c r="B408" s="19"/>
      <c r="C408" s="19"/>
      <c r="D408" s="19"/>
      <c r="E408" s="19"/>
      <c r="F408" s="19"/>
      <c r="G408" s="2"/>
      <c r="H408" s="2"/>
      <c r="I408" s="2"/>
      <c r="J408" s="2"/>
      <c r="K408" s="2"/>
    </row>
    <row r="409" spans="2:11" ht="12.75">
      <c r="B409" s="19"/>
      <c r="C409" s="19"/>
      <c r="D409" s="19"/>
      <c r="E409" s="19"/>
      <c r="F409" s="19"/>
      <c r="G409" s="2"/>
      <c r="H409" s="2"/>
      <c r="I409" s="2"/>
      <c r="J409" s="2"/>
      <c r="K409" s="2"/>
    </row>
    <row r="410" spans="2:11" ht="12.75">
      <c r="B410" s="19"/>
      <c r="C410" s="19"/>
      <c r="D410" s="19"/>
      <c r="E410" s="19"/>
      <c r="F410" s="19"/>
      <c r="G410" s="2"/>
      <c r="H410" s="2"/>
      <c r="I410" s="2"/>
      <c r="J410" s="2"/>
      <c r="K410" s="2"/>
    </row>
    <row r="411" spans="2:11" ht="12.75">
      <c r="B411" s="19"/>
      <c r="C411" s="19"/>
      <c r="D411" s="19"/>
      <c r="E411" s="19"/>
      <c r="F411" s="19"/>
      <c r="G411" s="2"/>
      <c r="H411" s="2"/>
      <c r="I411" s="2"/>
      <c r="J411" s="2"/>
      <c r="K411" s="2"/>
    </row>
    <row r="412" spans="2:11" ht="12.75">
      <c r="B412" s="19"/>
      <c r="C412" s="19"/>
      <c r="D412" s="19"/>
      <c r="E412" s="19"/>
      <c r="F412" s="19"/>
      <c r="G412" s="2"/>
      <c r="H412" s="2"/>
      <c r="I412" s="2"/>
      <c r="J412" s="2"/>
      <c r="K412" s="2"/>
    </row>
    <row r="413" spans="2:11" ht="12.75">
      <c r="B413" s="19"/>
      <c r="C413" s="19"/>
      <c r="D413" s="19"/>
      <c r="E413" s="19"/>
      <c r="F413" s="19"/>
      <c r="G413" s="2"/>
      <c r="H413" s="2"/>
      <c r="I413" s="2"/>
      <c r="J413" s="2"/>
      <c r="K413" s="2"/>
    </row>
    <row r="414" spans="2:11" ht="12.75">
      <c r="B414" s="19"/>
      <c r="C414" s="19"/>
      <c r="D414" s="19"/>
      <c r="E414" s="19"/>
      <c r="F414" s="19"/>
      <c r="G414" s="2"/>
      <c r="H414" s="2"/>
      <c r="I414" s="2"/>
      <c r="J414" s="2"/>
      <c r="K414" s="2"/>
    </row>
    <row r="415" spans="2:11" ht="12.75">
      <c r="B415" s="19"/>
      <c r="C415" s="19"/>
      <c r="D415" s="19"/>
      <c r="E415" s="19"/>
      <c r="F415" s="19"/>
      <c r="G415" s="2"/>
      <c r="H415" s="2"/>
      <c r="I415" s="2"/>
      <c r="J415" s="2"/>
      <c r="K415" s="2"/>
    </row>
    <row r="416" spans="2:11" ht="12.75">
      <c r="B416" s="19"/>
      <c r="C416" s="19"/>
      <c r="D416" s="19"/>
      <c r="E416" s="19"/>
      <c r="F416" s="19"/>
      <c r="G416" s="2"/>
      <c r="H416" s="2"/>
      <c r="I416" s="2"/>
      <c r="J416" s="2"/>
      <c r="K416" s="2"/>
    </row>
    <row r="417" spans="2:11" ht="12.75">
      <c r="B417" s="19"/>
      <c r="C417" s="19"/>
      <c r="D417" s="19"/>
      <c r="E417" s="19"/>
      <c r="F417" s="19"/>
      <c r="G417" s="2"/>
      <c r="H417" s="2"/>
      <c r="I417" s="2"/>
      <c r="J417" s="2"/>
      <c r="K417" s="2"/>
    </row>
    <row r="418" spans="2:11" ht="12.75">
      <c r="B418" s="19"/>
      <c r="C418" s="19"/>
      <c r="D418" s="19"/>
      <c r="E418" s="19"/>
      <c r="F418" s="19"/>
      <c r="G418" s="2"/>
      <c r="H418" s="2"/>
      <c r="I418" s="2"/>
      <c r="J418" s="2"/>
      <c r="K418" s="2"/>
    </row>
    <row r="419" spans="2:11" ht="12.75">
      <c r="B419" s="19"/>
      <c r="C419" s="19"/>
      <c r="D419" s="19"/>
      <c r="E419" s="19"/>
      <c r="F419" s="19"/>
      <c r="G419" s="2"/>
      <c r="H419" s="2"/>
      <c r="I419" s="2"/>
      <c r="J419" s="2"/>
      <c r="K419" s="2"/>
    </row>
    <row r="420" spans="2:11" ht="12.75">
      <c r="B420" s="19"/>
      <c r="C420" s="19"/>
      <c r="D420" s="19"/>
      <c r="E420" s="19"/>
      <c r="F420" s="19"/>
      <c r="G420" s="2"/>
      <c r="H420" s="2"/>
      <c r="I420" s="2"/>
      <c r="J420" s="2"/>
      <c r="K420" s="2"/>
    </row>
    <row r="421" spans="2:11" ht="12.75">
      <c r="B421" s="19"/>
      <c r="C421" s="19"/>
      <c r="D421" s="19"/>
      <c r="E421" s="19"/>
      <c r="F421" s="19"/>
      <c r="G421" s="2"/>
      <c r="H421" s="2"/>
      <c r="I421" s="2"/>
      <c r="J421" s="2"/>
      <c r="K421" s="2"/>
    </row>
    <row r="422" spans="2:11" ht="12.75">
      <c r="B422" s="19"/>
      <c r="C422" s="19"/>
      <c r="D422" s="19"/>
      <c r="E422" s="19"/>
      <c r="F422" s="19"/>
      <c r="G422" s="2"/>
      <c r="H422" s="2"/>
      <c r="I422" s="2"/>
      <c r="J422" s="2"/>
      <c r="K422" s="2"/>
    </row>
    <row r="423" spans="2:11" ht="12.75">
      <c r="B423" s="19"/>
      <c r="C423" s="19"/>
      <c r="D423" s="19"/>
      <c r="E423" s="19"/>
      <c r="F423" s="19"/>
      <c r="G423" s="2"/>
      <c r="H423" s="2"/>
      <c r="I423" s="2"/>
      <c r="J423" s="2"/>
      <c r="K423" s="2"/>
    </row>
    <row r="424" spans="2:11" ht="12.75">
      <c r="B424" s="19"/>
      <c r="C424" s="19"/>
      <c r="D424" s="19"/>
      <c r="E424" s="19"/>
      <c r="F424" s="19"/>
      <c r="G424" s="2"/>
      <c r="H424" s="2"/>
      <c r="I424" s="2"/>
      <c r="J424" s="2"/>
      <c r="K424" s="2"/>
    </row>
    <row r="425" spans="2:11" ht="12.75">
      <c r="B425" s="19"/>
      <c r="C425" s="19"/>
      <c r="D425" s="19"/>
      <c r="E425" s="19"/>
      <c r="F425" s="19"/>
      <c r="G425" s="2"/>
      <c r="H425" s="2"/>
      <c r="I425" s="2"/>
      <c r="J425" s="2"/>
      <c r="K425" s="2"/>
    </row>
    <row r="426" spans="2:11" ht="12.75">
      <c r="B426" s="19"/>
      <c r="C426" s="19"/>
      <c r="D426" s="19"/>
      <c r="E426" s="19"/>
      <c r="F426" s="19"/>
      <c r="G426" s="2"/>
      <c r="H426" s="2"/>
      <c r="I426" s="2"/>
      <c r="J426" s="2"/>
      <c r="K426" s="2"/>
    </row>
    <row r="427" spans="2:11" ht="12.75">
      <c r="B427" s="19"/>
      <c r="C427" s="19"/>
      <c r="D427" s="19"/>
      <c r="E427" s="19"/>
      <c r="F427" s="19"/>
      <c r="G427" s="2"/>
      <c r="H427" s="2"/>
      <c r="I427" s="2"/>
      <c r="J427" s="2"/>
      <c r="K427" s="2"/>
    </row>
    <row r="428" spans="2:11" ht="12.75">
      <c r="B428" s="19"/>
      <c r="C428" s="19"/>
      <c r="D428" s="19"/>
      <c r="E428" s="19"/>
      <c r="F428" s="19"/>
      <c r="G428" s="2"/>
      <c r="H428" s="2"/>
      <c r="I428" s="2"/>
      <c r="J428" s="2"/>
      <c r="K428" s="2"/>
    </row>
    <row r="429" spans="2:11" ht="12.75">
      <c r="B429" s="19"/>
      <c r="C429" s="19"/>
      <c r="D429" s="19"/>
      <c r="E429" s="19"/>
      <c r="F429" s="19"/>
      <c r="G429" s="2"/>
      <c r="H429" s="2"/>
      <c r="I429" s="2"/>
      <c r="J429" s="2"/>
      <c r="K429" s="2"/>
    </row>
    <row r="430" spans="2:11" ht="12.75">
      <c r="B430" s="19"/>
      <c r="C430" s="19"/>
      <c r="D430" s="19"/>
      <c r="E430" s="19"/>
      <c r="F430" s="19"/>
      <c r="G430" s="2"/>
      <c r="H430" s="2"/>
      <c r="I430" s="2"/>
      <c r="J430" s="2"/>
      <c r="K430" s="2"/>
    </row>
    <row r="431" spans="2:11" ht="12.75">
      <c r="B431" s="19"/>
      <c r="C431" s="19"/>
      <c r="D431" s="19"/>
      <c r="E431" s="19"/>
      <c r="F431" s="19"/>
      <c r="G431" s="2"/>
      <c r="H431" s="2"/>
      <c r="I431" s="2"/>
      <c r="J431" s="2"/>
      <c r="K431" s="2"/>
    </row>
    <row r="432" spans="2:11" ht="12.75">
      <c r="B432" s="19"/>
      <c r="C432" s="19"/>
      <c r="D432" s="19"/>
      <c r="E432" s="19"/>
      <c r="F432" s="19"/>
      <c r="G432" s="2"/>
      <c r="H432" s="2"/>
      <c r="I432" s="2"/>
      <c r="J432" s="2"/>
      <c r="K432" s="2"/>
    </row>
    <row r="433" spans="2:11" ht="12.75">
      <c r="B433" s="19"/>
      <c r="C433" s="19"/>
      <c r="D433" s="19"/>
      <c r="E433" s="19"/>
      <c r="F433" s="19"/>
      <c r="G433" s="2"/>
      <c r="H433" s="2"/>
      <c r="I433" s="2"/>
      <c r="J433" s="2"/>
      <c r="K433" s="2"/>
    </row>
    <row r="434" spans="2:11" ht="12.75">
      <c r="B434" s="19"/>
      <c r="C434" s="19"/>
      <c r="D434" s="19"/>
      <c r="E434" s="19"/>
      <c r="F434" s="19"/>
      <c r="G434" s="2"/>
      <c r="H434" s="2"/>
      <c r="I434" s="2"/>
      <c r="J434" s="2"/>
      <c r="K434" s="2"/>
    </row>
    <row r="435" spans="2:11" ht="12.75">
      <c r="B435" s="19"/>
      <c r="C435" s="19"/>
      <c r="D435" s="19"/>
      <c r="E435" s="19"/>
      <c r="F435" s="19"/>
      <c r="G435" s="2"/>
      <c r="H435" s="2"/>
      <c r="I435" s="2"/>
      <c r="J435" s="2"/>
      <c r="K435" s="2"/>
    </row>
    <row r="436" spans="2:11" ht="12.75">
      <c r="B436" s="19"/>
      <c r="C436" s="19"/>
      <c r="D436" s="19"/>
      <c r="E436" s="19"/>
      <c r="F436" s="19"/>
      <c r="G436" s="2"/>
      <c r="H436" s="2"/>
      <c r="I436" s="2"/>
      <c r="J436" s="2"/>
      <c r="K436" s="2"/>
    </row>
    <row r="437" spans="2:11" ht="12.75">
      <c r="B437" s="19"/>
      <c r="C437" s="19"/>
      <c r="D437" s="19"/>
      <c r="E437" s="19"/>
      <c r="F437" s="19"/>
      <c r="G437" s="2"/>
      <c r="H437" s="2"/>
      <c r="I437" s="2"/>
      <c r="J437" s="2"/>
      <c r="K437" s="2"/>
    </row>
    <row r="438" spans="2:11" ht="12.75">
      <c r="B438" s="19"/>
      <c r="C438" s="19"/>
      <c r="D438" s="19"/>
      <c r="E438" s="19"/>
      <c r="F438" s="19"/>
      <c r="G438" s="2"/>
      <c r="H438" s="2"/>
      <c r="I438" s="2"/>
      <c r="J438" s="2"/>
      <c r="K438" s="2"/>
    </row>
    <row r="439" spans="2:11" ht="12.75">
      <c r="B439" s="19"/>
      <c r="C439" s="19"/>
      <c r="D439" s="19"/>
      <c r="E439" s="19"/>
      <c r="F439" s="19"/>
      <c r="G439" s="2"/>
      <c r="H439" s="2"/>
      <c r="I439" s="2"/>
      <c r="J439" s="2"/>
      <c r="K439" s="2"/>
    </row>
    <row r="440" spans="2:11" ht="12.75">
      <c r="B440" s="19"/>
      <c r="C440" s="19"/>
      <c r="D440" s="19"/>
      <c r="E440" s="19"/>
      <c r="F440" s="19"/>
      <c r="G440" s="2"/>
      <c r="H440" s="2"/>
      <c r="I440" s="2"/>
      <c r="J440" s="2"/>
      <c r="K440" s="2"/>
    </row>
    <row r="441" spans="2:11" ht="12.75">
      <c r="B441" s="19"/>
      <c r="C441" s="19"/>
      <c r="D441" s="19"/>
      <c r="E441" s="19"/>
      <c r="F441" s="19"/>
      <c r="G441" s="2"/>
      <c r="H441" s="2"/>
      <c r="I441" s="2"/>
      <c r="J441" s="2"/>
      <c r="K441" s="2"/>
    </row>
    <row r="442" spans="2:11" ht="12.75">
      <c r="B442" s="19"/>
      <c r="C442" s="19"/>
      <c r="D442" s="19"/>
      <c r="E442" s="19"/>
      <c r="F442" s="19"/>
      <c r="G442" s="2"/>
      <c r="H442" s="2"/>
      <c r="I442" s="2"/>
      <c r="J442" s="2"/>
      <c r="K442" s="2"/>
    </row>
    <row r="443" spans="2:11" ht="12.75">
      <c r="B443" s="19"/>
      <c r="C443" s="19"/>
      <c r="D443" s="19"/>
      <c r="E443" s="19"/>
      <c r="F443" s="19"/>
      <c r="G443" s="2"/>
      <c r="H443" s="2"/>
      <c r="I443" s="2"/>
      <c r="J443" s="2"/>
      <c r="K443" s="2"/>
    </row>
    <row r="444" spans="2:11" ht="12.75">
      <c r="B444" s="19"/>
      <c r="C444" s="19"/>
      <c r="D444" s="19"/>
      <c r="E444" s="19"/>
      <c r="F444" s="19"/>
      <c r="G444" s="2"/>
      <c r="H444" s="2"/>
      <c r="I444" s="2"/>
      <c r="J444" s="2"/>
      <c r="K444" s="2"/>
    </row>
    <row r="445" spans="2:11" ht="12.75">
      <c r="B445" s="19"/>
      <c r="C445" s="19"/>
      <c r="D445" s="19"/>
      <c r="E445" s="19"/>
      <c r="F445" s="19"/>
      <c r="G445" s="2"/>
      <c r="H445" s="2"/>
      <c r="I445" s="2"/>
      <c r="J445" s="2"/>
      <c r="K445" s="2"/>
    </row>
    <row r="446" spans="2:11" ht="12.75">
      <c r="B446" s="19"/>
      <c r="C446" s="19"/>
      <c r="D446" s="19"/>
      <c r="E446" s="19"/>
      <c r="F446" s="19"/>
      <c r="G446" s="2"/>
      <c r="H446" s="2"/>
      <c r="I446" s="2"/>
      <c r="J446" s="2"/>
      <c r="K446" s="2"/>
    </row>
    <row r="447" spans="2:11" ht="12.75">
      <c r="B447" s="19"/>
      <c r="C447" s="19"/>
      <c r="D447" s="19"/>
      <c r="E447" s="19"/>
      <c r="F447" s="19"/>
      <c r="G447" s="2"/>
      <c r="H447" s="2"/>
      <c r="I447" s="2"/>
      <c r="J447" s="2"/>
      <c r="K447" s="2"/>
    </row>
    <row r="448" spans="2:11" ht="12.75">
      <c r="B448" s="19"/>
      <c r="C448" s="19"/>
      <c r="D448" s="19"/>
      <c r="E448" s="19"/>
      <c r="F448" s="19"/>
      <c r="G448" s="2"/>
      <c r="H448" s="2"/>
      <c r="I448" s="2"/>
      <c r="J448" s="2"/>
      <c r="K448" s="2"/>
    </row>
    <row r="449" spans="2:11" ht="12.75">
      <c r="B449" s="19"/>
      <c r="C449" s="19"/>
      <c r="D449" s="19"/>
      <c r="E449" s="19"/>
      <c r="F449" s="19"/>
      <c r="G449" s="2"/>
      <c r="H449" s="2"/>
      <c r="I449" s="2"/>
      <c r="J449" s="2"/>
      <c r="K449" s="2"/>
    </row>
    <row r="450" spans="2:11" ht="12.75">
      <c r="B450" s="19"/>
      <c r="C450" s="19"/>
      <c r="D450" s="19"/>
      <c r="E450" s="19"/>
      <c r="F450" s="19"/>
      <c r="G450" s="2"/>
      <c r="H450" s="2"/>
      <c r="I450" s="2"/>
      <c r="J450" s="2"/>
      <c r="K450" s="2"/>
    </row>
    <row r="451" spans="2:11" ht="12.75">
      <c r="B451" s="19"/>
      <c r="C451" s="19"/>
      <c r="D451" s="19"/>
      <c r="E451" s="19"/>
      <c r="F451" s="19"/>
      <c r="G451" s="2"/>
      <c r="H451" s="2"/>
      <c r="I451" s="2"/>
      <c r="J451" s="2"/>
      <c r="K451" s="2"/>
    </row>
    <row r="452" spans="2:11" ht="12.75">
      <c r="B452" s="19"/>
      <c r="C452" s="19"/>
      <c r="D452" s="19"/>
      <c r="E452" s="19"/>
      <c r="F452" s="19"/>
      <c r="G452" s="2"/>
      <c r="H452" s="2"/>
      <c r="I452" s="2"/>
      <c r="J452" s="2"/>
      <c r="K452" s="2"/>
    </row>
    <row r="453" spans="2:11" ht="12.75">
      <c r="B453" s="19"/>
      <c r="C453" s="19"/>
      <c r="D453" s="19"/>
      <c r="E453" s="19"/>
      <c r="F453" s="19"/>
      <c r="G453" s="2"/>
      <c r="H453" s="2"/>
      <c r="I453" s="2"/>
      <c r="J453" s="2"/>
      <c r="K453" s="2"/>
    </row>
    <row r="454" spans="2:11" ht="12.75">
      <c r="B454" s="19"/>
      <c r="C454" s="19"/>
      <c r="D454" s="19"/>
      <c r="E454" s="19"/>
      <c r="F454" s="19"/>
      <c r="G454" s="2"/>
      <c r="H454" s="2"/>
      <c r="I454" s="2"/>
      <c r="J454" s="2"/>
      <c r="K454" s="2"/>
    </row>
    <row r="455" spans="2:11" ht="12.75">
      <c r="B455" s="19"/>
      <c r="C455" s="19"/>
      <c r="D455" s="19"/>
      <c r="E455" s="19"/>
      <c r="F455" s="19"/>
      <c r="G455" s="2"/>
      <c r="H455" s="2"/>
      <c r="I455" s="2"/>
      <c r="J455" s="2"/>
      <c r="K455" s="2"/>
    </row>
    <row r="456" spans="2:11" ht="12.75">
      <c r="B456" s="19"/>
      <c r="C456" s="19"/>
      <c r="D456" s="19"/>
      <c r="E456" s="19"/>
      <c r="F456" s="19"/>
      <c r="G456" s="2"/>
      <c r="H456" s="2"/>
      <c r="I456" s="2"/>
      <c r="J456" s="2"/>
      <c r="K456" s="2"/>
    </row>
    <row r="457" spans="2:11" ht="12.75">
      <c r="B457" s="19"/>
      <c r="C457" s="19"/>
      <c r="D457" s="19"/>
      <c r="E457" s="19"/>
      <c r="F457" s="19"/>
      <c r="G457" s="2"/>
      <c r="H457" s="2"/>
      <c r="I457" s="2"/>
      <c r="J457" s="2"/>
      <c r="K457" s="2"/>
    </row>
    <row r="458" spans="2:11" ht="12.75">
      <c r="B458" s="19"/>
      <c r="C458" s="19"/>
      <c r="D458" s="19"/>
      <c r="E458" s="19"/>
      <c r="F458" s="19"/>
      <c r="G458" s="2"/>
      <c r="H458" s="2"/>
      <c r="I458" s="2"/>
      <c r="J458" s="2"/>
      <c r="K458" s="2"/>
    </row>
    <row r="459" spans="2:11" ht="12.75">
      <c r="B459" s="19"/>
      <c r="C459" s="19"/>
      <c r="D459" s="19"/>
      <c r="E459" s="19"/>
      <c r="F459" s="19"/>
      <c r="G459" s="2"/>
      <c r="H459" s="2"/>
      <c r="I459" s="2"/>
      <c r="J459" s="2"/>
      <c r="K459" s="2"/>
    </row>
    <row r="460" spans="2:11" ht="12.75">
      <c r="B460" s="19"/>
      <c r="C460" s="19"/>
      <c r="D460" s="19"/>
      <c r="E460" s="19"/>
      <c r="F460" s="19"/>
      <c r="G460" s="2"/>
      <c r="H460" s="2"/>
      <c r="I460" s="2"/>
      <c r="J460" s="2"/>
      <c r="K460" s="2"/>
    </row>
    <row r="461" spans="2:11" ht="12.75">
      <c r="B461" s="19"/>
      <c r="C461" s="19"/>
      <c r="D461" s="19"/>
      <c r="E461" s="19"/>
      <c r="F461" s="19"/>
      <c r="G461" s="2"/>
      <c r="H461" s="2"/>
      <c r="I461" s="2"/>
      <c r="J461" s="2"/>
      <c r="K461" s="2"/>
    </row>
    <row r="462" spans="2:11" ht="12.75">
      <c r="B462" s="19"/>
      <c r="C462" s="19"/>
      <c r="D462" s="19"/>
      <c r="E462" s="19"/>
      <c r="F462" s="19"/>
      <c r="G462" s="2"/>
      <c r="H462" s="2"/>
      <c r="I462" s="2"/>
      <c r="J462" s="2"/>
      <c r="K462" s="2"/>
    </row>
    <row r="463" spans="2:11" ht="12.75">
      <c r="B463" s="19"/>
      <c r="C463" s="19"/>
      <c r="D463" s="19"/>
      <c r="E463" s="19"/>
      <c r="F463" s="19"/>
      <c r="G463" s="2"/>
      <c r="H463" s="2"/>
      <c r="I463" s="2"/>
      <c r="J463" s="2"/>
      <c r="K463" s="2"/>
    </row>
    <row r="464" spans="2:11" ht="12.75">
      <c r="B464" s="19"/>
      <c r="C464" s="19"/>
      <c r="D464" s="19"/>
      <c r="E464" s="19"/>
      <c r="F464" s="19"/>
      <c r="G464" s="2"/>
      <c r="H464" s="2"/>
      <c r="I464" s="2"/>
      <c r="J464" s="2"/>
      <c r="K464" s="2"/>
    </row>
    <row r="465" spans="2:11" ht="12.75">
      <c r="B465" s="19"/>
      <c r="C465" s="19"/>
      <c r="D465" s="19"/>
      <c r="E465" s="19"/>
      <c r="F465" s="19"/>
      <c r="G465" s="2"/>
      <c r="H465" s="2"/>
      <c r="I465" s="2"/>
      <c r="J465" s="2"/>
      <c r="K465" s="2"/>
    </row>
    <row r="466" spans="2:11" ht="12.75">
      <c r="B466" s="19"/>
      <c r="C466" s="19"/>
      <c r="D466" s="19"/>
      <c r="E466" s="19"/>
      <c r="F466" s="19"/>
      <c r="G466" s="2"/>
      <c r="H466" s="2"/>
      <c r="I466" s="2"/>
      <c r="J466" s="2"/>
      <c r="K466" s="2"/>
    </row>
    <row r="467" spans="2:11" ht="12.75">
      <c r="B467" s="19"/>
      <c r="C467" s="19"/>
      <c r="D467" s="19"/>
      <c r="E467" s="19"/>
      <c r="F467" s="19"/>
      <c r="G467" s="2"/>
      <c r="H467" s="2"/>
      <c r="I467" s="2"/>
      <c r="J467" s="2"/>
      <c r="K467" s="2"/>
    </row>
    <row r="468" spans="2:11" ht="12.75">
      <c r="B468" s="19"/>
      <c r="C468" s="19"/>
      <c r="D468" s="19"/>
      <c r="E468" s="19"/>
      <c r="F468" s="19"/>
      <c r="G468" s="2"/>
      <c r="H468" s="2"/>
      <c r="I468" s="2"/>
      <c r="J468" s="2"/>
      <c r="K468" s="2"/>
    </row>
    <row r="469" spans="2:11" ht="12.75">
      <c r="B469" s="19"/>
      <c r="C469" s="19"/>
      <c r="D469" s="19"/>
      <c r="E469" s="19"/>
      <c r="F469" s="19"/>
      <c r="G469" s="2"/>
      <c r="H469" s="2"/>
      <c r="I469" s="2"/>
      <c r="J469" s="2"/>
      <c r="K469" s="2"/>
    </row>
    <row r="470" spans="2:11" ht="12.75">
      <c r="B470" s="19"/>
      <c r="C470" s="19"/>
      <c r="D470" s="19"/>
      <c r="E470" s="19"/>
      <c r="F470" s="19"/>
      <c r="G470" s="2"/>
      <c r="H470" s="2"/>
      <c r="I470" s="2"/>
      <c r="J470" s="2"/>
      <c r="K470" s="2"/>
    </row>
    <row r="471" spans="2:11" ht="12.75">
      <c r="B471" s="19"/>
      <c r="C471" s="19"/>
      <c r="D471" s="19"/>
      <c r="E471" s="19"/>
      <c r="F471" s="19"/>
      <c r="G471" s="2"/>
      <c r="H471" s="2"/>
      <c r="I471" s="2"/>
      <c r="J471" s="2"/>
      <c r="K471" s="2"/>
    </row>
    <row r="472" spans="2:11" ht="12.75">
      <c r="B472" s="19"/>
      <c r="C472" s="19"/>
      <c r="D472" s="19"/>
      <c r="E472" s="19"/>
      <c r="F472" s="19"/>
      <c r="G472" s="2"/>
      <c r="H472" s="2"/>
      <c r="I472" s="2"/>
      <c r="J472" s="2"/>
      <c r="K472" s="2"/>
    </row>
    <row r="473" spans="2:11" ht="12.75">
      <c r="B473" s="19"/>
      <c r="C473" s="19"/>
      <c r="D473" s="19"/>
      <c r="E473" s="19"/>
      <c r="F473" s="19"/>
      <c r="G473" s="2"/>
      <c r="H473" s="2"/>
      <c r="I473" s="2"/>
      <c r="J473" s="2"/>
      <c r="K473" s="2"/>
    </row>
    <row r="474" spans="2:11" ht="12.75">
      <c r="B474" s="19"/>
      <c r="C474" s="19"/>
      <c r="D474" s="19"/>
      <c r="E474" s="19"/>
      <c r="F474" s="19"/>
      <c r="G474" s="2"/>
      <c r="H474" s="2"/>
      <c r="I474" s="2"/>
      <c r="J474" s="2"/>
      <c r="K474" s="2"/>
    </row>
    <row r="475" spans="2:11" ht="12.75">
      <c r="B475" s="19"/>
      <c r="C475" s="19"/>
      <c r="D475" s="19"/>
      <c r="E475" s="19"/>
      <c r="F475" s="19"/>
      <c r="G475" s="2"/>
      <c r="H475" s="2"/>
      <c r="I475" s="2"/>
      <c r="J475" s="2"/>
      <c r="K475" s="2"/>
    </row>
    <row r="476" spans="2:11" ht="12.75">
      <c r="B476" s="19"/>
      <c r="C476" s="19"/>
      <c r="D476" s="19"/>
      <c r="E476" s="19"/>
      <c r="F476" s="19"/>
      <c r="G476" s="2"/>
      <c r="H476" s="2"/>
      <c r="I476" s="2"/>
      <c r="J476" s="2"/>
      <c r="K476" s="2"/>
    </row>
    <row r="477" spans="2:11" ht="12.75">
      <c r="B477" s="19"/>
      <c r="C477" s="19"/>
      <c r="D477" s="19"/>
      <c r="E477" s="19"/>
      <c r="F477" s="19"/>
      <c r="G477" s="2"/>
      <c r="H477" s="2"/>
      <c r="I477" s="2"/>
      <c r="J477" s="2"/>
      <c r="K477" s="2"/>
    </row>
    <row r="478" spans="2:11" ht="12.75">
      <c r="B478" s="19"/>
      <c r="C478" s="19"/>
      <c r="D478" s="19"/>
      <c r="E478" s="19"/>
      <c r="F478" s="19"/>
      <c r="G478" s="2"/>
      <c r="H478" s="2"/>
      <c r="I478" s="2"/>
      <c r="J478" s="2"/>
      <c r="K478" s="2"/>
    </row>
    <row r="479" spans="2:11" ht="12.75">
      <c r="B479" s="19"/>
      <c r="C479" s="19"/>
      <c r="D479" s="19"/>
      <c r="E479" s="19"/>
      <c r="F479" s="19"/>
      <c r="G479" s="2"/>
      <c r="H479" s="2"/>
      <c r="I479" s="2"/>
      <c r="J479" s="2"/>
      <c r="K479" s="2"/>
    </row>
    <row r="480" spans="2:11" ht="12.75">
      <c r="B480" s="19"/>
      <c r="C480" s="19"/>
      <c r="D480" s="19"/>
      <c r="E480" s="19"/>
      <c r="F480" s="19"/>
      <c r="G480" s="2"/>
      <c r="H480" s="2"/>
      <c r="I480" s="2"/>
      <c r="J480" s="2"/>
      <c r="K480" s="2"/>
    </row>
    <row r="481" spans="2:11" ht="12.75">
      <c r="B481" s="19"/>
      <c r="C481" s="19"/>
      <c r="D481" s="19"/>
      <c r="E481" s="19"/>
      <c r="F481" s="19"/>
      <c r="G481" s="2"/>
      <c r="H481" s="2"/>
      <c r="I481" s="2"/>
      <c r="J481" s="2"/>
      <c r="K481" s="2"/>
    </row>
    <row r="482" spans="2:11" ht="12.75">
      <c r="B482" s="19"/>
      <c r="C482" s="19"/>
      <c r="D482" s="19"/>
      <c r="E482" s="19"/>
      <c r="F482" s="19"/>
      <c r="G482" s="2"/>
      <c r="H482" s="2"/>
      <c r="I482" s="2"/>
      <c r="J482" s="2"/>
      <c r="K482" s="2"/>
    </row>
    <row r="483" spans="2:11" ht="12.75">
      <c r="B483" s="19"/>
      <c r="C483" s="19"/>
      <c r="D483" s="19"/>
      <c r="E483" s="19"/>
      <c r="F483" s="19"/>
      <c r="G483" s="2"/>
      <c r="H483" s="2"/>
      <c r="I483" s="2"/>
      <c r="J483" s="2"/>
      <c r="K483" s="2"/>
    </row>
    <row r="484" spans="2:11" ht="12.75">
      <c r="B484" s="19"/>
      <c r="C484" s="19"/>
      <c r="D484" s="19"/>
      <c r="E484" s="19"/>
      <c r="F484" s="19"/>
      <c r="G484" s="2"/>
      <c r="H484" s="2"/>
      <c r="I484" s="2"/>
      <c r="J484" s="2"/>
      <c r="K484" s="2"/>
    </row>
    <row r="485" spans="2:11" ht="12.75">
      <c r="B485" s="19"/>
      <c r="C485" s="19"/>
      <c r="D485" s="19"/>
      <c r="E485" s="19"/>
      <c r="F485" s="19"/>
      <c r="G485" s="2"/>
      <c r="H485" s="2"/>
      <c r="I485" s="2"/>
      <c r="J485" s="2"/>
      <c r="K485" s="2"/>
    </row>
    <row r="486" spans="2:11" ht="12.75">
      <c r="B486" s="19"/>
      <c r="C486" s="19"/>
      <c r="D486" s="19"/>
      <c r="E486" s="19"/>
      <c r="F486" s="19"/>
      <c r="G486" s="2"/>
      <c r="H486" s="2"/>
      <c r="I486" s="2"/>
      <c r="J486" s="2"/>
      <c r="K486" s="2"/>
    </row>
    <row r="487" spans="2:11" ht="12.75">
      <c r="B487" s="19"/>
      <c r="C487" s="19"/>
      <c r="D487" s="19"/>
      <c r="E487" s="19"/>
      <c r="F487" s="19"/>
      <c r="G487" s="2"/>
      <c r="H487" s="2"/>
      <c r="I487" s="2"/>
      <c r="J487" s="2"/>
      <c r="K487" s="2"/>
    </row>
    <row r="488" spans="2:11" ht="12.75">
      <c r="B488" s="19"/>
      <c r="C488" s="19"/>
      <c r="D488" s="19"/>
      <c r="E488" s="19"/>
      <c r="F488" s="19"/>
      <c r="G488" s="2"/>
      <c r="H488" s="2"/>
      <c r="I488" s="2"/>
      <c r="J488" s="2"/>
      <c r="K488" s="2"/>
    </row>
    <row r="489" spans="2:11" ht="12.75">
      <c r="B489" s="19"/>
      <c r="C489" s="19"/>
      <c r="D489" s="19"/>
      <c r="E489" s="19"/>
      <c r="F489" s="19"/>
      <c r="G489" s="2"/>
      <c r="H489" s="2"/>
      <c r="I489" s="2"/>
      <c r="J489" s="2"/>
      <c r="K489" s="2"/>
    </row>
    <row r="490" spans="2:11" ht="12.75">
      <c r="B490" s="19"/>
      <c r="C490" s="19"/>
      <c r="D490" s="19"/>
      <c r="E490" s="19"/>
      <c r="F490" s="19"/>
      <c r="G490" s="2"/>
      <c r="H490" s="2"/>
      <c r="I490" s="2"/>
      <c r="J490" s="2"/>
      <c r="K490" s="2"/>
    </row>
    <row r="491" spans="2:11" ht="12.75">
      <c r="B491" s="19"/>
      <c r="C491" s="19"/>
      <c r="D491" s="19"/>
      <c r="E491" s="19"/>
      <c r="F491" s="19"/>
      <c r="G491" s="2"/>
      <c r="H491" s="2"/>
      <c r="I491" s="2"/>
      <c r="J491" s="2"/>
      <c r="K491" s="2"/>
    </row>
    <row r="492" spans="2:11" ht="12.75">
      <c r="B492" s="19"/>
      <c r="C492" s="19"/>
      <c r="D492" s="19"/>
      <c r="E492" s="19"/>
      <c r="F492" s="19"/>
      <c r="G492" s="2"/>
      <c r="H492" s="2"/>
      <c r="I492" s="2"/>
      <c r="J492" s="2"/>
      <c r="K492" s="2"/>
    </row>
    <row r="493" spans="2:11" ht="12.75">
      <c r="B493" s="19"/>
      <c r="C493" s="19"/>
      <c r="D493" s="19"/>
      <c r="E493" s="19"/>
      <c r="F493" s="19"/>
      <c r="G493" s="2"/>
      <c r="H493" s="2"/>
      <c r="I493" s="2"/>
      <c r="J493" s="2"/>
      <c r="K493" s="2"/>
    </row>
    <row r="494" spans="2:11" ht="12.75">
      <c r="B494" s="19"/>
      <c r="C494" s="19"/>
      <c r="D494" s="19"/>
      <c r="E494" s="19"/>
      <c r="F494" s="19"/>
      <c r="G494" s="2"/>
      <c r="H494" s="2"/>
      <c r="I494" s="2"/>
      <c r="J494" s="2"/>
      <c r="K494" s="2"/>
    </row>
    <row r="495" spans="2:11" ht="12.75">
      <c r="B495" s="19"/>
      <c r="C495" s="19"/>
      <c r="D495" s="19"/>
      <c r="E495" s="19"/>
      <c r="F495" s="19"/>
      <c r="G495" s="2"/>
      <c r="H495" s="2"/>
      <c r="I495" s="2"/>
      <c r="J495" s="2"/>
      <c r="K495" s="2"/>
    </row>
    <row r="496" spans="2:11" ht="12.75">
      <c r="B496" s="19"/>
      <c r="C496" s="19"/>
      <c r="D496" s="19"/>
      <c r="E496" s="19"/>
      <c r="F496" s="19"/>
      <c r="G496" s="2"/>
      <c r="H496" s="2"/>
      <c r="I496" s="2"/>
      <c r="J496" s="2"/>
      <c r="K496" s="2"/>
    </row>
    <row r="497" spans="2:11" ht="12.75">
      <c r="B497" s="19"/>
      <c r="C497" s="19"/>
      <c r="D497" s="19"/>
      <c r="E497" s="19"/>
      <c r="F497" s="19"/>
      <c r="G497" s="2"/>
      <c r="H497" s="2"/>
      <c r="I497" s="2"/>
      <c r="J497" s="2"/>
      <c r="K497" s="2"/>
    </row>
    <row r="498" spans="2:11" ht="12.75">
      <c r="B498" s="19"/>
      <c r="C498" s="19"/>
      <c r="D498" s="19"/>
      <c r="E498" s="19"/>
      <c r="F498" s="19"/>
      <c r="G498" s="2"/>
      <c r="H498" s="2"/>
      <c r="I498" s="2"/>
      <c r="J498" s="2"/>
      <c r="K498" s="2"/>
    </row>
    <row r="499" spans="2:11" ht="12.75">
      <c r="B499" s="19"/>
      <c r="C499" s="19"/>
      <c r="D499" s="19"/>
      <c r="E499" s="19"/>
      <c r="F499" s="19"/>
      <c r="G499" s="2"/>
      <c r="H499" s="2"/>
      <c r="I499" s="2"/>
      <c r="J499" s="2"/>
      <c r="K499" s="2"/>
    </row>
    <row r="500" spans="2:11" ht="12.75">
      <c r="B500" s="19"/>
      <c r="C500" s="19"/>
      <c r="D500" s="19"/>
      <c r="E500" s="19"/>
      <c r="F500" s="19"/>
      <c r="G500" s="2"/>
      <c r="H500" s="2"/>
      <c r="I500" s="2"/>
      <c r="J500" s="2"/>
      <c r="K500" s="2"/>
    </row>
    <row r="501" spans="2:11" ht="12.75">
      <c r="B501" s="19"/>
      <c r="C501" s="19"/>
      <c r="D501" s="19"/>
      <c r="E501" s="19"/>
      <c r="F501" s="19"/>
      <c r="G501" s="2"/>
      <c r="H501" s="2"/>
      <c r="I501" s="2"/>
      <c r="J501" s="2"/>
      <c r="K501" s="2"/>
    </row>
    <row r="502" spans="2:11" ht="12.75">
      <c r="B502" s="19"/>
      <c r="C502" s="19"/>
      <c r="D502" s="19"/>
      <c r="E502" s="19"/>
      <c r="F502" s="19"/>
      <c r="G502" s="2"/>
      <c r="H502" s="2"/>
      <c r="I502" s="2"/>
      <c r="J502" s="2"/>
      <c r="K502" s="2"/>
    </row>
    <row r="503" spans="2:11" ht="12.75">
      <c r="B503" s="19"/>
      <c r="C503" s="19"/>
      <c r="D503" s="19"/>
      <c r="E503" s="19"/>
      <c r="F503" s="19"/>
      <c r="G503" s="2"/>
      <c r="H503" s="2"/>
      <c r="I503" s="2"/>
      <c r="J503" s="2"/>
      <c r="K503" s="2"/>
    </row>
    <row r="504" spans="2:11" ht="12.75">
      <c r="B504" s="19"/>
      <c r="C504" s="19"/>
      <c r="D504" s="19"/>
      <c r="E504" s="19"/>
      <c r="F504" s="19"/>
      <c r="G504" s="2"/>
      <c r="H504" s="2"/>
      <c r="I504" s="2"/>
      <c r="J504" s="2"/>
      <c r="K504" s="2"/>
    </row>
    <row r="505" spans="2:11" ht="12.75">
      <c r="B505" s="19"/>
      <c r="C505" s="19"/>
      <c r="D505" s="19"/>
      <c r="E505" s="19"/>
      <c r="F505" s="19"/>
      <c r="G505" s="2"/>
      <c r="H505" s="2"/>
      <c r="I505" s="2"/>
      <c r="J505" s="2"/>
      <c r="K505" s="2"/>
    </row>
    <row r="506" spans="2:11" ht="12.75">
      <c r="B506" s="19"/>
      <c r="C506" s="19"/>
      <c r="D506" s="19"/>
      <c r="E506" s="19"/>
      <c r="F506" s="19"/>
      <c r="G506" s="2"/>
      <c r="H506" s="2"/>
      <c r="I506" s="2"/>
      <c r="J506" s="2"/>
      <c r="K506" s="2"/>
    </row>
    <row r="507" spans="2:11" ht="12.75">
      <c r="B507" s="19"/>
      <c r="C507" s="19"/>
      <c r="D507" s="19"/>
      <c r="E507" s="19"/>
      <c r="F507" s="19"/>
      <c r="G507" s="2"/>
      <c r="H507" s="2"/>
      <c r="I507" s="2"/>
      <c r="J507" s="2"/>
      <c r="K507" s="2"/>
    </row>
    <row r="508" spans="2:11" ht="12.75">
      <c r="B508" s="19"/>
      <c r="C508" s="19"/>
      <c r="D508" s="19"/>
      <c r="E508" s="19"/>
      <c r="F508" s="19"/>
      <c r="G508" s="2"/>
      <c r="H508" s="2"/>
      <c r="I508" s="2"/>
      <c r="J508" s="2"/>
      <c r="K508" s="2"/>
    </row>
    <row r="509" spans="2:11" ht="12.75">
      <c r="B509" s="19"/>
      <c r="C509" s="19"/>
      <c r="D509" s="19"/>
      <c r="E509" s="19"/>
      <c r="F509" s="19"/>
      <c r="G509" s="2"/>
      <c r="H509" s="2"/>
      <c r="I509" s="2"/>
      <c r="J509" s="2"/>
      <c r="K509" s="2"/>
    </row>
    <row r="510" spans="2:11" ht="12.75">
      <c r="B510" s="19"/>
      <c r="C510" s="19"/>
      <c r="D510" s="19"/>
      <c r="E510" s="19"/>
      <c r="F510" s="19"/>
      <c r="G510" s="2"/>
      <c r="H510" s="2"/>
      <c r="I510" s="2"/>
      <c r="J510" s="2"/>
      <c r="K510" s="2"/>
    </row>
    <row r="511" spans="2:11" ht="12.75">
      <c r="B511" s="19"/>
      <c r="C511" s="19"/>
      <c r="D511" s="19"/>
      <c r="E511" s="19"/>
      <c r="F511" s="19"/>
      <c r="G511" s="2"/>
      <c r="H511" s="2"/>
      <c r="I511" s="2"/>
      <c r="J511" s="2"/>
      <c r="K511" s="2"/>
    </row>
    <row r="512" spans="2:11" ht="12.75">
      <c r="B512" s="19"/>
      <c r="C512" s="19"/>
      <c r="D512" s="19"/>
      <c r="E512" s="19"/>
      <c r="F512" s="19"/>
      <c r="G512" s="2"/>
      <c r="H512" s="2"/>
      <c r="I512" s="2"/>
      <c r="J512" s="2"/>
      <c r="K512" s="2"/>
    </row>
    <row r="513" spans="2:11" ht="12.75">
      <c r="B513" s="19"/>
      <c r="C513" s="19"/>
      <c r="D513" s="19"/>
      <c r="E513" s="19"/>
      <c r="F513" s="19"/>
      <c r="G513" s="2"/>
      <c r="H513" s="2"/>
      <c r="I513" s="2"/>
      <c r="J513" s="2"/>
      <c r="K513" s="2"/>
    </row>
    <row r="514" spans="2:11" ht="12.75">
      <c r="B514" s="19"/>
      <c r="C514" s="19"/>
      <c r="D514" s="19"/>
      <c r="E514" s="19"/>
      <c r="F514" s="19"/>
      <c r="G514" s="2"/>
      <c r="H514" s="2"/>
      <c r="I514" s="2"/>
      <c r="J514" s="2"/>
      <c r="K514" s="2"/>
    </row>
    <row r="515" spans="2:11" ht="12.75">
      <c r="B515" s="19"/>
      <c r="C515" s="19"/>
      <c r="D515" s="19"/>
      <c r="E515" s="19"/>
      <c r="F515" s="19"/>
      <c r="G515" s="2"/>
      <c r="H515" s="2"/>
      <c r="I515" s="2"/>
      <c r="J515" s="2"/>
      <c r="K515" s="2"/>
    </row>
    <row r="516" spans="2:11" ht="12.75">
      <c r="B516" s="19"/>
      <c r="C516" s="19"/>
      <c r="D516" s="19"/>
      <c r="E516" s="19"/>
      <c r="F516" s="19"/>
      <c r="G516" s="2"/>
      <c r="H516" s="2"/>
      <c r="I516" s="2"/>
      <c r="J516" s="2"/>
      <c r="K516" s="2"/>
    </row>
    <row r="517" spans="2:11" ht="12.75">
      <c r="B517" s="19"/>
      <c r="C517" s="19"/>
      <c r="D517" s="19"/>
      <c r="E517" s="19"/>
      <c r="F517" s="19"/>
      <c r="G517" s="2"/>
      <c r="H517" s="2"/>
      <c r="I517" s="2"/>
      <c r="J517" s="2"/>
      <c r="K517" s="2"/>
    </row>
    <row r="518" spans="2:11" ht="12.75">
      <c r="B518" s="19"/>
      <c r="C518" s="19"/>
      <c r="D518" s="19"/>
      <c r="E518" s="19"/>
      <c r="F518" s="19"/>
      <c r="G518" s="2"/>
      <c r="H518" s="2"/>
      <c r="I518" s="2"/>
      <c r="J518" s="2"/>
      <c r="K518" s="2"/>
    </row>
    <row r="519" spans="2:11" ht="12.75">
      <c r="B519" s="19"/>
      <c r="C519" s="19"/>
      <c r="D519" s="19"/>
      <c r="E519" s="19"/>
      <c r="F519" s="19"/>
      <c r="G519" s="2"/>
      <c r="H519" s="2"/>
      <c r="I519" s="2"/>
      <c r="J519" s="2"/>
      <c r="K519" s="2"/>
    </row>
    <row r="520" spans="2:11" ht="12.75">
      <c r="B520" s="19"/>
      <c r="C520" s="19"/>
      <c r="D520" s="19"/>
      <c r="E520" s="19"/>
      <c r="F520" s="19"/>
      <c r="G520" s="2"/>
      <c r="H520" s="2"/>
      <c r="I520" s="2"/>
      <c r="J520" s="2"/>
      <c r="K520" s="2"/>
    </row>
    <row r="521" spans="2:11" ht="12.75">
      <c r="B521" s="19"/>
      <c r="C521" s="19"/>
      <c r="D521" s="19"/>
      <c r="E521" s="19"/>
      <c r="F521" s="19"/>
      <c r="G521" s="2"/>
      <c r="H521" s="2"/>
      <c r="I521" s="2"/>
      <c r="J521" s="2"/>
      <c r="K521" s="2"/>
    </row>
    <row r="522" spans="2:11" ht="12.75">
      <c r="B522" s="19"/>
      <c r="C522" s="19"/>
      <c r="D522" s="19"/>
      <c r="E522" s="19"/>
      <c r="F522" s="19"/>
      <c r="G522" s="2"/>
      <c r="H522" s="2"/>
      <c r="I522" s="2"/>
      <c r="J522" s="2"/>
      <c r="K522" s="2"/>
    </row>
    <row r="523" spans="2:11" ht="12.75">
      <c r="B523" s="19"/>
      <c r="C523" s="19"/>
      <c r="D523" s="19"/>
      <c r="E523" s="19"/>
      <c r="F523" s="19"/>
      <c r="G523" s="2"/>
      <c r="H523" s="2"/>
      <c r="I523" s="2"/>
      <c r="J523" s="2"/>
      <c r="K523" s="2"/>
    </row>
    <row r="524" spans="2:11" ht="12.75">
      <c r="B524" s="19"/>
      <c r="C524" s="19"/>
      <c r="D524" s="19"/>
      <c r="E524" s="19"/>
      <c r="F524" s="19"/>
      <c r="G524" s="2"/>
      <c r="H524" s="2"/>
      <c r="I524" s="2"/>
      <c r="J524" s="2"/>
      <c r="K524" s="2"/>
    </row>
    <row r="525" spans="2:11" ht="12.75">
      <c r="B525" s="19"/>
      <c r="C525" s="19"/>
      <c r="D525" s="19"/>
      <c r="E525" s="19"/>
      <c r="F525" s="19"/>
      <c r="G525" s="2"/>
      <c r="H525" s="2"/>
      <c r="I525" s="2"/>
      <c r="J525" s="2"/>
      <c r="K525" s="2"/>
    </row>
    <row r="526" spans="2:11" ht="12.75">
      <c r="B526" s="19"/>
      <c r="C526" s="19"/>
      <c r="D526" s="19"/>
      <c r="E526" s="19"/>
      <c r="F526" s="19"/>
      <c r="G526" s="2"/>
      <c r="H526" s="2"/>
      <c r="I526" s="2"/>
      <c r="J526" s="2"/>
      <c r="K526" s="2"/>
    </row>
    <row r="527" spans="2:11" ht="12.75">
      <c r="B527" s="19"/>
      <c r="C527" s="19"/>
      <c r="D527" s="19"/>
      <c r="E527" s="19"/>
      <c r="F527" s="19"/>
      <c r="G527" s="2"/>
      <c r="H527" s="2"/>
      <c r="I527" s="2"/>
      <c r="J527" s="2"/>
      <c r="K527" s="2"/>
    </row>
    <row r="528" spans="2:11" ht="12.75">
      <c r="B528" s="19"/>
      <c r="C528" s="19"/>
      <c r="D528" s="19"/>
      <c r="E528" s="19"/>
      <c r="F528" s="19"/>
      <c r="G528" s="2"/>
      <c r="H528" s="2"/>
      <c r="I528" s="2"/>
      <c r="J528" s="2"/>
      <c r="K528" s="2"/>
    </row>
    <row r="529" spans="2:11" ht="12.75">
      <c r="B529" s="19"/>
      <c r="C529" s="19"/>
      <c r="D529" s="19"/>
      <c r="E529" s="19"/>
      <c r="F529" s="19"/>
      <c r="G529" s="2"/>
      <c r="H529" s="2"/>
      <c r="I529" s="2"/>
      <c r="J529" s="2"/>
      <c r="K529" s="2"/>
    </row>
    <row r="530" spans="2:11" ht="12.75">
      <c r="B530" s="19"/>
      <c r="C530" s="19"/>
      <c r="D530" s="19"/>
      <c r="E530" s="19"/>
      <c r="F530" s="19"/>
      <c r="G530" s="2"/>
      <c r="H530" s="2"/>
      <c r="I530" s="2"/>
      <c r="J530" s="2"/>
      <c r="K530" s="2"/>
    </row>
    <row r="531" spans="2:11" ht="12.75">
      <c r="B531" s="19"/>
      <c r="C531" s="19"/>
      <c r="D531" s="19"/>
      <c r="E531" s="19"/>
      <c r="F531" s="19"/>
      <c r="G531" s="2"/>
      <c r="H531" s="2"/>
      <c r="I531" s="2"/>
      <c r="J531" s="2"/>
      <c r="K531" s="2"/>
    </row>
    <row r="532" spans="2:11" ht="12.75">
      <c r="B532" s="19"/>
      <c r="C532" s="19"/>
      <c r="D532" s="19"/>
      <c r="E532" s="19"/>
      <c r="F532" s="19"/>
      <c r="G532" s="2"/>
      <c r="H532" s="2"/>
      <c r="I532" s="2"/>
      <c r="J532" s="2"/>
      <c r="K532" s="2"/>
    </row>
    <row r="533" spans="2:11" ht="12.75">
      <c r="B533" s="19"/>
      <c r="C533" s="19"/>
      <c r="D533" s="19"/>
      <c r="E533" s="19"/>
      <c r="F533" s="19"/>
      <c r="G533" s="2"/>
      <c r="H533" s="2"/>
      <c r="I533" s="2"/>
      <c r="J533" s="2"/>
      <c r="K533" s="2"/>
    </row>
    <row r="534" spans="2:11" ht="12.75">
      <c r="B534" s="19"/>
      <c r="C534" s="19"/>
      <c r="D534" s="19"/>
      <c r="E534" s="19"/>
      <c r="F534" s="19"/>
      <c r="G534" s="2"/>
      <c r="H534" s="2"/>
      <c r="I534" s="2"/>
      <c r="J534" s="2"/>
      <c r="K534" s="2"/>
    </row>
    <row r="535" spans="2:11" ht="12.75">
      <c r="B535" s="19"/>
      <c r="C535" s="19"/>
      <c r="D535" s="19"/>
      <c r="E535" s="19"/>
      <c r="F535" s="19"/>
      <c r="G535" s="2"/>
      <c r="H535" s="2"/>
      <c r="I535" s="2"/>
      <c r="J535" s="2"/>
      <c r="K535" s="2"/>
    </row>
    <row r="536" spans="2:11" ht="12.75">
      <c r="B536" s="19"/>
      <c r="C536" s="19"/>
      <c r="D536" s="19"/>
      <c r="E536" s="19"/>
      <c r="F536" s="19"/>
      <c r="G536" s="2"/>
      <c r="H536" s="2"/>
      <c r="I536" s="2"/>
      <c r="J536" s="2"/>
      <c r="K536" s="2"/>
    </row>
    <row r="537" spans="2:11" ht="12.75">
      <c r="B537" s="19"/>
      <c r="C537" s="19"/>
      <c r="D537" s="19"/>
      <c r="E537" s="19"/>
      <c r="F537" s="19"/>
      <c r="G537" s="2"/>
      <c r="H537" s="2"/>
      <c r="I537" s="2"/>
      <c r="J537" s="2"/>
      <c r="K537" s="2"/>
    </row>
    <row r="538" spans="2:11" ht="12.75">
      <c r="B538" s="19"/>
      <c r="C538" s="19"/>
      <c r="D538" s="19"/>
      <c r="E538" s="19"/>
      <c r="F538" s="19"/>
      <c r="G538" s="2"/>
      <c r="H538" s="2"/>
      <c r="I538" s="2"/>
      <c r="J538" s="2"/>
      <c r="K538" s="2"/>
    </row>
    <row r="539" spans="2:11" ht="12.75">
      <c r="B539" s="19"/>
      <c r="C539" s="19"/>
      <c r="D539" s="19"/>
      <c r="E539" s="19"/>
      <c r="F539" s="19"/>
      <c r="G539" s="2"/>
      <c r="H539" s="2"/>
      <c r="I539" s="2"/>
      <c r="J539" s="2"/>
      <c r="K539" s="2"/>
    </row>
    <row r="540" spans="2:11" ht="12.75">
      <c r="B540" s="19"/>
      <c r="C540" s="19"/>
      <c r="D540" s="19"/>
      <c r="E540" s="19"/>
      <c r="F540" s="19"/>
      <c r="G540" s="2"/>
      <c r="H540" s="2"/>
      <c r="I540" s="2"/>
      <c r="J540" s="2"/>
      <c r="K540" s="2"/>
    </row>
    <row r="541" spans="2:11" ht="12.75">
      <c r="B541" s="19"/>
      <c r="C541" s="19"/>
      <c r="D541" s="19"/>
      <c r="E541" s="19"/>
      <c r="F541" s="19"/>
      <c r="G541" s="2"/>
      <c r="H541" s="2"/>
      <c r="I541" s="2"/>
      <c r="J541" s="2"/>
      <c r="K541" s="2"/>
    </row>
    <row r="542" spans="2:11" ht="12.75">
      <c r="B542" s="19"/>
      <c r="C542" s="19"/>
      <c r="D542" s="19"/>
      <c r="E542" s="19"/>
      <c r="F542" s="19"/>
      <c r="G542" s="2"/>
      <c r="H542" s="2"/>
      <c r="I542" s="2"/>
      <c r="J542" s="2"/>
      <c r="K542" s="2"/>
    </row>
    <row r="543" spans="2:11" ht="12.75">
      <c r="B543" s="19"/>
      <c r="C543" s="19"/>
      <c r="D543" s="19"/>
      <c r="E543" s="19"/>
      <c r="F543" s="19"/>
      <c r="G543" s="2"/>
      <c r="H543" s="2"/>
      <c r="I543" s="2"/>
      <c r="J543" s="2"/>
      <c r="K543" s="2"/>
    </row>
    <row r="544" spans="2:11" ht="12.75">
      <c r="B544" s="19"/>
      <c r="C544" s="19"/>
      <c r="D544" s="19"/>
      <c r="E544" s="19"/>
      <c r="F544" s="19"/>
      <c r="G544" s="2"/>
      <c r="H544" s="2"/>
      <c r="I544" s="2"/>
      <c r="J544" s="2"/>
      <c r="K544" s="2"/>
    </row>
    <row r="545" spans="2:11" ht="12.75">
      <c r="B545" s="19"/>
      <c r="C545" s="19"/>
      <c r="D545" s="19"/>
      <c r="E545" s="19"/>
      <c r="F545" s="19"/>
      <c r="G545" s="2"/>
      <c r="H545" s="2"/>
      <c r="I545" s="2"/>
      <c r="J545" s="2"/>
      <c r="K545" s="2"/>
    </row>
    <row r="546" spans="2:11" ht="12.75">
      <c r="B546" s="19"/>
      <c r="C546" s="19"/>
      <c r="D546" s="19"/>
      <c r="E546" s="19"/>
      <c r="F546" s="19"/>
      <c r="G546" s="2"/>
      <c r="H546" s="2"/>
      <c r="I546" s="2"/>
      <c r="J546" s="2"/>
      <c r="K546" s="2"/>
    </row>
    <row r="547" spans="2:11" ht="12.75">
      <c r="B547" s="19"/>
      <c r="C547" s="19"/>
      <c r="D547" s="19"/>
      <c r="E547" s="19"/>
      <c r="F547" s="19"/>
      <c r="G547" s="2"/>
      <c r="H547" s="2"/>
      <c r="I547" s="2"/>
      <c r="J547" s="2"/>
      <c r="K547" s="2"/>
    </row>
    <row r="548" spans="2:11" ht="12.75">
      <c r="B548" s="19"/>
      <c r="C548" s="19"/>
      <c r="D548" s="19"/>
      <c r="E548" s="19"/>
      <c r="F548" s="19"/>
      <c r="G548" s="2"/>
      <c r="H548" s="2"/>
      <c r="I548" s="2"/>
      <c r="J548" s="2"/>
      <c r="K548" s="2"/>
    </row>
    <row r="549" spans="2:11" ht="12.75">
      <c r="B549" s="19"/>
      <c r="C549" s="19"/>
      <c r="D549" s="19"/>
      <c r="E549" s="19"/>
      <c r="F549" s="19"/>
      <c r="G549" s="2"/>
      <c r="H549" s="2"/>
      <c r="I549" s="2"/>
      <c r="J549" s="2"/>
      <c r="K549" s="2"/>
    </row>
    <row r="550" spans="2:11" ht="12.75">
      <c r="B550" s="19"/>
      <c r="C550" s="19"/>
      <c r="D550" s="19"/>
      <c r="E550" s="19"/>
      <c r="F550" s="19"/>
      <c r="G550" s="2"/>
      <c r="H550" s="2"/>
      <c r="I550" s="2"/>
      <c r="J550" s="2"/>
      <c r="K550" s="2"/>
    </row>
    <row r="551" spans="2:11" ht="12.75">
      <c r="B551" s="19"/>
      <c r="C551" s="19"/>
      <c r="D551" s="19"/>
      <c r="E551" s="19"/>
      <c r="F551" s="19"/>
      <c r="G551" s="2"/>
      <c r="H551" s="2"/>
      <c r="I551" s="2"/>
      <c r="J551" s="2"/>
      <c r="K551" s="2"/>
    </row>
    <row r="552" spans="2:11" ht="12.75">
      <c r="B552" s="19"/>
      <c r="C552" s="19"/>
      <c r="D552" s="19"/>
      <c r="E552" s="19"/>
      <c r="F552" s="19"/>
      <c r="G552" s="2"/>
      <c r="H552" s="2"/>
      <c r="I552" s="2"/>
      <c r="J552" s="2"/>
      <c r="K552" s="2"/>
    </row>
    <row r="553" spans="2:11" ht="12.75">
      <c r="B553" s="19"/>
      <c r="C553" s="19"/>
      <c r="D553" s="19"/>
      <c r="E553" s="19"/>
      <c r="F553" s="19"/>
      <c r="G553" s="2"/>
      <c r="H553" s="2"/>
      <c r="I553" s="2"/>
      <c r="J553" s="2"/>
      <c r="K553" s="2"/>
    </row>
    <row r="554" spans="2:11" ht="12.75">
      <c r="B554" s="19"/>
      <c r="C554" s="19"/>
      <c r="D554" s="19"/>
      <c r="E554" s="19"/>
      <c r="F554" s="19"/>
      <c r="G554" s="2"/>
      <c r="H554" s="2"/>
      <c r="I554" s="2"/>
      <c r="J554" s="2"/>
      <c r="K554" s="2"/>
    </row>
    <row r="555" spans="2:11" ht="12.75">
      <c r="B555" s="19"/>
      <c r="C555" s="19"/>
      <c r="D555" s="19"/>
      <c r="E555" s="19"/>
      <c r="F555" s="19"/>
      <c r="G555" s="2"/>
      <c r="H555" s="2"/>
      <c r="I555" s="2"/>
      <c r="J555" s="2"/>
      <c r="K555" s="2"/>
    </row>
    <row r="556" spans="2:11" ht="12.75">
      <c r="B556" s="19"/>
      <c r="C556" s="19"/>
      <c r="D556" s="19"/>
      <c r="E556" s="19"/>
      <c r="F556" s="19"/>
      <c r="G556" s="2"/>
      <c r="H556" s="2"/>
      <c r="I556" s="2"/>
      <c r="J556" s="2"/>
      <c r="K556" s="2"/>
    </row>
    <row r="557" spans="2:11" ht="12.75">
      <c r="B557" s="19"/>
      <c r="C557" s="19"/>
      <c r="D557" s="19"/>
      <c r="E557" s="19"/>
      <c r="F557" s="19"/>
      <c r="G557" s="2"/>
      <c r="H557" s="2"/>
      <c r="I557" s="2"/>
      <c r="J557" s="2"/>
      <c r="K557" s="2"/>
    </row>
    <row r="558" spans="2:11" ht="12.75">
      <c r="B558" s="19"/>
      <c r="C558" s="19"/>
      <c r="D558" s="19"/>
      <c r="E558" s="19"/>
      <c r="F558" s="19"/>
      <c r="G558" s="2"/>
      <c r="H558" s="2"/>
      <c r="I558" s="2"/>
      <c r="J558" s="2"/>
      <c r="K558" s="2"/>
    </row>
    <row r="559" spans="2:11" ht="12.75">
      <c r="B559" s="19"/>
      <c r="C559" s="19"/>
      <c r="D559" s="19"/>
      <c r="E559" s="19"/>
      <c r="F559" s="19"/>
      <c r="G559" s="2"/>
      <c r="H559" s="2"/>
      <c r="I559" s="2"/>
      <c r="J559" s="2"/>
      <c r="K559" s="2"/>
    </row>
    <row r="560" spans="2:11" ht="12.75">
      <c r="B560" s="19"/>
      <c r="C560" s="19"/>
      <c r="D560" s="19"/>
      <c r="E560" s="19"/>
      <c r="F560" s="19"/>
      <c r="G560" s="2"/>
      <c r="H560" s="2"/>
      <c r="I560" s="2"/>
      <c r="J560" s="2"/>
      <c r="K560" s="2"/>
    </row>
    <row r="561" spans="2:11" ht="12.75">
      <c r="B561" s="19"/>
      <c r="C561" s="19"/>
      <c r="D561" s="19"/>
      <c r="E561" s="19"/>
      <c r="F561" s="19"/>
      <c r="G561" s="2"/>
      <c r="H561" s="2"/>
      <c r="I561" s="2"/>
      <c r="J561" s="2"/>
      <c r="K561" s="2"/>
    </row>
    <row r="562" spans="2:11" ht="12.75">
      <c r="B562" s="19"/>
      <c r="C562" s="19"/>
      <c r="D562" s="19"/>
      <c r="E562" s="19"/>
      <c r="F562" s="19"/>
      <c r="G562" s="2"/>
      <c r="H562" s="2"/>
      <c r="I562" s="2"/>
      <c r="J562" s="2"/>
      <c r="K562" s="2"/>
    </row>
    <row r="563" spans="2:11" ht="12.75">
      <c r="B563" s="19"/>
      <c r="C563" s="19"/>
      <c r="D563" s="19"/>
      <c r="E563" s="19"/>
      <c r="F563" s="19"/>
      <c r="G563" s="2"/>
      <c r="H563" s="2"/>
      <c r="I563" s="2"/>
      <c r="J563" s="2"/>
      <c r="K563" s="2"/>
    </row>
    <row r="564" spans="2:11" ht="12.75">
      <c r="B564" s="19"/>
      <c r="C564" s="19"/>
      <c r="D564" s="19"/>
      <c r="E564" s="19"/>
      <c r="F564" s="19"/>
      <c r="G564" s="2"/>
      <c r="H564" s="2"/>
      <c r="I564" s="2"/>
      <c r="J564" s="2"/>
      <c r="K564" s="2"/>
    </row>
    <row r="565" spans="2:11" ht="12.75">
      <c r="B565" s="19"/>
      <c r="C565" s="19"/>
      <c r="D565" s="19"/>
      <c r="E565" s="19"/>
      <c r="F565" s="19"/>
      <c r="G565" s="2"/>
      <c r="H565" s="2"/>
      <c r="I565" s="2"/>
      <c r="J565" s="2"/>
      <c r="K565" s="2"/>
    </row>
    <row r="566" spans="2:11" ht="12.75">
      <c r="B566" s="19"/>
      <c r="C566" s="19"/>
      <c r="D566" s="19"/>
      <c r="E566" s="19"/>
      <c r="F566" s="19"/>
      <c r="G566" s="2"/>
      <c r="H566" s="2"/>
      <c r="I566" s="2"/>
      <c r="J566" s="2"/>
      <c r="K566" s="2"/>
    </row>
    <row r="567" spans="2:11" ht="12.75">
      <c r="B567" s="19"/>
      <c r="C567" s="19"/>
      <c r="D567" s="19"/>
      <c r="E567" s="19"/>
      <c r="F567" s="19"/>
      <c r="G567" s="2"/>
      <c r="H567" s="2"/>
      <c r="I567" s="2"/>
      <c r="J567" s="2"/>
      <c r="K567" s="2"/>
    </row>
    <row r="568" spans="2:11" ht="12.75">
      <c r="B568" s="19"/>
      <c r="C568" s="19"/>
      <c r="D568" s="19"/>
      <c r="E568" s="19"/>
      <c r="F568" s="19"/>
      <c r="G568" s="2"/>
      <c r="H568" s="2"/>
      <c r="I568" s="2"/>
      <c r="J568" s="2"/>
      <c r="K568" s="2"/>
    </row>
    <row r="569" spans="2:11" ht="12.75">
      <c r="B569" s="19"/>
      <c r="C569" s="19"/>
      <c r="D569" s="19"/>
      <c r="E569" s="19"/>
      <c r="F569" s="19"/>
      <c r="G569" s="2"/>
      <c r="H569" s="2"/>
      <c r="I569" s="2"/>
      <c r="J569" s="2"/>
      <c r="K569" s="2"/>
    </row>
    <row r="570" spans="2:11" ht="12.75">
      <c r="B570" s="19"/>
      <c r="C570" s="19"/>
      <c r="D570" s="19"/>
      <c r="E570" s="19"/>
      <c r="F570" s="19"/>
      <c r="G570" s="2"/>
      <c r="H570" s="2"/>
      <c r="I570" s="2"/>
      <c r="J570" s="2"/>
      <c r="K570" s="2"/>
    </row>
    <row r="571" spans="2:11" ht="12.75">
      <c r="B571" s="19"/>
      <c r="C571" s="19"/>
      <c r="D571" s="19"/>
      <c r="E571" s="19"/>
      <c r="F571" s="19"/>
      <c r="G571" s="2"/>
      <c r="H571" s="2"/>
      <c r="I571" s="2"/>
      <c r="J571" s="2"/>
      <c r="K571" s="2"/>
    </row>
    <row r="572" spans="2:11" ht="12.75">
      <c r="B572" s="19"/>
      <c r="C572" s="19"/>
      <c r="D572" s="19"/>
      <c r="E572" s="19"/>
      <c r="F572" s="19"/>
      <c r="G572" s="2"/>
      <c r="H572" s="2"/>
      <c r="I572" s="2"/>
      <c r="J572" s="2"/>
      <c r="K572" s="2"/>
    </row>
    <row r="573" spans="2:11" ht="12.75">
      <c r="B573" s="19"/>
      <c r="C573" s="19"/>
      <c r="D573" s="19"/>
      <c r="E573" s="19"/>
      <c r="F573" s="19"/>
      <c r="G573" s="2"/>
      <c r="H573" s="2"/>
      <c r="I573" s="2"/>
      <c r="J573" s="2"/>
      <c r="K573" s="2"/>
    </row>
    <row r="574" spans="2:11" ht="12.75">
      <c r="B574" s="19"/>
      <c r="C574" s="19"/>
      <c r="D574" s="19"/>
      <c r="E574" s="19"/>
      <c r="F574" s="19"/>
      <c r="G574" s="2"/>
      <c r="H574" s="2"/>
      <c r="I574" s="2"/>
      <c r="J574" s="2"/>
      <c r="K574" s="2"/>
    </row>
    <row r="575" spans="2:11" ht="12.75">
      <c r="B575" s="19"/>
      <c r="C575" s="19"/>
      <c r="D575" s="19"/>
      <c r="E575" s="19"/>
      <c r="F575" s="19"/>
      <c r="G575" s="2"/>
      <c r="H575" s="2"/>
      <c r="I575" s="2"/>
      <c r="J575" s="2"/>
      <c r="K575" s="2"/>
    </row>
    <row r="576" spans="2:11" ht="12.75">
      <c r="B576" s="19"/>
      <c r="C576" s="19"/>
      <c r="D576" s="19"/>
      <c r="E576" s="19"/>
      <c r="F576" s="19"/>
      <c r="G576" s="2"/>
      <c r="H576" s="2"/>
      <c r="I576" s="2"/>
      <c r="J576" s="2"/>
      <c r="K576" s="2"/>
    </row>
    <row r="577" spans="2:11" ht="12.75">
      <c r="B577" s="19"/>
      <c r="C577" s="19"/>
      <c r="D577" s="19"/>
      <c r="E577" s="19"/>
      <c r="F577" s="19"/>
      <c r="G577" s="2"/>
      <c r="H577" s="2"/>
      <c r="I577" s="2"/>
      <c r="J577" s="2"/>
      <c r="K577" s="2"/>
    </row>
    <row r="578" spans="2:11" ht="12.75">
      <c r="B578" s="19"/>
      <c r="C578" s="19"/>
      <c r="D578" s="19"/>
      <c r="E578" s="19"/>
      <c r="F578" s="19"/>
      <c r="G578" s="2"/>
      <c r="H578" s="2"/>
      <c r="I578" s="2"/>
      <c r="J578" s="2"/>
      <c r="K578" s="2"/>
    </row>
    <row r="579" spans="2:11" ht="12.75">
      <c r="B579" s="19"/>
      <c r="C579" s="19"/>
      <c r="D579" s="19"/>
      <c r="E579" s="19"/>
      <c r="F579" s="19"/>
      <c r="G579" s="2"/>
      <c r="H579" s="2"/>
      <c r="I579" s="2"/>
      <c r="J579" s="2"/>
      <c r="K579" s="2"/>
    </row>
    <row r="580" spans="2:11" ht="12.75">
      <c r="B580" s="19"/>
      <c r="C580" s="19"/>
      <c r="D580" s="19"/>
      <c r="E580" s="19"/>
      <c r="F580" s="19"/>
      <c r="G580" s="2"/>
      <c r="H580" s="2"/>
      <c r="I580" s="2"/>
      <c r="J580" s="2"/>
      <c r="K580" s="2"/>
    </row>
    <row r="581" spans="2:11" ht="12.75">
      <c r="B581" s="19"/>
      <c r="C581" s="19"/>
      <c r="D581" s="19"/>
      <c r="E581" s="19"/>
      <c r="F581" s="19"/>
      <c r="G581" s="2"/>
      <c r="H581" s="2"/>
      <c r="I581" s="2"/>
      <c r="J581" s="2"/>
      <c r="K581" s="2"/>
    </row>
    <row r="582" spans="2:11" ht="12.75">
      <c r="B582" s="19"/>
      <c r="C582" s="19"/>
      <c r="D582" s="19"/>
      <c r="E582" s="19"/>
      <c r="F582" s="19"/>
      <c r="G582" s="2"/>
      <c r="H582" s="2"/>
      <c r="I582" s="2"/>
      <c r="J582" s="2"/>
      <c r="K582" s="2"/>
    </row>
    <row r="583" spans="2:11" ht="12.75">
      <c r="B583" s="19"/>
      <c r="C583" s="19"/>
      <c r="D583" s="19"/>
      <c r="E583" s="19"/>
      <c r="F583" s="19"/>
      <c r="G583" s="2"/>
      <c r="H583" s="2"/>
      <c r="I583" s="2"/>
      <c r="J583" s="2"/>
      <c r="K583" s="2"/>
    </row>
    <row r="584" spans="2:11" ht="12.75">
      <c r="B584" s="19"/>
      <c r="C584" s="19"/>
      <c r="D584" s="19"/>
      <c r="E584" s="19"/>
      <c r="F584" s="19"/>
      <c r="G584" s="2"/>
      <c r="H584" s="2"/>
      <c r="I584" s="2"/>
      <c r="J584" s="2"/>
      <c r="K584" s="2"/>
    </row>
    <row r="585" spans="2:11" ht="12.75">
      <c r="B585" s="19"/>
      <c r="C585" s="19"/>
      <c r="D585" s="19"/>
      <c r="E585" s="19"/>
      <c r="F585" s="19"/>
      <c r="G585" s="2"/>
      <c r="H585" s="2"/>
      <c r="I585" s="2"/>
      <c r="J585" s="2"/>
      <c r="K585" s="2"/>
    </row>
    <row r="586" spans="2:11" ht="12.75">
      <c r="B586" s="19"/>
      <c r="C586" s="19"/>
      <c r="D586" s="19"/>
      <c r="E586" s="19"/>
      <c r="F586" s="19"/>
      <c r="G586" s="2"/>
      <c r="H586" s="2"/>
      <c r="I586" s="2"/>
      <c r="J586" s="2"/>
      <c r="K586" s="2"/>
    </row>
    <row r="587" spans="2:11" ht="12.75">
      <c r="B587" s="19"/>
      <c r="C587" s="19"/>
      <c r="D587" s="19"/>
      <c r="E587" s="19"/>
      <c r="F587" s="19"/>
      <c r="G587" s="2"/>
      <c r="H587" s="2"/>
      <c r="I587" s="2"/>
      <c r="J587" s="2"/>
      <c r="K587" s="2"/>
    </row>
    <row r="588" spans="2:11" ht="12.75">
      <c r="B588" s="19"/>
      <c r="C588" s="19"/>
      <c r="D588" s="19"/>
      <c r="E588" s="19"/>
      <c r="F588" s="19"/>
      <c r="G588" s="2"/>
      <c r="H588" s="2"/>
      <c r="I588" s="2"/>
      <c r="J588" s="2"/>
      <c r="K588" s="2"/>
    </row>
    <row r="589" spans="2:11" ht="12.75">
      <c r="B589" s="19"/>
      <c r="C589" s="19"/>
      <c r="D589" s="19"/>
      <c r="E589" s="19"/>
      <c r="F589" s="19"/>
      <c r="G589" s="2"/>
      <c r="H589" s="2"/>
      <c r="I589" s="2"/>
      <c r="J589" s="2"/>
      <c r="K589" s="2"/>
    </row>
    <row r="590" spans="2:11" ht="12.75">
      <c r="B590" s="19"/>
      <c r="C590" s="19"/>
      <c r="D590" s="19"/>
      <c r="E590" s="19"/>
      <c r="F590" s="19"/>
      <c r="G590" s="2"/>
      <c r="H590" s="2"/>
      <c r="I590" s="2"/>
      <c r="J590" s="2"/>
      <c r="K590" s="2"/>
    </row>
    <row r="591" spans="2:11" ht="12.75">
      <c r="B591" s="19"/>
      <c r="C591" s="19"/>
      <c r="D591" s="19"/>
      <c r="E591" s="19"/>
      <c r="F591" s="19"/>
      <c r="G591" s="2"/>
      <c r="H591" s="2"/>
      <c r="I591" s="2"/>
      <c r="J591" s="2"/>
      <c r="K591" s="2"/>
    </row>
    <row r="592" spans="2:11" ht="12.75">
      <c r="B592" s="19"/>
      <c r="C592" s="19"/>
      <c r="D592" s="19"/>
      <c r="E592" s="19"/>
      <c r="F592" s="19"/>
      <c r="G592" s="2"/>
      <c r="H592" s="2"/>
      <c r="I592" s="2"/>
      <c r="J592" s="2"/>
      <c r="K592" s="2"/>
    </row>
    <row r="593" spans="2:11" ht="12.75">
      <c r="B593" s="19"/>
      <c r="C593" s="19"/>
      <c r="D593" s="19"/>
      <c r="E593" s="19"/>
      <c r="F593" s="19"/>
      <c r="G593" s="2"/>
      <c r="H593" s="2"/>
      <c r="I593" s="2"/>
      <c r="J593" s="2"/>
      <c r="K593" s="2"/>
    </row>
    <row r="594" spans="2:11" ht="12.75">
      <c r="B594" s="19"/>
      <c r="C594" s="19"/>
      <c r="D594" s="19"/>
      <c r="E594" s="19"/>
      <c r="F594" s="19"/>
      <c r="G594" s="2"/>
      <c r="H594" s="2"/>
      <c r="I594" s="2"/>
      <c r="J594" s="2"/>
      <c r="K594" s="2"/>
    </row>
    <row r="595" spans="2:11" ht="12.75">
      <c r="B595" s="19"/>
      <c r="C595" s="19"/>
      <c r="D595" s="19"/>
      <c r="E595" s="19"/>
      <c r="F595" s="19"/>
      <c r="G595" s="2"/>
      <c r="H595" s="2"/>
      <c r="I595" s="2"/>
      <c r="J595" s="2"/>
      <c r="K595" s="2"/>
    </row>
    <row r="596" spans="2:11" ht="12.75">
      <c r="B596" s="19"/>
      <c r="C596" s="19"/>
      <c r="D596" s="19"/>
      <c r="E596" s="19"/>
      <c r="F596" s="19"/>
      <c r="G596" s="2"/>
      <c r="H596" s="2"/>
      <c r="I596" s="2"/>
      <c r="J596" s="2"/>
      <c r="K596" s="2"/>
    </row>
    <row r="597" spans="2:11" ht="12.75">
      <c r="B597" s="19"/>
      <c r="C597" s="19"/>
      <c r="D597" s="19"/>
      <c r="E597" s="19"/>
      <c r="F597" s="19"/>
      <c r="G597" s="2"/>
      <c r="H597" s="2"/>
      <c r="I597" s="2"/>
      <c r="J597" s="2"/>
      <c r="K597" s="2"/>
    </row>
    <row r="598" spans="2:11" ht="12.75">
      <c r="B598" s="19"/>
      <c r="C598" s="19"/>
      <c r="D598" s="19"/>
      <c r="E598" s="19"/>
      <c r="F598" s="19"/>
      <c r="G598" s="2"/>
      <c r="H598" s="2"/>
      <c r="I598" s="2"/>
      <c r="J598" s="2"/>
      <c r="K598" s="2"/>
    </row>
    <row r="599" spans="2:11" ht="12.75">
      <c r="B599" s="19"/>
      <c r="C599" s="19"/>
      <c r="D599" s="19"/>
      <c r="E599" s="19"/>
      <c r="F599" s="19"/>
      <c r="G599" s="2"/>
      <c r="H599" s="2"/>
      <c r="I599" s="2"/>
      <c r="J599" s="2"/>
      <c r="K599" s="2"/>
    </row>
    <row r="600" spans="2:11" ht="12.75">
      <c r="B600" s="19"/>
      <c r="C600" s="19"/>
      <c r="D600" s="19"/>
      <c r="E600" s="19"/>
      <c r="F600" s="19"/>
      <c r="G600" s="2"/>
      <c r="H600" s="2"/>
      <c r="I600" s="2"/>
      <c r="J600" s="2"/>
      <c r="K600" s="2"/>
    </row>
    <row r="601" spans="2:11" ht="12.75">
      <c r="B601" s="19"/>
      <c r="C601" s="19"/>
      <c r="D601" s="19"/>
      <c r="E601" s="19"/>
      <c r="F601" s="19"/>
      <c r="G601" s="2"/>
      <c r="H601" s="2"/>
      <c r="I601" s="2"/>
      <c r="J601" s="2"/>
      <c r="K601" s="2"/>
    </row>
    <row r="602" spans="2:11" ht="12.75">
      <c r="B602" s="19"/>
      <c r="C602" s="19"/>
      <c r="D602" s="19"/>
      <c r="E602" s="19"/>
      <c r="F602" s="19"/>
      <c r="G602" s="2"/>
      <c r="H602" s="2"/>
      <c r="I602" s="2"/>
      <c r="J602" s="2"/>
      <c r="K602" s="2"/>
    </row>
    <row r="603" spans="2:11" ht="12.75">
      <c r="B603" s="19"/>
      <c r="C603" s="19"/>
      <c r="D603" s="19"/>
      <c r="E603" s="19"/>
      <c r="F603" s="19"/>
      <c r="G603" s="2"/>
      <c r="H603" s="2"/>
      <c r="I603" s="2"/>
      <c r="J603" s="2"/>
      <c r="K603" s="2"/>
    </row>
    <row r="604" spans="2:11" ht="12.75">
      <c r="B604" s="19"/>
      <c r="C604" s="19"/>
      <c r="D604" s="19"/>
      <c r="E604" s="19"/>
      <c r="F604" s="19"/>
      <c r="G604" s="2"/>
      <c r="H604" s="2"/>
      <c r="I604" s="2"/>
      <c r="J604" s="2"/>
      <c r="K604" s="2"/>
    </row>
    <row r="605" spans="2:11" ht="12.75">
      <c r="B605" s="19"/>
      <c r="C605" s="19"/>
      <c r="D605" s="19"/>
      <c r="E605" s="19"/>
      <c r="F605" s="19"/>
      <c r="G605" s="2"/>
      <c r="H605" s="2"/>
      <c r="I605" s="2"/>
      <c r="J605" s="2"/>
      <c r="K605" s="2"/>
    </row>
    <row r="606" spans="2:11" ht="12.75">
      <c r="B606" s="19"/>
      <c r="C606" s="19"/>
      <c r="D606" s="19"/>
      <c r="E606" s="19"/>
      <c r="F606" s="19"/>
      <c r="G606" s="2"/>
      <c r="H606" s="2"/>
      <c r="I606" s="2"/>
      <c r="J606" s="2"/>
      <c r="K606" s="2"/>
    </row>
    <row r="607" spans="2:11" ht="12.75">
      <c r="B607" s="19"/>
      <c r="C607" s="19"/>
      <c r="D607" s="19"/>
      <c r="E607" s="19"/>
      <c r="F607" s="19"/>
      <c r="G607" s="2"/>
      <c r="H607" s="2"/>
      <c r="I607" s="2"/>
      <c r="J607" s="2"/>
      <c r="K607" s="2"/>
    </row>
    <row r="608" spans="2:11" ht="12.75">
      <c r="B608" s="19"/>
      <c r="C608" s="19"/>
      <c r="D608" s="19"/>
      <c r="E608" s="19"/>
      <c r="F608" s="19"/>
      <c r="G608" s="2"/>
      <c r="H608" s="2"/>
      <c r="I608" s="2"/>
      <c r="J608" s="2"/>
      <c r="K608" s="2"/>
    </row>
    <row r="609" spans="2:11" ht="12.75">
      <c r="B609" s="19"/>
      <c r="C609" s="19"/>
      <c r="D609" s="19"/>
      <c r="E609" s="19"/>
      <c r="F609" s="19"/>
      <c r="G609" s="2"/>
      <c r="H609" s="2"/>
      <c r="I609" s="2"/>
      <c r="J609" s="2"/>
      <c r="K609" s="2"/>
    </row>
    <row r="610" spans="2:11" ht="12.75">
      <c r="B610" s="19"/>
      <c r="C610" s="19"/>
      <c r="D610" s="19"/>
      <c r="E610" s="19"/>
      <c r="F610" s="19"/>
      <c r="G610" s="2"/>
      <c r="H610" s="2"/>
      <c r="I610" s="2"/>
      <c r="J610" s="2"/>
      <c r="K610" s="2"/>
    </row>
    <row r="611" spans="2:11" ht="12.75">
      <c r="B611" s="19"/>
      <c r="C611" s="19"/>
      <c r="D611" s="19"/>
      <c r="E611" s="19"/>
      <c r="F611" s="19"/>
      <c r="G611" s="2"/>
      <c r="H611" s="2"/>
      <c r="I611" s="2"/>
      <c r="J611" s="2"/>
      <c r="K611" s="2"/>
    </row>
    <row r="612" spans="2:11" ht="12.75">
      <c r="B612" s="19"/>
      <c r="C612" s="19"/>
      <c r="D612" s="19"/>
      <c r="E612" s="19"/>
      <c r="F612" s="19"/>
      <c r="G612" s="2"/>
      <c r="H612" s="2"/>
      <c r="I612" s="2"/>
      <c r="J612" s="2"/>
      <c r="K612" s="2"/>
    </row>
    <row r="613" spans="2:11" ht="12.75">
      <c r="B613" s="19"/>
      <c r="C613" s="19"/>
      <c r="D613" s="19"/>
      <c r="E613" s="19"/>
      <c r="F613" s="19"/>
      <c r="G613" s="2"/>
      <c r="H613" s="2"/>
      <c r="I613" s="2"/>
      <c r="J613" s="2"/>
      <c r="K613" s="2"/>
    </row>
    <row r="614" spans="2:11" ht="12.75">
      <c r="B614" s="19"/>
      <c r="C614" s="19"/>
      <c r="D614" s="19"/>
      <c r="E614" s="19"/>
      <c r="F614" s="19"/>
      <c r="G614" s="2"/>
      <c r="H614" s="2"/>
      <c r="I614" s="2"/>
      <c r="J614" s="2"/>
      <c r="K614" s="2"/>
    </row>
    <row r="615" spans="2:11" ht="12.75">
      <c r="B615" s="19"/>
      <c r="C615" s="19"/>
      <c r="D615" s="19"/>
      <c r="E615" s="19"/>
      <c r="F615" s="19"/>
      <c r="G615" s="2"/>
      <c r="H615" s="2"/>
      <c r="I615" s="2"/>
      <c r="J615" s="2"/>
      <c r="K615" s="2"/>
    </row>
    <row r="616" spans="2:11" ht="12.75">
      <c r="B616" s="19"/>
      <c r="C616" s="19"/>
      <c r="D616" s="19"/>
      <c r="E616" s="19"/>
      <c r="F616" s="19"/>
      <c r="G616" s="2"/>
      <c r="H616" s="2"/>
      <c r="I616" s="2"/>
      <c r="J616" s="2"/>
      <c r="K616" s="2"/>
    </row>
    <row r="617" spans="2:11" ht="12.75">
      <c r="B617" s="19"/>
      <c r="C617" s="19"/>
      <c r="D617" s="19"/>
      <c r="E617" s="19"/>
      <c r="F617" s="19"/>
      <c r="G617" s="2"/>
      <c r="H617" s="2"/>
      <c r="I617" s="2"/>
      <c r="J617" s="2"/>
      <c r="K617" s="2"/>
    </row>
    <row r="618" spans="2:11" ht="12.75">
      <c r="B618" s="19"/>
      <c r="C618" s="19"/>
      <c r="D618" s="19"/>
      <c r="E618" s="19"/>
      <c r="F618" s="19"/>
      <c r="G618" s="2"/>
      <c r="H618" s="2"/>
      <c r="I618" s="2"/>
      <c r="J618" s="2"/>
      <c r="K618" s="2"/>
    </row>
    <row r="619" spans="2:11" ht="12.75">
      <c r="B619" s="19"/>
      <c r="C619" s="19"/>
      <c r="D619" s="19"/>
      <c r="E619" s="19"/>
      <c r="F619" s="19"/>
      <c r="G619" s="2"/>
      <c r="H619" s="2"/>
      <c r="I619" s="2"/>
      <c r="J619" s="2"/>
      <c r="K619" s="2"/>
    </row>
    <row r="620" spans="2:11" ht="12.75">
      <c r="B620" s="19"/>
      <c r="C620" s="19"/>
      <c r="D620" s="19"/>
      <c r="E620" s="19"/>
      <c r="F620" s="19"/>
      <c r="G620" s="2"/>
      <c r="H620" s="2"/>
      <c r="I620" s="2"/>
      <c r="J620" s="2"/>
      <c r="K620" s="2"/>
    </row>
    <row r="621" spans="2:11" ht="12.75">
      <c r="B621" s="19"/>
      <c r="C621" s="19"/>
      <c r="D621" s="19"/>
      <c r="E621" s="19"/>
      <c r="F621" s="19"/>
      <c r="G621" s="2"/>
      <c r="H621" s="2"/>
      <c r="I621" s="2"/>
      <c r="J621" s="2"/>
      <c r="K621" s="2"/>
    </row>
    <row r="622" spans="2:11" ht="12.75">
      <c r="B622" s="19"/>
      <c r="C622" s="19"/>
      <c r="D622" s="19"/>
      <c r="E622" s="19"/>
      <c r="F622" s="19"/>
      <c r="G622" s="2"/>
      <c r="H622" s="2"/>
      <c r="I622" s="2"/>
      <c r="J622" s="2"/>
      <c r="K622" s="2"/>
    </row>
    <row r="623" spans="2:11" ht="12.75">
      <c r="B623" s="19"/>
      <c r="C623" s="19"/>
      <c r="D623" s="19"/>
      <c r="E623" s="19"/>
      <c r="F623" s="19"/>
      <c r="G623" s="2"/>
      <c r="H623" s="2"/>
      <c r="I623" s="2"/>
      <c r="J623" s="2"/>
      <c r="K623" s="2"/>
    </row>
    <row r="624" spans="2:11" ht="12.75">
      <c r="B624" s="19"/>
      <c r="C624" s="19"/>
      <c r="D624" s="19"/>
      <c r="E624" s="19"/>
      <c r="F624" s="19"/>
      <c r="G624" s="2"/>
      <c r="H624" s="2"/>
      <c r="I624" s="2"/>
      <c r="J624" s="2"/>
      <c r="K624" s="2"/>
    </row>
    <row r="625" spans="2:11" ht="12.75">
      <c r="B625" s="19"/>
      <c r="C625" s="19"/>
      <c r="D625" s="19"/>
      <c r="E625" s="19"/>
      <c r="F625" s="19"/>
      <c r="G625" s="2"/>
      <c r="H625" s="2"/>
      <c r="I625" s="2"/>
      <c r="J625" s="2"/>
      <c r="K625" s="2"/>
    </row>
    <row r="626" spans="2:11" ht="12.75">
      <c r="B626" s="19"/>
      <c r="C626" s="19"/>
      <c r="D626" s="19"/>
      <c r="E626" s="19"/>
      <c r="F626" s="19"/>
      <c r="G626" s="2"/>
      <c r="H626" s="2"/>
      <c r="I626" s="2"/>
      <c r="J626" s="2"/>
      <c r="K626" s="2"/>
    </row>
    <row r="627" spans="2:11" ht="12.75">
      <c r="B627" s="19"/>
      <c r="C627" s="19"/>
      <c r="D627" s="19"/>
      <c r="E627" s="19"/>
      <c r="F627" s="19"/>
      <c r="G627" s="2"/>
      <c r="H627" s="2"/>
      <c r="I627" s="2"/>
      <c r="J627" s="2"/>
      <c r="K627" s="2"/>
    </row>
    <row r="628" spans="2:11" ht="12.75">
      <c r="B628" s="19"/>
      <c r="C628" s="19"/>
      <c r="D628" s="19"/>
      <c r="E628" s="19"/>
      <c r="F628" s="19"/>
      <c r="G628" s="2"/>
      <c r="H628" s="2"/>
      <c r="I628" s="2"/>
      <c r="J628" s="2"/>
      <c r="K628" s="2"/>
    </row>
    <row r="629" spans="2:11" ht="12.75">
      <c r="B629" s="19"/>
      <c r="C629" s="19"/>
      <c r="D629" s="19"/>
      <c r="E629" s="19"/>
      <c r="F629" s="19"/>
      <c r="G629" s="2"/>
      <c r="H629" s="2"/>
      <c r="I629" s="2"/>
      <c r="J629" s="2"/>
      <c r="K629" s="2"/>
    </row>
    <row r="630" spans="2:11" ht="12.75">
      <c r="B630" s="19"/>
      <c r="C630" s="19"/>
      <c r="D630" s="19"/>
      <c r="E630" s="19"/>
      <c r="F630" s="19"/>
      <c r="G630" s="2"/>
      <c r="H630" s="2"/>
      <c r="I630" s="2"/>
      <c r="J630" s="2"/>
      <c r="K630" s="2"/>
    </row>
    <row r="631" spans="2:11" ht="12.75">
      <c r="B631" s="19"/>
      <c r="C631" s="19"/>
      <c r="D631" s="19"/>
      <c r="E631" s="19"/>
      <c r="F631" s="19"/>
      <c r="G631" s="2"/>
      <c r="H631" s="2"/>
      <c r="I631" s="2"/>
      <c r="J631" s="2"/>
      <c r="K631" s="2"/>
    </row>
    <row r="632" spans="2:11" ht="12.75">
      <c r="B632" s="19"/>
      <c r="C632" s="19"/>
      <c r="D632" s="19"/>
      <c r="E632" s="19"/>
      <c r="F632" s="19"/>
      <c r="G632" s="2"/>
      <c r="H632" s="2"/>
      <c r="I632" s="2"/>
      <c r="J632" s="2"/>
      <c r="K632" s="2"/>
    </row>
    <row r="633" spans="2:11" ht="12.75">
      <c r="B633" s="19"/>
      <c r="C633" s="19"/>
      <c r="D633" s="19"/>
      <c r="E633" s="19"/>
      <c r="F633" s="19"/>
      <c r="G633" s="2"/>
      <c r="H633" s="2"/>
      <c r="I633" s="2"/>
      <c r="J633" s="2"/>
      <c r="K633" s="2"/>
    </row>
    <row r="634" spans="2:11" ht="12.75">
      <c r="B634" s="19"/>
      <c r="C634" s="19"/>
      <c r="D634" s="19"/>
      <c r="E634" s="19"/>
      <c r="F634" s="19"/>
      <c r="G634" s="2"/>
      <c r="H634" s="2"/>
      <c r="I634" s="2"/>
      <c r="J634" s="2"/>
      <c r="K634" s="2"/>
    </row>
    <row r="635" spans="2:11" ht="12.75">
      <c r="B635" s="19"/>
      <c r="C635" s="19"/>
      <c r="D635" s="19"/>
      <c r="E635" s="19"/>
      <c r="F635" s="19"/>
      <c r="G635" s="2"/>
      <c r="H635" s="2"/>
      <c r="I635" s="2"/>
      <c r="J635" s="2"/>
      <c r="K635" s="2"/>
    </row>
    <row r="636" spans="2:11" ht="12.75">
      <c r="B636" s="19"/>
      <c r="C636" s="19"/>
      <c r="D636" s="19"/>
      <c r="E636" s="19"/>
      <c r="F636" s="19"/>
      <c r="G636" s="2"/>
      <c r="H636" s="2"/>
      <c r="I636" s="2"/>
      <c r="J636" s="2"/>
      <c r="K636" s="2"/>
    </row>
    <row r="637" spans="2:11" ht="12.75">
      <c r="B637" s="19"/>
      <c r="C637" s="19"/>
      <c r="D637" s="19"/>
      <c r="E637" s="19"/>
      <c r="F637" s="19"/>
      <c r="G637" s="2"/>
      <c r="H637" s="2"/>
      <c r="I637" s="2"/>
      <c r="J637" s="2"/>
      <c r="K637" s="2"/>
    </row>
    <row r="638" spans="2:11" ht="12.75">
      <c r="B638" s="19"/>
      <c r="C638" s="19"/>
      <c r="D638" s="19"/>
      <c r="E638" s="19"/>
      <c r="F638" s="19"/>
      <c r="G638" s="2"/>
      <c r="H638" s="2"/>
      <c r="I638" s="2"/>
      <c r="J638" s="2"/>
      <c r="K638" s="2"/>
    </row>
    <row r="639" spans="2:11" ht="12.75">
      <c r="B639" s="19"/>
      <c r="C639" s="19"/>
      <c r="D639" s="19"/>
      <c r="E639" s="19"/>
      <c r="F639" s="19"/>
      <c r="G639" s="2"/>
      <c r="H639" s="2"/>
      <c r="I639" s="2"/>
      <c r="J639" s="2"/>
      <c r="K639" s="2"/>
    </row>
    <row r="640" spans="2:11" ht="12.75">
      <c r="B640" s="19"/>
      <c r="C640" s="19"/>
      <c r="D640" s="19"/>
      <c r="E640" s="19"/>
      <c r="F640" s="19"/>
      <c r="G640" s="2"/>
      <c r="H640" s="2"/>
      <c r="I640" s="2"/>
      <c r="J640" s="2"/>
      <c r="K640" s="2"/>
    </row>
    <row r="641" spans="2:11" ht="12.75">
      <c r="B641" s="19"/>
      <c r="C641" s="19"/>
      <c r="D641" s="19"/>
      <c r="E641" s="19"/>
      <c r="F641" s="19"/>
      <c r="G641" s="2"/>
      <c r="H641" s="2"/>
      <c r="I641" s="2"/>
      <c r="J641" s="2"/>
      <c r="K641" s="2"/>
    </row>
    <row r="642" spans="2:11" ht="12.75">
      <c r="B642" s="19"/>
      <c r="C642" s="19"/>
      <c r="D642" s="19"/>
      <c r="E642" s="19"/>
      <c r="F642" s="19"/>
      <c r="G642" s="2"/>
      <c r="H642" s="2"/>
      <c r="I642" s="2"/>
      <c r="J642" s="2"/>
      <c r="K642" s="2"/>
    </row>
    <row r="643" spans="2:11" ht="12.75">
      <c r="B643" s="19"/>
      <c r="C643" s="19"/>
      <c r="D643" s="19"/>
      <c r="E643" s="19"/>
      <c r="F643" s="19"/>
      <c r="G643" s="2"/>
      <c r="H643" s="2"/>
      <c r="I643" s="2"/>
      <c r="J643" s="2"/>
      <c r="K643" s="2"/>
    </row>
    <row r="644" spans="2:11" ht="12.75">
      <c r="B644" s="19"/>
      <c r="C644" s="19"/>
      <c r="D644" s="19"/>
      <c r="E644" s="19"/>
      <c r="F644" s="19"/>
      <c r="G644" s="2"/>
      <c r="H644" s="2"/>
      <c r="I644" s="2"/>
      <c r="J644" s="2"/>
      <c r="K644" s="2"/>
    </row>
    <row r="645" spans="2:11" ht="12.75">
      <c r="B645" s="19"/>
      <c r="C645" s="19"/>
      <c r="D645" s="19"/>
      <c r="E645" s="19"/>
      <c r="F645" s="19"/>
      <c r="G645" s="2"/>
      <c r="H645" s="2"/>
      <c r="I645" s="2"/>
      <c r="J645" s="2"/>
      <c r="K645" s="2"/>
    </row>
    <row r="646" spans="2:11" ht="12.75">
      <c r="B646" s="19"/>
      <c r="C646" s="19"/>
      <c r="D646" s="19"/>
      <c r="E646" s="19"/>
      <c r="F646" s="19"/>
      <c r="G646" s="2"/>
      <c r="H646" s="2"/>
      <c r="I646" s="2"/>
      <c r="J646" s="2"/>
      <c r="K646" s="2"/>
    </row>
    <row r="647" spans="2:11" ht="12.75">
      <c r="B647" s="19"/>
      <c r="C647" s="19"/>
      <c r="D647" s="19"/>
      <c r="E647" s="19"/>
      <c r="F647" s="19"/>
      <c r="G647" s="2"/>
      <c r="H647" s="2"/>
      <c r="I647" s="2"/>
      <c r="J647" s="2"/>
      <c r="K647" s="2"/>
    </row>
    <row r="648" spans="2:11" ht="12.75">
      <c r="B648" s="19"/>
      <c r="C648" s="19"/>
      <c r="D648" s="19"/>
      <c r="E648" s="19"/>
      <c r="F648" s="19"/>
      <c r="G648" s="2"/>
      <c r="H648" s="2"/>
      <c r="I648" s="2"/>
      <c r="J648" s="2"/>
      <c r="K648" s="2"/>
    </row>
    <row r="649" spans="2:11" ht="12.75">
      <c r="B649" s="19"/>
      <c r="C649" s="19"/>
      <c r="D649" s="19"/>
      <c r="E649" s="19"/>
      <c r="F649" s="19"/>
      <c r="G649" s="2"/>
      <c r="H649" s="2"/>
      <c r="I649" s="2"/>
      <c r="J649" s="2"/>
      <c r="K649" s="2"/>
    </row>
    <row r="650" spans="2:11" ht="12.75">
      <c r="B650" s="19"/>
      <c r="C650" s="19"/>
      <c r="D650" s="19"/>
      <c r="E650" s="19"/>
      <c r="F650" s="19"/>
      <c r="G650" s="2"/>
      <c r="H650" s="2"/>
      <c r="I650" s="2"/>
      <c r="J650" s="2"/>
      <c r="K650" s="2"/>
    </row>
    <row r="651" spans="2:11" ht="12.75">
      <c r="B651" s="19"/>
      <c r="C651" s="19"/>
      <c r="D651" s="19"/>
      <c r="E651" s="19"/>
      <c r="F651" s="19"/>
      <c r="G651" s="2"/>
      <c r="H651" s="2"/>
      <c r="I651" s="2"/>
      <c r="J651" s="2"/>
      <c r="K651" s="2"/>
    </row>
    <row r="652" spans="2:11" ht="12.75">
      <c r="B652" s="19"/>
      <c r="C652" s="19"/>
      <c r="D652" s="19"/>
      <c r="E652" s="19"/>
      <c r="F652" s="19"/>
      <c r="G652" s="2"/>
      <c r="H652" s="2"/>
      <c r="I652" s="2"/>
      <c r="J652" s="2"/>
      <c r="K652" s="2"/>
    </row>
    <row r="653" spans="2:11" ht="12.75">
      <c r="B653" s="19"/>
      <c r="C653" s="19"/>
      <c r="D653" s="19"/>
      <c r="E653" s="19"/>
      <c r="F653" s="19"/>
      <c r="G653" s="2"/>
      <c r="H653" s="2"/>
      <c r="I653" s="2"/>
      <c r="J653" s="2"/>
      <c r="K653" s="2"/>
    </row>
    <row r="654" spans="2:11" ht="12.75">
      <c r="B654" s="19"/>
      <c r="C654" s="19"/>
      <c r="D654" s="19"/>
      <c r="E654" s="19"/>
      <c r="F654" s="19"/>
      <c r="G654" s="2"/>
      <c r="H654" s="2"/>
      <c r="I654" s="2"/>
      <c r="J654" s="2"/>
      <c r="K654" s="2"/>
    </row>
    <row r="655" spans="2:11" ht="12.75">
      <c r="B655" s="19"/>
      <c r="C655" s="19"/>
      <c r="D655" s="19"/>
      <c r="E655" s="19"/>
      <c r="F655" s="19"/>
      <c r="G655" s="2"/>
      <c r="H655" s="2"/>
      <c r="I655" s="2"/>
      <c r="J655" s="2"/>
      <c r="K655" s="2"/>
    </row>
    <row r="656" spans="2:11" ht="12.75">
      <c r="B656" s="19"/>
      <c r="C656" s="19"/>
      <c r="D656" s="19"/>
      <c r="E656" s="19"/>
      <c r="F656" s="19"/>
      <c r="G656" s="2"/>
      <c r="H656" s="2"/>
      <c r="I656" s="2"/>
      <c r="J656" s="2"/>
      <c r="K656" s="2"/>
    </row>
    <row r="657" spans="2:11" ht="12.75">
      <c r="B657" s="19"/>
      <c r="C657" s="19"/>
      <c r="D657" s="19"/>
      <c r="E657" s="19"/>
      <c r="F657" s="19"/>
      <c r="G657" s="2"/>
      <c r="H657" s="2"/>
      <c r="I657" s="2"/>
      <c r="J657" s="2"/>
      <c r="K657" s="2"/>
    </row>
    <row r="658" spans="2:11" ht="12.75">
      <c r="B658" s="19"/>
      <c r="C658" s="19"/>
      <c r="D658" s="19"/>
      <c r="E658" s="19"/>
      <c r="F658" s="19"/>
      <c r="G658" s="2"/>
      <c r="H658" s="2"/>
      <c r="I658" s="2"/>
      <c r="J658" s="2"/>
      <c r="K658" s="2"/>
    </row>
    <row r="659" spans="2:11" ht="12.75">
      <c r="B659" s="19"/>
      <c r="C659" s="19"/>
      <c r="D659" s="19"/>
      <c r="E659" s="19"/>
      <c r="F659" s="19"/>
      <c r="G659" s="2"/>
      <c r="H659" s="2"/>
      <c r="I659" s="2"/>
      <c r="J659" s="2"/>
      <c r="K659" s="2"/>
    </row>
    <row r="660" spans="2:11" ht="12.75">
      <c r="B660" s="19"/>
      <c r="C660" s="19"/>
      <c r="D660" s="19"/>
      <c r="E660" s="19"/>
      <c r="F660" s="19"/>
      <c r="G660" s="2"/>
      <c r="H660" s="2"/>
      <c r="I660" s="2"/>
      <c r="J660" s="2"/>
      <c r="K660" s="2"/>
    </row>
    <row r="661" spans="2:11" ht="12.75">
      <c r="B661" s="19"/>
      <c r="C661" s="19"/>
      <c r="D661" s="19"/>
      <c r="E661" s="19"/>
      <c r="F661" s="19"/>
      <c r="G661" s="2"/>
      <c r="H661" s="2"/>
      <c r="I661" s="2"/>
      <c r="J661" s="2"/>
      <c r="K661" s="2"/>
    </row>
    <row r="662" spans="2:11" ht="12.75">
      <c r="B662" s="19"/>
      <c r="C662" s="19"/>
      <c r="D662" s="19"/>
      <c r="E662" s="19"/>
      <c r="F662" s="19"/>
      <c r="G662" s="2"/>
      <c r="H662" s="2"/>
      <c r="I662" s="2"/>
      <c r="J662" s="2"/>
      <c r="K662" s="2"/>
    </row>
    <row r="663" spans="2:11" ht="12.75">
      <c r="B663" s="19"/>
      <c r="C663" s="19"/>
      <c r="D663" s="19"/>
      <c r="E663" s="19"/>
      <c r="F663" s="19"/>
      <c r="G663" s="2"/>
      <c r="H663" s="2"/>
      <c r="I663" s="2"/>
      <c r="J663" s="2"/>
      <c r="K663" s="2"/>
    </row>
    <row r="664" spans="2:11" ht="12.75">
      <c r="B664" s="19"/>
      <c r="C664" s="19"/>
      <c r="D664" s="19"/>
      <c r="E664" s="19"/>
      <c r="F664" s="19"/>
      <c r="G664" s="2"/>
      <c r="H664" s="2"/>
      <c r="I664" s="2"/>
      <c r="J664" s="2"/>
      <c r="K664" s="2"/>
    </row>
    <row r="665" spans="2:11" ht="12.75">
      <c r="B665" s="19"/>
      <c r="C665" s="19"/>
      <c r="D665" s="19"/>
      <c r="E665" s="19"/>
      <c r="F665" s="19"/>
      <c r="G665" s="2"/>
      <c r="H665" s="2"/>
      <c r="I665" s="2"/>
      <c r="J665" s="2"/>
      <c r="K665" s="2"/>
    </row>
    <row r="666" spans="2:11" ht="12.75">
      <c r="B666" s="19"/>
      <c r="C666" s="19"/>
      <c r="D666" s="19"/>
      <c r="E666" s="19"/>
      <c r="F666" s="19"/>
      <c r="G666" s="2"/>
      <c r="H666" s="2"/>
      <c r="I666" s="2"/>
      <c r="J666" s="2"/>
      <c r="K666" s="2"/>
    </row>
    <row r="667" spans="2:11" ht="12.75">
      <c r="B667" s="19"/>
      <c r="C667" s="19"/>
      <c r="D667" s="19"/>
      <c r="E667" s="19"/>
      <c r="F667" s="19"/>
      <c r="G667" s="2"/>
      <c r="H667" s="2"/>
      <c r="I667" s="2"/>
      <c r="J667" s="2"/>
      <c r="K667" s="2"/>
    </row>
    <row r="668" spans="2:11" ht="12.75">
      <c r="B668" s="19"/>
      <c r="C668" s="19"/>
      <c r="D668" s="19"/>
      <c r="E668" s="19"/>
      <c r="F668" s="19"/>
      <c r="G668" s="2"/>
      <c r="H668" s="2"/>
      <c r="I668" s="2"/>
      <c r="J668" s="2"/>
      <c r="K668" s="2"/>
    </row>
    <row r="669" spans="2:11" ht="12.75">
      <c r="B669" s="19"/>
      <c r="C669" s="19"/>
      <c r="D669" s="19"/>
      <c r="E669" s="19"/>
      <c r="F669" s="19"/>
      <c r="G669" s="2"/>
      <c r="H669" s="2"/>
      <c r="I669" s="2"/>
      <c r="J669" s="2"/>
      <c r="K669" s="2"/>
    </row>
    <row r="670" spans="2:11" ht="12.75">
      <c r="B670" s="19"/>
      <c r="C670" s="19"/>
      <c r="D670" s="19"/>
      <c r="E670" s="19"/>
      <c r="F670" s="19"/>
      <c r="G670" s="2"/>
      <c r="H670" s="2"/>
      <c r="I670" s="2"/>
      <c r="J670" s="2"/>
      <c r="K670" s="2"/>
    </row>
    <row r="671" spans="2:11" ht="12.75">
      <c r="B671" s="19"/>
      <c r="C671" s="19"/>
      <c r="D671" s="19"/>
      <c r="E671" s="19"/>
      <c r="F671" s="19"/>
      <c r="G671" s="2"/>
      <c r="H671" s="2"/>
      <c r="I671" s="2"/>
      <c r="J671" s="2"/>
      <c r="K671" s="2"/>
    </row>
    <row r="672" spans="2:11" ht="12.75">
      <c r="B672" s="19"/>
      <c r="C672" s="19"/>
      <c r="D672" s="19"/>
      <c r="E672" s="19"/>
      <c r="F672" s="19"/>
      <c r="G672" s="2"/>
      <c r="H672" s="2"/>
      <c r="I672" s="2"/>
      <c r="J672" s="2"/>
      <c r="K672" s="2"/>
    </row>
    <row r="673" spans="2:11" ht="12.75">
      <c r="B673" s="19"/>
      <c r="C673" s="19"/>
      <c r="D673" s="19"/>
      <c r="E673" s="19"/>
      <c r="F673" s="19"/>
      <c r="G673" s="2"/>
      <c r="H673" s="2"/>
      <c r="I673" s="2"/>
      <c r="J673" s="2"/>
      <c r="K673" s="2"/>
    </row>
    <row r="674" spans="2:11" ht="12.75">
      <c r="B674" s="19"/>
      <c r="C674" s="19"/>
      <c r="D674" s="19"/>
      <c r="E674" s="19"/>
      <c r="F674" s="19"/>
      <c r="G674" s="2"/>
      <c r="H674" s="2"/>
      <c r="I674" s="2"/>
      <c r="J674" s="2"/>
      <c r="K674" s="2"/>
    </row>
    <row r="675" spans="2:11" ht="12.75">
      <c r="B675" s="19"/>
      <c r="C675" s="19"/>
      <c r="D675" s="19"/>
      <c r="E675" s="19"/>
      <c r="F675" s="19"/>
      <c r="G675" s="2"/>
      <c r="H675" s="2"/>
      <c r="I675" s="2"/>
      <c r="J675" s="2"/>
      <c r="K675" s="2"/>
    </row>
    <row r="676" spans="2:11" ht="12.75">
      <c r="B676" s="19"/>
      <c r="C676" s="19"/>
      <c r="D676" s="19"/>
      <c r="E676" s="19"/>
      <c r="F676" s="19"/>
      <c r="G676" s="2"/>
      <c r="H676" s="2"/>
      <c r="I676" s="2"/>
      <c r="J676" s="2"/>
      <c r="K676" s="2"/>
    </row>
    <row r="677" spans="2:11" ht="12.75">
      <c r="B677" s="19"/>
      <c r="C677" s="19"/>
      <c r="D677" s="19"/>
      <c r="E677" s="19"/>
      <c r="F677" s="19"/>
      <c r="G677" s="2"/>
      <c r="H677" s="2"/>
      <c r="I677" s="2"/>
      <c r="J677" s="2"/>
      <c r="K677" s="2"/>
    </row>
    <row r="678" spans="2:11" ht="12.75">
      <c r="B678" s="19"/>
      <c r="C678" s="19"/>
      <c r="D678" s="19"/>
      <c r="E678" s="19"/>
      <c r="F678" s="19"/>
      <c r="G678" s="2"/>
      <c r="H678" s="2"/>
      <c r="I678" s="2"/>
      <c r="J678" s="2"/>
      <c r="K678" s="2"/>
    </row>
    <row r="679" spans="2:11" ht="12.75">
      <c r="B679" s="19"/>
      <c r="C679" s="19"/>
      <c r="D679" s="19"/>
      <c r="E679" s="19"/>
      <c r="F679" s="19"/>
      <c r="G679" s="2"/>
      <c r="H679" s="2"/>
      <c r="I679" s="2"/>
      <c r="J679" s="2"/>
      <c r="K679" s="2"/>
    </row>
    <row r="680" spans="2:11" ht="12.75">
      <c r="B680" s="19"/>
      <c r="C680" s="19"/>
      <c r="D680" s="19"/>
      <c r="E680" s="19"/>
      <c r="F680" s="19"/>
      <c r="G680" s="2"/>
      <c r="H680" s="2"/>
      <c r="I680" s="2"/>
      <c r="J680" s="2"/>
      <c r="K680" s="2"/>
    </row>
    <row r="681" spans="2:11" ht="12.75">
      <c r="B681" s="19"/>
      <c r="C681" s="19"/>
      <c r="D681" s="19"/>
      <c r="E681" s="19"/>
      <c r="F681" s="19"/>
      <c r="G681" s="2"/>
      <c r="H681" s="2"/>
      <c r="I681" s="2"/>
      <c r="J681" s="2"/>
      <c r="K681" s="2"/>
    </row>
    <row r="682" spans="2:11" ht="12.75">
      <c r="B682" s="19"/>
      <c r="C682" s="19"/>
      <c r="D682" s="19"/>
      <c r="E682" s="19"/>
      <c r="F682" s="19"/>
      <c r="G682" s="2"/>
      <c r="H682" s="2"/>
      <c r="I682" s="2"/>
      <c r="J682" s="2"/>
      <c r="K682" s="2"/>
    </row>
    <row r="683" spans="2:11" ht="12.75">
      <c r="B683" s="19"/>
      <c r="C683" s="19"/>
      <c r="D683" s="19"/>
      <c r="E683" s="19"/>
      <c r="F683" s="19"/>
      <c r="G683" s="2"/>
      <c r="H683" s="2"/>
      <c r="I683" s="2"/>
      <c r="J683" s="2"/>
      <c r="K683" s="2"/>
    </row>
    <row r="684" spans="2:11" ht="12.75">
      <c r="B684" s="19"/>
      <c r="C684" s="19"/>
      <c r="D684" s="19"/>
      <c r="E684" s="19"/>
      <c r="F684" s="19"/>
      <c r="G684" s="2"/>
      <c r="H684" s="2"/>
      <c r="I684" s="2"/>
      <c r="J684" s="2"/>
      <c r="K684" s="2"/>
    </row>
    <row r="685" spans="2:11" ht="12.75">
      <c r="B685" s="19"/>
      <c r="C685" s="19"/>
      <c r="D685" s="19"/>
      <c r="E685" s="19"/>
      <c r="F685" s="19"/>
      <c r="G685" s="2"/>
      <c r="H685" s="2"/>
      <c r="I685" s="2"/>
      <c r="J685" s="2"/>
      <c r="K685" s="2"/>
    </row>
    <row r="686" spans="2:11" ht="12.75">
      <c r="B686" s="19"/>
      <c r="C686" s="19"/>
      <c r="D686" s="19"/>
      <c r="E686" s="19"/>
      <c r="F686" s="19"/>
      <c r="G686" s="2"/>
      <c r="H686" s="2"/>
      <c r="I686" s="2"/>
      <c r="J686" s="2"/>
      <c r="K686" s="2"/>
    </row>
    <row r="687" spans="2:11" ht="12.75">
      <c r="B687" s="19"/>
      <c r="C687" s="19"/>
      <c r="D687" s="19"/>
      <c r="E687" s="19"/>
      <c r="F687" s="19"/>
      <c r="G687" s="2"/>
      <c r="H687" s="2"/>
      <c r="I687" s="2"/>
      <c r="J687" s="2"/>
      <c r="K687" s="2"/>
    </row>
    <row r="688" spans="2:11" ht="12.75">
      <c r="B688" s="19"/>
      <c r="C688" s="19"/>
      <c r="D688" s="19"/>
      <c r="E688" s="19"/>
      <c r="F688" s="19"/>
      <c r="G688" s="2"/>
      <c r="H688" s="2"/>
      <c r="I688" s="2"/>
      <c r="J688" s="2"/>
      <c r="K688" s="2"/>
    </row>
    <row r="689" spans="2:11" ht="12.75">
      <c r="B689" s="19"/>
      <c r="C689" s="19"/>
      <c r="D689" s="19"/>
      <c r="E689" s="19"/>
      <c r="F689" s="19"/>
      <c r="G689" s="2"/>
      <c r="H689" s="2"/>
      <c r="I689" s="2"/>
      <c r="J689" s="2"/>
      <c r="K689" s="2"/>
    </row>
    <row r="690" spans="2:11" ht="12.75">
      <c r="B690" s="19"/>
      <c r="C690" s="19"/>
      <c r="D690" s="19"/>
      <c r="E690" s="19"/>
      <c r="F690" s="19"/>
      <c r="G690" s="2"/>
      <c r="H690" s="2"/>
      <c r="I690" s="2"/>
      <c r="J690" s="2"/>
      <c r="K690" s="2"/>
    </row>
    <row r="691" spans="2:11" ht="12.75">
      <c r="B691" s="19"/>
      <c r="C691" s="19"/>
      <c r="D691" s="19"/>
      <c r="E691" s="19"/>
      <c r="F691" s="19"/>
      <c r="G691" s="2"/>
      <c r="H691" s="2"/>
      <c r="I691" s="2"/>
      <c r="J691" s="2"/>
      <c r="K691" s="2"/>
    </row>
    <row r="692" spans="2:11" ht="12.75">
      <c r="B692" s="19"/>
      <c r="C692" s="19"/>
      <c r="D692" s="19"/>
      <c r="E692" s="19"/>
      <c r="F692" s="19"/>
      <c r="G692" s="2"/>
      <c r="H692" s="2"/>
      <c r="I692" s="2"/>
      <c r="J692" s="2"/>
      <c r="K692" s="2"/>
    </row>
    <row r="693" spans="2:11" ht="12.75">
      <c r="B693" s="19"/>
      <c r="C693" s="19"/>
      <c r="D693" s="19"/>
      <c r="E693" s="19"/>
      <c r="F693" s="19"/>
      <c r="G693" s="2"/>
      <c r="H693" s="2"/>
      <c r="I693" s="2"/>
      <c r="J693" s="2"/>
      <c r="K693" s="2"/>
    </row>
    <row r="694" spans="2:11" ht="12.75">
      <c r="B694" s="19"/>
      <c r="C694" s="19"/>
      <c r="D694" s="19"/>
      <c r="E694" s="19"/>
      <c r="F694" s="19"/>
      <c r="G694" s="2"/>
      <c r="H694" s="2"/>
      <c r="I694" s="2"/>
      <c r="J694" s="2"/>
      <c r="K694" s="2"/>
    </row>
    <row r="695" spans="2:11" ht="12.75">
      <c r="B695" s="19"/>
      <c r="C695" s="19"/>
      <c r="D695" s="19"/>
      <c r="E695" s="19"/>
      <c r="F695" s="19"/>
      <c r="G695" s="2"/>
      <c r="H695" s="2"/>
      <c r="I695" s="2"/>
      <c r="J695" s="2"/>
      <c r="K695" s="2"/>
    </row>
    <row r="696" spans="2:11" ht="12.75">
      <c r="B696" s="19"/>
      <c r="C696" s="19"/>
      <c r="D696" s="19"/>
      <c r="E696" s="19"/>
      <c r="F696" s="19"/>
      <c r="G696" s="2"/>
      <c r="H696" s="2"/>
      <c r="I696" s="2"/>
      <c r="J696" s="2"/>
      <c r="K696" s="2"/>
    </row>
    <row r="697" spans="2:11" ht="12.75">
      <c r="B697" s="19"/>
      <c r="C697" s="19"/>
      <c r="D697" s="19"/>
      <c r="E697" s="19"/>
      <c r="F697" s="19"/>
      <c r="G697" s="2"/>
      <c r="H697" s="2"/>
      <c r="I697" s="2"/>
      <c r="J697" s="2"/>
      <c r="K697" s="2"/>
    </row>
    <row r="698" spans="2:11" ht="12.75">
      <c r="B698" s="19"/>
      <c r="C698" s="19"/>
      <c r="D698" s="19"/>
      <c r="E698" s="19"/>
      <c r="F698" s="19"/>
      <c r="G698" s="2"/>
      <c r="H698" s="2"/>
      <c r="I698" s="2"/>
      <c r="J698" s="2"/>
      <c r="K698" s="2"/>
    </row>
    <row r="699" spans="2:11" ht="12.75">
      <c r="B699" s="19"/>
      <c r="C699" s="19"/>
      <c r="D699" s="19"/>
      <c r="E699" s="19"/>
      <c r="F699" s="19"/>
      <c r="G699" s="2"/>
      <c r="H699" s="2"/>
      <c r="I699" s="2"/>
      <c r="J699" s="2"/>
      <c r="K699" s="2"/>
    </row>
    <row r="700" spans="2:11" ht="12.75">
      <c r="B700" s="19"/>
      <c r="C700" s="19"/>
      <c r="D700" s="19"/>
      <c r="E700" s="19"/>
      <c r="F700" s="19"/>
      <c r="G700" s="2"/>
      <c r="H700" s="2"/>
      <c r="I700" s="2"/>
      <c r="J700" s="2"/>
      <c r="K700" s="2"/>
    </row>
    <row r="701" spans="2:11" ht="12.75">
      <c r="B701" s="19"/>
      <c r="C701" s="19"/>
      <c r="D701" s="19"/>
      <c r="E701" s="19"/>
      <c r="F701" s="19"/>
      <c r="G701" s="2"/>
      <c r="H701" s="2"/>
      <c r="I701" s="2"/>
      <c r="J701" s="2"/>
      <c r="K701" s="2"/>
    </row>
    <row r="702" spans="2:11" ht="12.75">
      <c r="B702" s="19"/>
      <c r="C702" s="19"/>
      <c r="D702" s="19"/>
      <c r="E702" s="19"/>
      <c r="F702" s="19"/>
      <c r="G702" s="2"/>
      <c r="H702" s="2"/>
      <c r="I702" s="2"/>
      <c r="J702" s="2"/>
      <c r="K702" s="2"/>
    </row>
    <row r="703" spans="2:11" ht="12.75">
      <c r="B703" s="19"/>
      <c r="C703" s="19"/>
      <c r="D703" s="19"/>
      <c r="E703" s="19"/>
      <c r="F703" s="19"/>
      <c r="G703" s="2"/>
      <c r="H703" s="2"/>
      <c r="I703" s="2"/>
      <c r="J703" s="2"/>
      <c r="K703" s="2"/>
    </row>
    <row r="704" spans="2:11" ht="12.75">
      <c r="B704" s="19"/>
      <c r="C704" s="19"/>
      <c r="D704" s="19"/>
      <c r="E704" s="19"/>
      <c r="F704" s="19"/>
      <c r="G704" s="2"/>
      <c r="H704" s="2"/>
      <c r="I704" s="2"/>
      <c r="J704" s="2"/>
      <c r="K704" s="2"/>
    </row>
    <row r="705" spans="2:11" ht="12.75">
      <c r="B705" s="19"/>
      <c r="C705" s="19"/>
      <c r="D705" s="19"/>
      <c r="E705" s="19"/>
      <c r="F705" s="19"/>
      <c r="G705" s="2"/>
      <c r="H705" s="2"/>
      <c r="I705" s="2"/>
      <c r="J705" s="2"/>
      <c r="K705" s="2"/>
    </row>
    <row r="706" spans="2:11" ht="12.75">
      <c r="B706" s="19"/>
      <c r="C706" s="19"/>
      <c r="D706" s="19"/>
      <c r="E706" s="19"/>
      <c r="F706" s="19"/>
      <c r="G706" s="2"/>
      <c r="H706" s="2"/>
      <c r="I706" s="2"/>
      <c r="J706" s="2"/>
      <c r="K706" s="2"/>
    </row>
    <row r="707" spans="2:11" ht="12.75">
      <c r="B707" s="19"/>
      <c r="C707" s="19"/>
      <c r="D707" s="19"/>
      <c r="E707" s="19"/>
      <c r="F707" s="19"/>
      <c r="G707" s="2"/>
      <c r="H707" s="2"/>
      <c r="I707" s="2"/>
      <c r="J707" s="2"/>
      <c r="K707" s="2"/>
    </row>
    <row r="708" spans="2:11" ht="12.75">
      <c r="B708" s="19"/>
      <c r="C708" s="19"/>
      <c r="D708" s="19"/>
      <c r="E708" s="19"/>
      <c r="F708" s="19"/>
      <c r="G708" s="2"/>
      <c r="H708" s="2"/>
      <c r="I708" s="2"/>
      <c r="J708" s="2"/>
      <c r="K708" s="2"/>
    </row>
    <row r="709" spans="2:11" ht="12.75">
      <c r="B709" s="19"/>
      <c r="C709" s="19"/>
      <c r="D709" s="19"/>
      <c r="E709" s="19"/>
      <c r="F709" s="19"/>
      <c r="G709" s="2"/>
      <c r="H709" s="2"/>
      <c r="I709" s="2"/>
      <c r="J709" s="2"/>
      <c r="K709" s="2"/>
    </row>
    <row r="710" spans="2:11" ht="12.75">
      <c r="B710" s="19"/>
      <c r="C710" s="19"/>
      <c r="D710" s="19"/>
      <c r="E710" s="19"/>
      <c r="F710" s="19"/>
      <c r="G710" s="2"/>
      <c r="H710" s="2"/>
      <c r="I710" s="2"/>
      <c r="J710" s="2"/>
      <c r="K710" s="2"/>
    </row>
    <row r="711" spans="2:11" ht="12.75">
      <c r="B711" s="19"/>
      <c r="C711" s="19"/>
      <c r="D711" s="19"/>
      <c r="E711" s="19"/>
      <c r="F711" s="19"/>
      <c r="G711" s="2"/>
      <c r="H711" s="2"/>
      <c r="I711" s="2"/>
      <c r="J711" s="2"/>
      <c r="K711" s="2"/>
    </row>
    <row r="712" spans="2:11" ht="12.75">
      <c r="B712" s="19"/>
      <c r="C712" s="19"/>
      <c r="D712" s="19"/>
      <c r="E712" s="19"/>
      <c r="F712" s="19"/>
      <c r="G712" s="2"/>
      <c r="H712" s="2"/>
      <c r="I712" s="2"/>
      <c r="J712" s="2"/>
      <c r="K712" s="2"/>
    </row>
    <row r="713" spans="2:11" ht="12.75">
      <c r="B713" s="19"/>
      <c r="C713" s="19"/>
      <c r="D713" s="19"/>
      <c r="E713" s="19"/>
      <c r="F713" s="19"/>
      <c r="G713" s="2"/>
      <c r="H713" s="2"/>
      <c r="I713" s="2"/>
      <c r="J713" s="2"/>
      <c r="K713" s="2"/>
    </row>
    <row r="714" spans="2:11" ht="12.75">
      <c r="B714" s="19"/>
      <c r="C714" s="19"/>
      <c r="D714" s="19"/>
      <c r="E714" s="19"/>
      <c r="F714" s="19"/>
      <c r="G714" s="2"/>
      <c r="H714" s="2"/>
      <c r="I714" s="2"/>
      <c r="J714" s="2"/>
      <c r="K714" s="2"/>
    </row>
    <row r="715" spans="2:11" ht="12.75">
      <c r="B715" s="19"/>
      <c r="C715" s="19"/>
      <c r="D715" s="19"/>
      <c r="E715" s="19"/>
      <c r="F715" s="19"/>
      <c r="G715" s="2"/>
      <c r="H715" s="2"/>
      <c r="I715" s="2"/>
      <c r="J715" s="2"/>
      <c r="K715" s="2"/>
    </row>
    <row r="716" spans="2:11" ht="12.75">
      <c r="B716" s="19"/>
      <c r="C716" s="19"/>
      <c r="D716" s="19"/>
      <c r="E716" s="19"/>
      <c r="F716" s="19"/>
      <c r="G716" s="2"/>
      <c r="H716" s="2"/>
      <c r="I716" s="2"/>
      <c r="J716" s="2"/>
      <c r="K716" s="2"/>
    </row>
    <row r="717" spans="2:11" ht="12.75">
      <c r="B717" s="19"/>
      <c r="C717" s="19"/>
      <c r="D717" s="19"/>
      <c r="E717" s="19"/>
      <c r="F717" s="19"/>
      <c r="G717" s="2"/>
      <c r="H717" s="2"/>
      <c r="I717" s="2"/>
      <c r="J717" s="2"/>
      <c r="K717" s="2"/>
    </row>
    <row r="718" spans="2:11" ht="12.75">
      <c r="B718" s="19"/>
      <c r="C718" s="19"/>
      <c r="D718" s="19"/>
      <c r="E718" s="19"/>
      <c r="F718" s="19"/>
      <c r="G718" s="2"/>
      <c r="H718" s="2"/>
      <c r="I718" s="2"/>
      <c r="J718" s="2"/>
      <c r="K718" s="2"/>
    </row>
    <row r="719" spans="2:11" ht="12.75">
      <c r="B719" s="19"/>
      <c r="C719" s="19"/>
      <c r="D719" s="19"/>
      <c r="E719" s="19"/>
      <c r="F719" s="19"/>
      <c r="G719" s="2"/>
      <c r="H719" s="2"/>
      <c r="I719" s="2"/>
      <c r="J719" s="2"/>
      <c r="K719" s="2"/>
    </row>
    <row r="720" spans="2:11" ht="12.75">
      <c r="B720" s="19"/>
      <c r="C720" s="19"/>
      <c r="D720" s="19"/>
      <c r="E720" s="19"/>
      <c r="F720" s="19"/>
      <c r="G720" s="2"/>
      <c r="H720" s="2"/>
      <c r="I720" s="2"/>
      <c r="J720" s="2"/>
      <c r="K720" s="2"/>
    </row>
    <row r="721" spans="2:11" ht="12.75">
      <c r="B721" s="19"/>
      <c r="C721" s="19"/>
      <c r="D721" s="19"/>
      <c r="E721" s="19"/>
      <c r="F721" s="19"/>
      <c r="G721" s="2"/>
      <c r="H721" s="2"/>
      <c r="I721" s="2"/>
      <c r="J721" s="2"/>
      <c r="K721" s="2"/>
    </row>
    <row r="722" spans="2:11" ht="12.75">
      <c r="B722" s="19"/>
      <c r="C722" s="19"/>
      <c r="D722" s="19"/>
      <c r="E722" s="19"/>
      <c r="F722" s="19"/>
      <c r="G722" s="2"/>
      <c r="H722" s="2"/>
      <c r="I722" s="2"/>
      <c r="J722" s="2"/>
      <c r="K722" s="2"/>
    </row>
    <row r="723" spans="2:11" ht="12.75">
      <c r="B723" s="19"/>
      <c r="C723" s="19"/>
      <c r="D723" s="19"/>
      <c r="E723" s="19"/>
      <c r="F723" s="19"/>
      <c r="G723" s="2"/>
      <c r="H723" s="2"/>
      <c r="I723" s="2"/>
      <c r="J723" s="2"/>
      <c r="K723" s="2"/>
    </row>
    <row r="724" spans="2:11" ht="12.75">
      <c r="B724" s="19"/>
      <c r="C724" s="19"/>
      <c r="D724" s="19"/>
      <c r="E724" s="19"/>
      <c r="F724" s="19"/>
      <c r="G724" s="2"/>
      <c r="H724" s="2"/>
      <c r="I724" s="2"/>
      <c r="J724" s="2"/>
      <c r="K724" s="2"/>
    </row>
    <row r="725" spans="2:11" ht="12.75">
      <c r="B725" s="19"/>
      <c r="C725" s="19"/>
      <c r="D725" s="19"/>
      <c r="E725" s="19"/>
      <c r="F725" s="19"/>
      <c r="G725" s="2"/>
      <c r="H725" s="2"/>
      <c r="I725" s="2"/>
      <c r="J725" s="2"/>
      <c r="K725" s="2"/>
    </row>
    <row r="726" spans="2:11" ht="12.75">
      <c r="B726" s="19"/>
      <c r="C726" s="19"/>
      <c r="D726" s="19"/>
      <c r="E726" s="19"/>
      <c r="F726" s="19"/>
      <c r="G726" s="2"/>
      <c r="H726" s="2"/>
      <c r="I726" s="2"/>
      <c r="J726" s="2"/>
      <c r="K726" s="2"/>
    </row>
    <row r="727" spans="2:11" ht="12.75">
      <c r="B727" s="19"/>
      <c r="C727" s="19"/>
      <c r="D727" s="19"/>
      <c r="E727" s="19"/>
      <c r="F727" s="19"/>
      <c r="G727" s="2"/>
      <c r="H727" s="2"/>
      <c r="I727" s="2"/>
      <c r="J727" s="2"/>
      <c r="K727" s="2"/>
    </row>
    <row r="728" spans="2:11" ht="12.75">
      <c r="B728" s="19"/>
      <c r="C728" s="19"/>
      <c r="D728" s="19"/>
      <c r="E728" s="19"/>
      <c r="F728" s="19"/>
      <c r="G728" s="2"/>
      <c r="H728" s="2"/>
      <c r="I728" s="2"/>
      <c r="J728" s="2"/>
      <c r="K728" s="2"/>
    </row>
    <row r="729" spans="2:11" ht="12.75">
      <c r="B729" s="19"/>
      <c r="C729" s="19"/>
      <c r="D729" s="19"/>
      <c r="E729" s="19"/>
      <c r="F729" s="19"/>
      <c r="G729" s="2"/>
      <c r="H729" s="2"/>
      <c r="I729" s="2"/>
      <c r="J729" s="2"/>
      <c r="K729" s="2"/>
    </row>
    <row r="730" spans="2:11" ht="12.75">
      <c r="B730" s="19"/>
      <c r="C730" s="19"/>
      <c r="D730" s="19"/>
      <c r="E730" s="19"/>
      <c r="F730" s="19"/>
      <c r="G730" s="2"/>
      <c r="H730" s="2"/>
      <c r="I730" s="2"/>
      <c r="J730" s="2"/>
      <c r="K730" s="2"/>
    </row>
    <row r="731" spans="2:11" ht="12.75">
      <c r="B731" s="19"/>
      <c r="C731" s="19"/>
      <c r="D731" s="19"/>
      <c r="E731" s="19"/>
      <c r="F731" s="19"/>
      <c r="G731" s="2"/>
      <c r="H731" s="2"/>
      <c r="I731" s="2"/>
      <c r="J731" s="2"/>
      <c r="K731" s="2"/>
    </row>
    <row r="732" spans="2:11" ht="12.75">
      <c r="B732" s="19"/>
      <c r="C732" s="19"/>
      <c r="D732" s="19"/>
      <c r="E732" s="19"/>
      <c r="F732" s="19"/>
      <c r="G732" s="2"/>
      <c r="H732" s="2"/>
      <c r="I732" s="2"/>
      <c r="J732" s="2"/>
      <c r="K732" s="2"/>
    </row>
    <row r="733" spans="2:11" ht="12.75">
      <c r="B733" s="19"/>
      <c r="C733" s="19"/>
      <c r="D733" s="19"/>
      <c r="E733" s="19"/>
      <c r="F733" s="19"/>
      <c r="G733" s="2"/>
      <c r="H733" s="2"/>
      <c r="I733" s="2"/>
      <c r="J733" s="2"/>
      <c r="K733" s="2"/>
    </row>
    <row r="734" spans="2:11" ht="12.75">
      <c r="B734" s="19"/>
      <c r="C734" s="19"/>
      <c r="D734" s="19"/>
      <c r="E734" s="19"/>
      <c r="F734" s="19"/>
      <c r="G734" s="2"/>
      <c r="H734" s="2"/>
      <c r="I734" s="2"/>
      <c r="J734" s="2"/>
      <c r="K734" s="2"/>
    </row>
    <row r="735" spans="2:11" ht="12.75">
      <c r="B735" s="19"/>
      <c r="C735" s="19"/>
      <c r="D735" s="19"/>
      <c r="E735" s="19"/>
      <c r="F735" s="19"/>
      <c r="G735" s="2"/>
      <c r="H735" s="2"/>
      <c r="I735" s="2"/>
      <c r="J735" s="2"/>
      <c r="K735" s="2"/>
    </row>
    <row r="736" spans="2:11" ht="12.75">
      <c r="B736" s="19"/>
      <c r="C736" s="19"/>
      <c r="D736" s="19"/>
      <c r="E736" s="19"/>
      <c r="F736" s="19"/>
      <c r="G736" s="2"/>
      <c r="H736" s="2"/>
      <c r="I736" s="2"/>
      <c r="J736" s="2"/>
      <c r="K736" s="2"/>
    </row>
    <row r="737" spans="2:11" ht="12.75">
      <c r="B737" s="19"/>
      <c r="C737" s="19"/>
      <c r="D737" s="19"/>
      <c r="E737" s="19"/>
      <c r="F737" s="19"/>
      <c r="G737" s="2"/>
      <c r="H737" s="2"/>
      <c r="I737" s="2"/>
      <c r="J737" s="2"/>
      <c r="K737" s="2"/>
    </row>
    <row r="738" spans="2:11" ht="12.75">
      <c r="B738" s="19"/>
      <c r="C738" s="19"/>
      <c r="D738" s="19"/>
      <c r="E738" s="19"/>
      <c r="F738" s="19"/>
      <c r="G738" s="2"/>
      <c r="H738" s="2"/>
      <c r="I738" s="2"/>
      <c r="J738" s="2"/>
      <c r="K738" s="2"/>
    </row>
    <row r="739" spans="2:11" ht="12.75">
      <c r="B739" s="19"/>
      <c r="C739" s="19"/>
      <c r="D739" s="19"/>
      <c r="E739" s="19"/>
      <c r="F739" s="19"/>
      <c r="G739" s="2"/>
      <c r="H739" s="2"/>
      <c r="I739" s="2"/>
      <c r="J739" s="2"/>
      <c r="K739" s="2"/>
    </row>
    <row r="740" spans="2:11" ht="12.75">
      <c r="B740" s="19"/>
      <c r="C740" s="19"/>
      <c r="D740" s="19"/>
      <c r="E740" s="19"/>
      <c r="F740" s="19"/>
      <c r="G740" s="2"/>
      <c r="H740" s="2"/>
      <c r="I740" s="2"/>
      <c r="J740" s="2"/>
      <c r="K740" s="2"/>
    </row>
    <row r="741" spans="2:11" ht="12.75">
      <c r="B741" s="19"/>
      <c r="C741" s="19"/>
      <c r="D741" s="19"/>
      <c r="E741" s="19"/>
      <c r="F741" s="19"/>
      <c r="G741" s="2"/>
      <c r="H741" s="2"/>
      <c r="I741" s="2"/>
      <c r="J741" s="2"/>
      <c r="K741" s="2"/>
    </row>
    <row r="742" spans="2:11" ht="12.75">
      <c r="B742" s="19"/>
      <c r="C742" s="19"/>
      <c r="D742" s="19"/>
      <c r="E742" s="19"/>
      <c r="F742" s="19"/>
      <c r="G742" s="2"/>
      <c r="H742" s="2"/>
      <c r="I742" s="2"/>
      <c r="J742" s="2"/>
      <c r="K742" s="2"/>
    </row>
    <row r="743" spans="2:11" ht="12.75">
      <c r="B743" s="19"/>
      <c r="C743" s="19"/>
      <c r="D743" s="19"/>
      <c r="E743" s="19"/>
      <c r="F743" s="19"/>
      <c r="G743" s="2"/>
      <c r="H743" s="2"/>
      <c r="I743" s="2"/>
      <c r="J743" s="2"/>
      <c r="K743" s="2"/>
    </row>
    <row r="744" spans="2:11" ht="12.75">
      <c r="B744" s="19"/>
      <c r="C744" s="19"/>
      <c r="D744" s="19"/>
      <c r="E744" s="19"/>
      <c r="F744" s="19"/>
      <c r="G744" s="2"/>
      <c r="H744" s="2"/>
      <c r="I744" s="2"/>
      <c r="J744" s="2"/>
      <c r="K744" s="2"/>
    </row>
    <row r="745" spans="2:11" ht="12.75">
      <c r="B745" s="19"/>
      <c r="C745" s="19"/>
      <c r="D745" s="19"/>
      <c r="E745" s="19"/>
      <c r="F745" s="19"/>
      <c r="G745" s="2"/>
      <c r="H745" s="2"/>
      <c r="I745" s="2"/>
      <c r="J745" s="2"/>
      <c r="K745" s="2"/>
    </row>
    <row r="746" spans="2:11" ht="12.75">
      <c r="B746" s="19"/>
      <c r="C746" s="19"/>
      <c r="D746" s="19"/>
      <c r="E746" s="19"/>
      <c r="F746" s="19"/>
      <c r="G746" s="2"/>
      <c r="H746" s="2"/>
      <c r="I746" s="2"/>
      <c r="J746" s="2"/>
      <c r="K746" s="2"/>
    </row>
    <row r="747" spans="2:11" ht="12.75">
      <c r="B747" s="19"/>
      <c r="C747" s="19"/>
      <c r="D747" s="19"/>
      <c r="E747" s="19"/>
      <c r="F747" s="19"/>
      <c r="G747" s="2"/>
      <c r="H747" s="2"/>
      <c r="I747" s="2"/>
      <c r="J747" s="2"/>
      <c r="K747" s="2"/>
    </row>
    <row r="748" spans="2:11" ht="12.75">
      <c r="B748" s="19"/>
      <c r="C748" s="19"/>
      <c r="D748" s="19"/>
      <c r="E748" s="19"/>
      <c r="F748" s="19"/>
      <c r="G748" s="2"/>
      <c r="H748" s="2"/>
      <c r="I748" s="2"/>
      <c r="J748" s="2"/>
      <c r="K748" s="2"/>
    </row>
    <row r="749" spans="2:11" ht="12.75">
      <c r="B749" s="19"/>
      <c r="C749" s="19"/>
      <c r="D749" s="19"/>
      <c r="E749" s="19"/>
      <c r="F749" s="19"/>
      <c r="G749" s="2"/>
      <c r="H749" s="2"/>
      <c r="I749" s="2"/>
      <c r="J749" s="2"/>
      <c r="K749" s="2"/>
    </row>
    <row r="750" spans="2:11" ht="12.75">
      <c r="B750" s="19"/>
      <c r="C750" s="19"/>
      <c r="D750" s="19"/>
      <c r="E750" s="19"/>
      <c r="F750" s="19"/>
      <c r="G750" s="2"/>
      <c r="H750" s="2"/>
      <c r="I750" s="2"/>
      <c r="J750" s="2"/>
      <c r="K750" s="2"/>
    </row>
    <row r="751" spans="2:11" ht="12.75">
      <c r="B751" s="19"/>
      <c r="C751" s="19"/>
      <c r="D751" s="19"/>
      <c r="E751" s="19"/>
      <c r="F751" s="19"/>
      <c r="G751" s="2"/>
      <c r="H751" s="2"/>
      <c r="I751" s="2"/>
      <c r="J751" s="2"/>
      <c r="K751" s="2"/>
    </row>
    <row r="752" spans="2:11" ht="12.75">
      <c r="B752" s="19"/>
      <c r="C752" s="19"/>
      <c r="D752" s="19"/>
      <c r="E752" s="19"/>
      <c r="F752" s="19"/>
      <c r="G752" s="2"/>
      <c r="H752" s="2"/>
      <c r="I752" s="2"/>
      <c r="J752" s="2"/>
      <c r="K752" s="2"/>
    </row>
    <row r="753" spans="2:11" ht="12.75">
      <c r="B753" s="19"/>
      <c r="C753" s="19"/>
      <c r="D753" s="19"/>
      <c r="E753" s="19"/>
      <c r="F753" s="19"/>
      <c r="G753" s="2"/>
      <c r="H753" s="2"/>
      <c r="I753" s="2"/>
      <c r="J753" s="2"/>
      <c r="K753" s="2"/>
    </row>
    <row r="754" spans="2:11" ht="12.75">
      <c r="B754" s="19"/>
      <c r="C754" s="19"/>
      <c r="D754" s="19"/>
      <c r="E754" s="19"/>
      <c r="F754" s="19"/>
      <c r="G754" s="2"/>
      <c r="H754" s="2"/>
      <c r="I754" s="2"/>
      <c r="J754" s="2"/>
      <c r="K754" s="2"/>
    </row>
    <row r="755" spans="2:11" ht="12.75">
      <c r="B755" s="19"/>
      <c r="C755" s="19"/>
      <c r="D755" s="19"/>
      <c r="E755" s="19"/>
      <c r="F755" s="19"/>
      <c r="G755" s="2"/>
      <c r="H755" s="2"/>
      <c r="I755" s="2"/>
      <c r="J755" s="2"/>
      <c r="K755" s="2"/>
    </row>
    <row r="756" spans="2:11" ht="12.75">
      <c r="B756" s="19"/>
      <c r="C756" s="19"/>
      <c r="D756" s="19"/>
      <c r="E756" s="19"/>
      <c r="F756" s="19"/>
      <c r="G756" s="2"/>
      <c r="H756" s="2"/>
      <c r="I756" s="2"/>
      <c r="J756" s="2"/>
      <c r="K756" s="2"/>
    </row>
    <row r="757" spans="2:11" ht="12.75">
      <c r="B757" s="19"/>
      <c r="C757" s="19"/>
      <c r="D757" s="19"/>
      <c r="E757" s="19"/>
      <c r="F757" s="19"/>
      <c r="G757" s="2"/>
      <c r="H757" s="2"/>
      <c r="I757" s="2"/>
      <c r="J757" s="2"/>
      <c r="K757" s="2"/>
    </row>
    <row r="758" spans="2:11" ht="12.75">
      <c r="B758" s="19"/>
      <c r="C758" s="19"/>
      <c r="D758" s="19"/>
      <c r="E758" s="19"/>
      <c r="F758" s="19"/>
      <c r="G758" s="2"/>
      <c r="H758" s="2"/>
      <c r="I758" s="2"/>
      <c r="J758" s="2"/>
      <c r="K758" s="2"/>
    </row>
    <row r="759" spans="2:11" ht="12.75">
      <c r="B759" s="19"/>
      <c r="C759" s="19"/>
      <c r="D759" s="19"/>
      <c r="E759" s="19"/>
      <c r="F759" s="19"/>
      <c r="G759" s="2"/>
      <c r="H759" s="2"/>
      <c r="I759" s="2"/>
      <c r="J759" s="2"/>
      <c r="K759" s="2"/>
    </row>
    <row r="760" spans="2:11" ht="12.75">
      <c r="B760" s="19"/>
      <c r="C760" s="19"/>
      <c r="D760" s="19"/>
      <c r="E760" s="19"/>
      <c r="F760" s="19"/>
      <c r="G760" s="2"/>
      <c r="H760" s="2"/>
      <c r="I760" s="2"/>
      <c r="J760" s="2"/>
      <c r="K760" s="2"/>
    </row>
    <row r="761" spans="2:11" ht="12.75">
      <c r="B761" s="19"/>
      <c r="C761" s="19"/>
      <c r="D761" s="19"/>
      <c r="E761" s="19"/>
      <c r="F761" s="19"/>
      <c r="G761" s="2"/>
      <c r="H761" s="2"/>
      <c r="I761" s="2"/>
      <c r="J761" s="2"/>
      <c r="K761" s="2"/>
    </row>
    <row r="762" spans="2:11" ht="12.75">
      <c r="B762" s="19"/>
      <c r="C762" s="19"/>
      <c r="D762" s="19"/>
      <c r="E762" s="19"/>
      <c r="F762" s="19"/>
      <c r="G762" s="2"/>
      <c r="H762" s="2"/>
      <c r="I762" s="2"/>
      <c r="J762" s="2"/>
      <c r="K762" s="2"/>
    </row>
    <row r="763" spans="2:11" ht="12.75">
      <c r="B763" s="19"/>
      <c r="C763" s="19"/>
      <c r="D763" s="19"/>
      <c r="E763" s="19"/>
      <c r="F763" s="19"/>
      <c r="G763" s="2"/>
      <c r="H763" s="2"/>
      <c r="I763" s="2"/>
      <c r="J763" s="2"/>
      <c r="K763" s="2"/>
    </row>
    <row r="764" spans="2:11" ht="12.75">
      <c r="B764" s="19"/>
      <c r="C764" s="19"/>
      <c r="D764" s="19"/>
      <c r="E764" s="19"/>
      <c r="F764" s="19"/>
      <c r="G764" s="2"/>
      <c r="H764" s="2"/>
      <c r="I764" s="2"/>
      <c r="J764" s="2"/>
      <c r="K764" s="2"/>
    </row>
    <row r="765" spans="2:11" ht="12.75">
      <c r="B765" s="19"/>
      <c r="C765" s="19"/>
      <c r="D765" s="19"/>
      <c r="E765" s="19"/>
      <c r="F765" s="19"/>
      <c r="G765" s="2"/>
      <c r="H765" s="2"/>
      <c r="I765" s="2"/>
      <c r="J765" s="2"/>
      <c r="K765" s="2"/>
    </row>
    <row r="766" spans="2:11" ht="12.75">
      <c r="B766" s="19"/>
      <c r="C766" s="19"/>
      <c r="D766" s="19"/>
      <c r="E766" s="19"/>
      <c r="F766" s="19"/>
      <c r="G766" s="2"/>
      <c r="H766" s="2"/>
      <c r="I766" s="2"/>
      <c r="J766" s="2"/>
      <c r="K766" s="2"/>
    </row>
    <row r="767" spans="2:11" ht="12.75">
      <c r="B767" s="19"/>
      <c r="C767" s="19"/>
      <c r="D767" s="19"/>
      <c r="E767" s="19"/>
      <c r="F767" s="19"/>
      <c r="G767" s="2"/>
      <c r="H767" s="2"/>
      <c r="I767" s="2"/>
      <c r="J767" s="2"/>
      <c r="K767" s="2"/>
    </row>
    <row r="768" spans="2:11" ht="12.75">
      <c r="B768" s="19"/>
      <c r="C768" s="19"/>
      <c r="D768" s="19"/>
      <c r="E768" s="19"/>
      <c r="F768" s="19"/>
      <c r="G768" s="2"/>
      <c r="H768" s="2"/>
      <c r="I768" s="2"/>
      <c r="J768" s="2"/>
      <c r="K768" s="2"/>
    </row>
    <row r="769" spans="2:11" ht="12.75">
      <c r="B769" s="19"/>
      <c r="C769" s="19"/>
      <c r="D769" s="19"/>
      <c r="E769" s="19"/>
      <c r="F769" s="19"/>
      <c r="G769" s="2"/>
      <c r="H769" s="2"/>
      <c r="I769" s="2"/>
      <c r="J769" s="2"/>
      <c r="K769" s="2"/>
    </row>
    <row r="770" spans="2:11" ht="12.75">
      <c r="B770" s="19"/>
      <c r="C770" s="19"/>
      <c r="D770" s="19"/>
      <c r="E770" s="19"/>
      <c r="F770" s="19"/>
      <c r="G770" s="2"/>
      <c r="H770" s="2"/>
      <c r="I770" s="2"/>
      <c r="J770" s="2"/>
      <c r="K770" s="2"/>
    </row>
    <row r="771" spans="2:11" ht="12.75">
      <c r="B771" s="19"/>
      <c r="C771" s="19"/>
      <c r="D771" s="19"/>
      <c r="E771" s="19"/>
      <c r="F771" s="19"/>
      <c r="G771" s="2"/>
      <c r="H771" s="2"/>
      <c r="I771" s="2"/>
      <c r="J771" s="2"/>
      <c r="K771" s="2"/>
    </row>
    <row r="772" spans="2:11" ht="12.75">
      <c r="B772" s="19"/>
      <c r="C772" s="19"/>
      <c r="D772" s="19"/>
      <c r="E772" s="19"/>
      <c r="F772" s="19"/>
      <c r="G772" s="2"/>
      <c r="H772" s="2"/>
      <c r="I772" s="2"/>
      <c r="J772" s="2"/>
      <c r="K772" s="2"/>
    </row>
    <row r="773" spans="2:11" ht="12.75">
      <c r="B773" s="19"/>
      <c r="C773" s="19"/>
      <c r="D773" s="19"/>
      <c r="E773" s="19"/>
      <c r="F773" s="19"/>
      <c r="G773" s="2"/>
      <c r="H773" s="2"/>
      <c r="I773" s="2"/>
      <c r="J773" s="2"/>
      <c r="K773" s="2"/>
    </row>
    <row r="774" spans="2:11" ht="12.75">
      <c r="B774" s="19"/>
      <c r="C774" s="19"/>
      <c r="D774" s="19"/>
      <c r="E774" s="19"/>
      <c r="F774" s="19"/>
      <c r="G774" s="2"/>
      <c r="H774" s="2"/>
      <c r="I774" s="2"/>
      <c r="J774" s="2"/>
      <c r="K774" s="2"/>
    </row>
    <row r="775" spans="2:11" ht="12.75">
      <c r="B775" s="19"/>
      <c r="C775" s="19"/>
      <c r="D775" s="19"/>
      <c r="E775" s="19"/>
      <c r="F775" s="19"/>
      <c r="G775" s="2"/>
      <c r="H775" s="2"/>
      <c r="I775" s="2"/>
      <c r="J775" s="2"/>
      <c r="K775" s="2"/>
    </row>
    <row r="776" spans="2:11" ht="12.75">
      <c r="B776" s="19"/>
      <c r="C776" s="19"/>
      <c r="D776" s="19"/>
      <c r="E776" s="19"/>
      <c r="F776" s="19"/>
      <c r="G776" s="2"/>
      <c r="H776" s="2"/>
      <c r="I776" s="2"/>
      <c r="J776" s="2"/>
      <c r="K776" s="2"/>
    </row>
    <row r="777" spans="2:11" ht="12.75">
      <c r="B777" s="19"/>
      <c r="C777" s="19"/>
      <c r="D777" s="19"/>
      <c r="E777" s="19"/>
      <c r="F777" s="19"/>
      <c r="G777" s="2"/>
      <c r="H777" s="2"/>
      <c r="I777" s="2"/>
      <c r="J777" s="2"/>
      <c r="K777" s="2"/>
    </row>
    <row r="778" spans="2:11" ht="12.75">
      <c r="B778" s="19"/>
      <c r="C778" s="19"/>
      <c r="D778" s="19"/>
      <c r="E778" s="19"/>
      <c r="F778" s="19"/>
      <c r="G778" s="2"/>
      <c r="H778" s="2"/>
      <c r="I778" s="2"/>
      <c r="J778" s="2"/>
      <c r="K778" s="2"/>
    </row>
    <row r="779" spans="2:11" ht="12.75">
      <c r="B779" s="19"/>
      <c r="C779" s="19"/>
      <c r="D779" s="19"/>
      <c r="E779" s="19"/>
      <c r="F779" s="19"/>
      <c r="G779" s="2"/>
      <c r="H779" s="2"/>
      <c r="I779" s="2"/>
      <c r="J779" s="2"/>
      <c r="K779" s="2"/>
    </row>
    <row r="780" spans="2:11" ht="12.75">
      <c r="B780" s="19"/>
      <c r="C780" s="19"/>
      <c r="D780" s="19"/>
      <c r="E780" s="19"/>
      <c r="F780" s="19"/>
      <c r="G780" s="2"/>
      <c r="H780" s="2"/>
      <c r="I780" s="2"/>
      <c r="J780" s="2"/>
      <c r="K780" s="2"/>
    </row>
    <row r="781" spans="2:11" ht="12.75">
      <c r="B781" s="19"/>
      <c r="C781" s="19"/>
      <c r="D781" s="19"/>
      <c r="E781" s="19"/>
      <c r="F781" s="19"/>
      <c r="G781" s="2"/>
      <c r="H781" s="2"/>
      <c r="I781" s="2"/>
      <c r="J781" s="2"/>
      <c r="K781" s="2"/>
    </row>
    <row r="782" spans="2:11" ht="12.75">
      <c r="B782" s="19"/>
      <c r="C782" s="19"/>
      <c r="D782" s="19"/>
      <c r="E782" s="19"/>
      <c r="F782" s="19"/>
      <c r="G782" s="2"/>
      <c r="H782" s="2"/>
      <c r="I782" s="2"/>
      <c r="J782" s="2"/>
      <c r="K782" s="2"/>
    </row>
    <row r="783" spans="2:11" ht="12.75">
      <c r="B783" s="19"/>
      <c r="C783" s="19"/>
      <c r="D783" s="19"/>
      <c r="E783" s="19"/>
      <c r="F783" s="19"/>
      <c r="G783" s="2"/>
      <c r="H783" s="2"/>
      <c r="I783" s="2"/>
      <c r="J783" s="2"/>
      <c r="K783" s="2"/>
    </row>
    <row r="784" spans="2:11" ht="12.75">
      <c r="B784" s="19"/>
      <c r="C784" s="19"/>
      <c r="D784" s="19"/>
      <c r="E784" s="19"/>
      <c r="F784" s="19"/>
      <c r="G784" s="2"/>
      <c r="H784" s="2"/>
      <c r="I784" s="2"/>
      <c r="J784" s="2"/>
      <c r="K784" s="2"/>
    </row>
    <row r="785" spans="2:11" ht="12.75">
      <c r="B785" s="19"/>
      <c r="C785" s="19"/>
      <c r="D785" s="19"/>
      <c r="E785" s="19"/>
      <c r="F785" s="19"/>
      <c r="G785" s="2"/>
      <c r="H785" s="2"/>
      <c r="I785" s="2"/>
      <c r="J785" s="2"/>
      <c r="K785" s="2"/>
    </row>
    <row r="786" spans="2:11" ht="12.75">
      <c r="B786" s="19"/>
      <c r="C786" s="19"/>
      <c r="D786" s="19"/>
      <c r="E786" s="19"/>
      <c r="F786" s="19"/>
      <c r="G786" s="2"/>
      <c r="H786" s="2"/>
      <c r="I786" s="2"/>
      <c r="J786" s="2"/>
      <c r="K786" s="2"/>
    </row>
    <row r="787" spans="2:11" ht="12.75">
      <c r="B787" s="19"/>
      <c r="C787" s="19"/>
      <c r="D787" s="19"/>
      <c r="E787" s="19"/>
      <c r="F787" s="19"/>
      <c r="G787" s="2"/>
      <c r="H787" s="2"/>
      <c r="I787" s="2"/>
      <c r="J787" s="2"/>
      <c r="K787" s="2"/>
    </row>
    <row r="788" spans="2:11" ht="12.75">
      <c r="B788" s="19"/>
      <c r="C788" s="19"/>
      <c r="D788" s="19"/>
      <c r="E788" s="19"/>
      <c r="F788" s="19"/>
      <c r="G788" s="2"/>
      <c r="H788" s="2"/>
      <c r="I788" s="2"/>
      <c r="J788" s="2"/>
      <c r="K788" s="2"/>
    </row>
    <row r="789" spans="2:11" ht="12.75">
      <c r="B789" s="19"/>
      <c r="C789" s="19"/>
      <c r="D789" s="19"/>
      <c r="E789" s="19"/>
      <c r="F789" s="19"/>
      <c r="G789" s="2"/>
      <c r="H789" s="2"/>
      <c r="I789" s="2"/>
      <c r="J789" s="2"/>
      <c r="K789" s="2"/>
    </row>
    <row r="790" spans="2:11" ht="12.75">
      <c r="B790" s="19"/>
      <c r="C790" s="19"/>
      <c r="D790" s="19"/>
      <c r="E790" s="19"/>
      <c r="F790" s="19"/>
      <c r="G790" s="2"/>
      <c r="H790" s="2"/>
      <c r="I790" s="2"/>
      <c r="J790" s="2"/>
      <c r="K790" s="2"/>
    </row>
    <row r="791" spans="2:11" ht="12.75">
      <c r="B791" s="19"/>
      <c r="C791" s="19"/>
      <c r="D791" s="19"/>
      <c r="E791" s="19"/>
      <c r="F791" s="19"/>
      <c r="G791" s="2"/>
      <c r="H791" s="2"/>
      <c r="I791" s="2"/>
      <c r="J791" s="2"/>
      <c r="K791" s="2"/>
    </row>
    <row r="792" spans="2:11" ht="12.75">
      <c r="B792" s="19"/>
      <c r="C792" s="19"/>
      <c r="D792" s="19"/>
      <c r="E792" s="19"/>
      <c r="F792" s="19"/>
      <c r="G792" s="2"/>
      <c r="H792" s="2"/>
      <c r="I792" s="2"/>
      <c r="J792" s="2"/>
      <c r="K792" s="2"/>
    </row>
    <row r="793" spans="2:11" ht="12.75">
      <c r="B793" s="19"/>
      <c r="C793" s="19"/>
      <c r="D793" s="19"/>
      <c r="E793" s="19"/>
      <c r="F793" s="19"/>
      <c r="G793" s="2"/>
      <c r="H793" s="2"/>
      <c r="I793" s="2"/>
      <c r="J793" s="2"/>
      <c r="K793" s="2"/>
    </row>
    <row r="794" spans="2:11" ht="12.75">
      <c r="B794" s="19"/>
      <c r="C794" s="19"/>
      <c r="D794" s="19"/>
      <c r="E794" s="19"/>
      <c r="F794" s="19"/>
      <c r="G794" s="2"/>
      <c r="H794" s="2"/>
      <c r="I794" s="2"/>
      <c r="J794" s="2"/>
      <c r="K794" s="2"/>
    </row>
    <row r="795" spans="2:11" ht="12.75">
      <c r="B795" s="19"/>
      <c r="C795" s="19"/>
      <c r="D795" s="19"/>
      <c r="E795" s="19"/>
      <c r="F795" s="19"/>
      <c r="G795" s="2"/>
      <c r="H795" s="2"/>
      <c r="I795" s="2"/>
      <c r="J795" s="2"/>
      <c r="K795" s="2"/>
    </row>
    <row r="796" spans="2:11" ht="12.75">
      <c r="B796" s="19"/>
      <c r="C796" s="19"/>
      <c r="D796" s="19"/>
      <c r="E796" s="19"/>
      <c r="F796" s="19"/>
      <c r="G796" s="2"/>
      <c r="H796" s="2"/>
      <c r="I796" s="2"/>
      <c r="J796" s="2"/>
      <c r="K796" s="2"/>
    </row>
    <row r="797" spans="2:11" ht="12.75">
      <c r="B797" s="19"/>
      <c r="C797" s="19"/>
      <c r="D797" s="19"/>
      <c r="E797" s="19"/>
      <c r="F797" s="19"/>
      <c r="G797" s="2"/>
      <c r="H797" s="2"/>
      <c r="I797" s="2"/>
      <c r="J797" s="2"/>
      <c r="K797" s="2"/>
    </row>
    <row r="798" spans="2:11" ht="12.75">
      <c r="B798" s="19"/>
      <c r="C798" s="19"/>
      <c r="D798" s="19"/>
      <c r="E798" s="19"/>
      <c r="F798" s="19"/>
      <c r="G798" s="2"/>
      <c r="H798" s="2"/>
      <c r="I798" s="2"/>
      <c r="J798" s="2"/>
      <c r="K798" s="2"/>
    </row>
    <row r="799" spans="2:11" ht="12.75">
      <c r="B799" s="19"/>
      <c r="C799" s="19"/>
      <c r="D799" s="19"/>
      <c r="E799" s="19"/>
      <c r="F799" s="19"/>
      <c r="G799" s="2"/>
      <c r="H799" s="2"/>
      <c r="I799" s="2"/>
      <c r="J799" s="2"/>
      <c r="K799" s="2"/>
    </row>
    <row r="800" spans="2:11" ht="12.75">
      <c r="B800" s="19"/>
      <c r="C800" s="19"/>
      <c r="D800" s="19"/>
      <c r="E800" s="19"/>
      <c r="F800" s="19"/>
      <c r="G800" s="2"/>
      <c r="H800" s="2"/>
      <c r="I800" s="2"/>
      <c r="J800" s="2"/>
      <c r="K800" s="2"/>
    </row>
    <row r="801" spans="2:11" ht="12.75">
      <c r="B801" s="19"/>
      <c r="C801" s="19"/>
      <c r="D801" s="19"/>
      <c r="E801" s="19"/>
      <c r="F801" s="19"/>
      <c r="G801" s="2"/>
      <c r="H801" s="2"/>
      <c r="I801" s="2"/>
      <c r="J801" s="2"/>
      <c r="K801" s="2"/>
    </row>
    <row r="802" spans="2:11" ht="12.75">
      <c r="B802" s="19"/>
      <c r="C802" s="19"/>
      <c r="D802" s="19"/>
      <c r="E802" s="19"/>
      <c r="F802" s="19"/>
      <c r="G802" s="2"/>
      <c r="H802" s="2"/>
      <c r="I802" s="2"/>
      <c r="J802" s="2"/>
      <c r="K802" s="2"/>
    </row>
    <row r="803" spans="2:11" ht="12.75">
      <c r="B803" s="19"/>
      <c r="C803" s="19"/>
      <c r="D803" s="19"/>
      <c r="E803" s="19"/>
      <c r="F803" s="19"/>
      <c r="G803" s="2"/>
      <c r="H803" s="2"/>
      <c r="I803" s="2"/>
      <c r="J803" s="2"/>
      <c r="K803" s="2"/>
    </row>
    <row r="804" spans="2:11" ht="12.75">
      <c r="B804" s="19"/>
      <c r="C804" s="19"/>
      <c r="D804" s="19"/>
      <c r="E804" s="19"/>
      <c r="F804" s="19"/>
      <c r="G804" s="2"/>
      <c r="H804" s="2"/>
      <c r="I804" s="2"/>
      <c r="J804" s="2"/>
      <c r="K804" s="2"/>
    </row>
    <row r="805" spans="2:11" ht="12.75">
      <c r="B805" s="19"/>
      <c r="C805" s="19"/>
      <c r="D805" s="19"/>
      <c r="E805" s="19"/>
      <c r="F805" s="19"/>
      <c r="G805" s="2"/>
      <c r="H805" s="2"/>
      <c r="I805" s="2"/>
      <c r="J805" s="2"/>
      <c r="K805" s="2"/>
    </row>
    <row r="806" spans="2:11" ht="12.75">
      <c r="B806" s="19"/>
      <c r="C806" s="19"/>
      <c r="D806" s="19"/>
      <c r="E806" s="19"/>
      <c r="F806" s="19"/>
      <c r="G806" s="2"/>
      <c r="H806" s="2"/>
      <c r="I806" s="2"/>
      <c r="J806" s="2"/>
      <c r="K806" s="2"/>
    </row>
    <row r="807" spans="2:11" ht="12.75">
      <c r="B807" s="19"/>
      <c r="C807" s="19"/>
      <c r="D807" s="19"/>
      <c r="E807" s="19"/>
      <c r="F807" s="19"/>
      <c r="G807" s="2"/>
      <c r="H807" s="2"/>
      <c r="I807" s="2"/>
      <c r="J807" s="2"/>
      <c r="K807" s="2"/>
    </row>
    <row r="808" spans="2:11" ht="12.75">
      <c r="B808" s="19"/>
      <c r="C808" s="19"/>
      <c r="D808" s="19"/>
      <c r="E808" s="19"/>
      <c r="F808" s="19"/>
      <c r="G808" s="2"/>
      <c r="H808" s="2"/>
      <c r="I808" s="2"/>
      <c r="J808" s="2"/>
      <c r="K808" s="2"/>
    </row>
    <row r="809" spans="2:11" ht="12.75">
      <c r="B809" s="19"/>
      <c r="C809" s="19"/>
      <c r="D809" s="19"/>
      <c r="E809" s="19"/>
      <c r="F809" s="19"/>
      <c r="G809" s="2"/>
      <c r="H809" s="2"/>
      <c r="I809" s="2"/>
      <c r="J809" s="2"/>
      <c r="K809" s="2"/>
    </row>
    <row r="810" spans="2:11" ht="12.75">
      <c r="B810" s="19"/>
      <c r="C810" s="19"/>
      <c r="D810" s="19"/>
      <c r="E810" s="19"/>
      <c r="F810" s="19"/>
      <c r="G810" s="2"/>
      <c r="H810" s="2"/>
      <c r="I810" s="2"/>
      <c r="J810" s="2"/>
      <c r="K810" s="2"/>
    </row>
    <row r="811" spans="2:11" ht="12.75">
      <c r="B811" s="19"/>
      <c r="C811" s="19"/>
      <c r="D811" s="19"/>
      <c r="E811" s="19"/>
      <c r="F811" s="19"/>
      <c r="G811" s="2"/>
      <c r="H811" s="2"/>
      <c r="I811" s="2"/>
      <c r="J811" s="2"/>
      <c r="K811" s="2"/>
    </row>
    <row r="812" spans="2:11" ht="12.75">
      <c r="B812" s="19"/>
      <c r="C812" s="19"/>
      <c r="D812" s="19"/>
      <c r="E812" s="19"/>
      <c r="F812" s="19"/>
      <c r="G812" s="2"/>
      <c r="H812" s="2"/>
      <c r="I812" s="2"/>
      <c r="J812" s="2"/>
      <c r="K812" s="2"/>
    </row>
    <row r="813" spans="2:11" ht="12.75">
      <c r="B813" s="19"/>
      <c r="C813" s="19"/>
      <c r="D813" s="19"/>
      <c r="E813" s="19"/>
      <c r="F813" s="19"/>
      <c r="G813" s="2"/>
      <c r="H813" s="2"/>
      <c r="I813" s="2"/>
      <c r="J813" s="2"/>
      <c r="K813" s="2"/>
    </row>
    <row r="814" spans="2:11" ht="12.75">
      <c r="B814" s="19"/>
      <c r="C814" s="19"/>
      <c r="D814" s="19"/>
      <c r="E814" s="19"/>
      <c r="F814" s="19"/>
      <c r="G814" s="2"/>
      <c r="H814" s="2"/>
      <c r="I814" s="2"/>
      <c r="J814" s="2"/>
      <c r="K814" s="2"/>
    </row>
    <row r="815" spans="2:11" ht="12.75">
      <c r="B815" s="19"/>
      <c r="C815" s="19"/>
      <c r="D815" s="19"/>
      <c r="E815" s="19"/>
      <c r="F815" s="19"/>
      <c r="G815" s="2"/>
      <c r="H815" s="2"/>
      <c r="I815" s="2"/>
      <c r="J815" s="2"/>
      <c r="K815" s="2"/>
    </row>
    <row r="816" spans="2:11" ht="12.75">
      <c r="B816" s="19"/>
      <c r="C816" s="19"/>
      <c r="D816" s="19"/>
      <c r="E816" s="19"/>
      <c r="F816" s="19"/>
      <c r="G816" s="2"/>
      <c r="H816" s="2"/>
      <c r="I816" s="2"/>
      <c r="J816" s="2"/>
      <c r="K816" s="2"/>
    </row>
    <row r="817" spans="2:11" ht="12.75">
      <c r="B817" s="19"/>
      <c r="C817" s="19"/>
      <c r="D817" s="19"/>
      <c r="E817" s="19"/>
      <c r="F817" s="19"/>
      <c r="G817" s="2"/>
      <c r="H817" s="2"/>
      <c r="I817" s="2"/>
      <c r="J817" s="2"/>
      <c r="K817" s="2"/>
    </row>
    <row r="818" spans="2:11" ht="12.75">
      <c r="B818" s="19"/>
      <c r="C818" s="19"/>
      <c r="D818" s="19"/>
      <c r="E818" s="19"/>
      <c r="F818" s="19"/>
      <c r="G818" s="2"/>
      <c r="H818" s="2"/>
      <c r="I818" s="2"/>
      <c r="J818" s="2"/>
      <c r="K818" s="2"/>
    </row>
    <row r="819" spans="2:11" ht="12.75">
      <c r="B819" s="19"/>
      <c r="C819" s="19"/>
      <c r="D819" s="19"/>
      <c r="E819" s="19"/>
      <c r="F819" s="19"/>
      <c r="G819" s="2"/>
      <c r="H819" s="2"/>
      <c r="I819" s="2"/>
      <c r="J819" s="2"/>
      <c r="K819" s="2"/>
    </row>
    <row r="820" spans="2:11" ht="12.75">
      <c r="B820" s="19"/>
      <c r="C820" s="19"/>
      <c r="D820" s="19"/>
      <c r="E820" s="19"/>
      <c r="F820" s="19"/>
      <c r="G820" s="2"/>
      <c r="H820" s="2"/>
      <c r="I820" s="2"/>
      <c r="J820" s="2"/>
      <c r="K820" s="2"/>
    </row>
    <row r="821" spans="2:11" ht="12.75">
      <c r="B821" s="19"/>
      <c r="C821" s="19"/>
      <c r="D821" s="19"/>
      <c r="E821" s="19"/>
      <c r="F821" s="19"/>
      <c r="G821" s="2"/>
      <c r="H821" s="2"/>
      <c r="I821" s="2"/>
      <c r="J821" s="2"/>
      <c r="K821" s="2"/>
    </row>
    <row r="822" spans="2:11" ht="12.75">
      <c r="B822" s="19"/>
      <c r="C822" s="19"/>
      <c r="D822" s="19"/>
      <c r="E822" s="19"/>
      <c r="F822" s="19"/>
      <c r="G822" s="2"/>
      <c r="H822" s="2"/>
      <c r="I822" s="2"/>
      <c r="J822" s="2"/>
      <c r="K822" s="2"/>
    </row>
    <row r="823" spans="2:11" ht="12.75">
      <c r="B823" s="19"/>
      <c r="C823" s="19"/>
      <c r="D823" s="19"/>
      <c r="E823" s="19"/>
      <c r="F823" s="19"/>
      <c r="G823" s="2"/>
      <c r="H823" s="2"/>
      <c r="I823" s="2"/>
      <c r="J823" s="2"/>
      <c r="K823" s="2"/>
    </row>
    <row r="824" spans="2:11" ht="12.75">
      <c r="B824" s="19"/>
      <c r="C824" s="19"/>
      <c r="D824" s="19"/>
      <c r="E824" s="19"/>
      <c r="F824" s="19"/>
      <c r="G824" s="2"/>
      <c r="H824" s="2"/>
      <c r="I824" s="2"/>
      <c r="J824" s="2"/>
      <c r="K824" s="2"/>
    </row>
    <row r="825" spans="2:11" ht="12.75">
      <c r="B825" s="19"/>
      <c r="C825" s="19"/>
      <c r="D825" s="19"/>
      <c r="E825" s="19"/>
      <c r="F825" s="19"/>
      <c r="G825" s="2"/>
      <c r="H825" s="2"/>
      <c r="I825" s="2"/>
      <c r="J825" s="2"/>
      <c r="K825" s="2"/>
    </row>
    <row r="826" spans="2:11" ht="12.75">
      <c r="B826" s="19"/>
      <c r="C826" s="19"/>
      <c r="D826" s="19"/>
      <c r="E826" s="19"/>
      <c r="F826" s="19"/>
      <c r="G826" s="2"/>
      <c r="H826" s="2"/>
      <c r="I826" s="2"/>
      <c r="J826" s="2"/>
      <c r="K826" s="2"/>
    </row>
    <row r="827" spans="2:11" ht="12.75">
      <c r="B827" s="19"/>
      <c r="C827" s="19"/>
      <c r="D827" s="19"/>
      <c r="E827" s="19"/>
      <c r="F827" s="19"/>
      <c r="G827" s="2"/>
      <c r="H827" s="2"/>
      <c r="I827" s="2"/>
      <c r="J827" s="2"/>
      <c r="K827" s="2"/>
    </row>
    <row r="828" spans="2:11" ht="12.75">
      <c r="B828" s="19"/>
      <c r="C828" s="19"/>
      <c r="D828" s="19"/>
      <c r="E828" s="19"/>
      <c r="F828" s="19"/>
      <c r="G828" s="2"/>
      <c r="H828" s="2"/>
      <c r="I828" s="2"/>
      <c r="J828" s="2"/>
      <c r="K828" s="2"/>
    </row>
    <row r="829" spans="2:11" ht="12.75">
      <c r="B829" s="19"/>
      <c r="C829" s="19"/>
      <c r="D829" s="19"/>
      <c r="E829" s="19"/>
      <c r="F829" s="19"/>
      <c r="G829" s="2"/>
      <c r="H829" s="2"/>
      <c r="I829" s="2"/>
      <c r="J829" s="2"/>
      <c r="K829" s="2"/>
    </row>
    <row r="830" spans="2:11" ht="12.75">
      <c r="B830" s="19"/>
      <c r="C830" s="19"/>
      <c r="D830" s="19"/>
      <c r="E830" s="19"/>
      <c r="F830" s="19"/>
      <c r="G830" s="2"/>
      <c r="H830" s="2"/>
      <c r="I830" s="2"/>
      <c r="J830" s="2"/>
      <c r="K830" s="2"/>
    </row>
    <row r="831" spans="2:11" ht="12.75">
      <c r="B831" s="19"/>
      <c r="C831" s="19"/>
      <c r="D831" s="19"/>
      <c r="E831" s="19"/>
      <c r="F831" s="19"/>
      <c r="G831" s="2"/>
      <c r="H831" s="2"/>
      <c r="I831" s="2"/>
      <c r="J831" s="2"/>
      <c r="K831" s="2"/>
    </row>
    <row r="832" spans="2:11" ht="12.75">
      <c r="B832" s="19"/>
      <c r="C832" s="19"/>
      <c r="D832" s="19"/>
      <c r="E832" s="19"/>
      <c r="F832" s="19"/>
      <c r="G832" s="2"/>
      <c r="H832" s="2"/>
      <c r="I832" s="2"/>
      <c r="J832" s="2"/>
      <c r="K832" s="2"/>
    </row>
    <row r="833" spans="2:11" ht="12.75">
      <c r="B833" s="19"/>
      <c r="C833" s="19"/>
      <c r="D833" s="19"/>
      <c r="E833" s="19"/>
      <c r="F833" s="19"/>
      <c r="G833" s="2"/>
      <c r="H833" s="2"/>
      <c r="I833" s="2"/>
      <c r="J833" s="2"/>
      <c r="K833" s="2"/>
    </row>
    <row r="834" spans="2:11" ht="12.75">
      <c r="B834" s="19"/>
      <c r="C834" s="19"/>
      <c r="D834" s="19"/>
      <c r="E834" s="19"/>
      <c r="F834" s="19"/>
      <c r="G834" s="2"/>
      <c r="H834" s="2"/>
      <c r="I834" s="2"/>
      <c r="J834" s="2"/>
      <c r="K834" s="2"/>
    </row>
    <row r="835" spans="2:11" ht="12.75">
      <c r="B835" s="19"/>
      <c r="C835" s="19"/>
      <c r="D835" s="19"/>
      <c r="E835" s="19"/>
      <c r="F835" s="19"/>
      <c r="G835" s="2"/>
      <c r="H835" s="2"/>
      <c r="I835" s="2"/>
      <c r="J835" s="2"/>
      <c r="K835" s="2"/>
    </row>
    <row r="836" spans="2:11" ht="12.75">
      <c r="B836" s="19"/>
      <c r="C836" s="19"/>
      <c r="D836" s="19"/>
      <c r="E836" s="19"/>
      <c r="F836" s="19"/>
      <c r="G836" s="2"/>
      <c r="H836" s="2"/>
      <c r="I836" s="2"/>
      <c r="J836" s="2"/>
      <c r="K836" s="2"/>
    </row>
    <row r="837" spans="2:11" ht="12.75">
      <c r="B837" s="19"/>
      <c r="C837" s="19"/>
      <c r="D837" s="19"/>
      <c r="E837" s="19"/>
      <c r="F837" s="19"/>
      <c r="G837" s="2"/>
      <c r="H837" s="2"/>
      <c r="I837" s="2"/>
      <c r="J837" s="2"/>
      <c r="K837" s="2"/>
    </row>
    <row r="838" spans="2:11" ht="12.75">
      <c r="B838" s="19"/>
      <c r="C838" s="19"/>
      <c r="D838" s="19"/>
      <c r="E838" s="19"/>
      <c r="F838" s="19"/>
      <c r="G838" s="2"/>
      <c r="H838" s="2"/>
      <c r="I838" s="2"/>
      <c r="J838" s="2"/>
      <c r="K838" s="2"/>
    </row>
    <row r="839" spans="2:11" ht="12.75">
      <c r="B839" s="19"/>
      <c r="C839" s="19"/>
      <c r="D839" s="19"/>
      <c r="E839" s="19"/>
      <c r="F839" s="19"/>
      <c r="G839" s="2"/>
      <c r="H839" s="2"/>
      <c r="I839" s="2"/>
      <c r="J839" s="2"/>
      <c r="K839" s="2"/>
    </row>
    <row r="840" spans="2:11" ht="12.75">
      <c r="B840" s="19"/>
      <c r="C840" s="19"/>
      <c r="D840" s="19"/>
      <c r="E840" s="19"/>
      <c r="F840" s="19"/>
      <c r="G840" s="2"/>
      <c r="H840" s="2"/>
      <c r="I840" s="2"/>
      <c r="J840" s="2"/>
      <c r="K840" s="2"/>
    </row>
    <row r="841" spans="2:11" ht="12.75">
      <c r="B841" s="19"/>
      <c r="C841" s="19"/>
      <c r="D841" s="19"/>
      <c r="E841" s="19"/>
      <c r="F841" s="19"/>
      <c r="G841" s="2"/>
      <c r="H841" s="2"/>
      <c r="I841" s="2"/>
      <c r="J841" s="2"/>
      <c r="K841" s="2"/>
    </row>
    <row r="842" spans="2:11" ht="12.75">
      <c r="B842" s="19"/>
      <c r="C842" s="19"/>
      <c r="D842" s="19"/>
      <c r="E842" s="19"/>
      <c r="F842" s="19"/>
      <c r="G842" s="2"/>
      <c r="H842" s="2"/>
      <c r="I842" s="2"/>
      <c r="J842" s="2"/>
      <c r="K842" s="2"/>
    </row>
    <row r="843" spans="2:11" ht="12.75">
      <c r="B843" s="19"/>
      <c r="C843" s="19"/>
      <c r="D843" s="19"/>
      <c r="E843" s="19"/>
      <c r="F843" s="19"/>
      <c r="G843" s="2"/>
      <c r="H843" s="2"/>
      <c r="I843" s="2"/>
      <c r="J843" s="2"/>
      <c r="K843" s="2"/>
    </row>
    <row r="844" spans="2:11" ht="12.75">
      <c r="B844" s="19"/>
      <c r="C844" s="19"/>
      <c r="D844" s="19"/>
      <c r="E844" s="19"/>
      <c r="F844" s="19"/>
      <c r="G844" s="2"/>
      <c r="H844" s="2"/>
      <c r="I844" s="2"/>
      <c r="J844" s="2"/>
      <c r="K844" s="2"/>
    </row>
    <row r="845" spans="2:11" ht="12.75">
      <c r="B845" s="19"/>
      <c r="C845" s="19"/>
      <c r="D845" s="19"/>
      <c r="E845" s="19"/>
      <c r="F845" s="19"/>
      <c r="G845" s="2"/>
      <c r="H845" s="2"/>
      <c r="I845" s="2"/>
      <c r="J845" s="2"/>
      <c r="K845" s="2"/>
    </row>
    <row r="846" spans="2:11" ht="12.75">
      <c r="B846" s="19"/>
      <c r="C846" s="19"/>
      <c r="D846" s="19"/>
      <c r="E846" s="19"/>
      <c r="F846" s="19"/>
      <c r="G846" s="2"/>
      <c r="H846" s="2"/>
      <c r="I846" s="2"/>
      <c r="J846" s="2"/>
      <c r="K846" s="2"/>
    </row>
    <row r="847" spans="2:11" ht="12.75">
      <c r="B847" s="19"/>
      <c r="C847" s="19"/>
      <c r="D847" s="19"/>
      <c r="E847" s="19"/>
      <c r="F847" s="19"/>
      <c r="G847" s="2"/>
      <c r="H847" s="2"/>
      <c r="I847" s="2"/>
      <c r="J847" s="2"/>
      <c r="K847" s="2"/>
    </row>
    <row r="848" spans="2:11" ht="12.75">
      <c r="B848" s="19"/>
      <c r="C848" s="19"/>
      <c r="D848" s="19"/>
      <c r="E848" s="19"/>
      <c r="F848" s="19"/>
      <c r="G848" s="2"/>
      <c r="H848" s="2"/>
      <c r="I848" s="2"/>
      <c r="J848" s="2"/>
      <c r="K848" s="2"/>
    </row>
    <row r="849" spans="2:11" ht="12.75">
      <c r="B849" s="19"/>
      <c r="C849" s="19"/>
      <c r="D849" s="19"/>
      <c r="E849" s="19"/>
      <c r="F849" s="19"/>
      <c r="G849" s="2"/>
      <c r="H849" s="2"/>
      <c r="I849" s="2"/>
      <c r="J849" s="2"/>
      <c r="K849" s="2"/>
    </row>
    <row r="850" spans="2:11" ht="12.75">
      <c r="B850" s="19"/>
      <c r="C850" s="19"/>
      <c r="D850" s="19"/>
      <c r="E850" s="19"/>
      <c r="F850" s="19"/>
      <c r="G850" s="2"/>
      <c r="H850" s="2"/>
      <c r="I850" s="2"/>
      <c r="J850" s="2"/>
      <c r="K850" s="2"/>
    </row>
    <row r="851" spans="2:11" ht="12.75">
      <c r="B851" s="19"/>
      <c r="C851" s="19"/>
      <c r="D851" s="19"/>
      <c r="E851" s="19"/>
      <c r="F851" s="19"/>
      <c r="G851" s="2"/>
      <c r="H851" s="2"/>
      <c r="I851" s="2"/>
      <c r="J851" s="2"/>
      <c r="K851" s="2"/>
    </row>
    <row r="852" spans="2:11" ht="12.75">
      <c r="B852" s="19"/>
      <c r="C852" s="19"/>
      <c r="D852" s="19"/>
      <c r="E852" s="19"/>
      <c r="F852" s="19"/>
      <c r="G852" s="2"/>
      <c r="H852" s="2"/>
      <c r="I852" s="2"/>
      <c r="J852" s="2"/>
      <c r="K852" s="2"/>
    </row>
    <row r="853" spans="2:11" ht="12.75">
      <c r="B853" s="19"/>
      <c r="C853" s="19"/>
      <c r="D853" s="19"/>
      <c r="E853" s="19"/>
      <c r="F853" s="19"/>
      <c r="G853" s="2"/>
      <c r="H853" s="2"/>
      <c r="I853" s="2"/>
      <c r="J853" s="2"/>
      <c r="K853" s="2"/>
    </row>
    <row r="854" spans="2:11" ht="12.75">
      <c r="B854" s="19"/>
      <c r="C854" s="19"/>
      <c r="D854" s="19"/>
      <c r="E854" s="19"/>
      <c r="F854" s="19"/>
      <c r="G854" s="2"/>
      <c r="H854" s="2"/>
      <c r="I854" s="2"/>
      <c r="J854" s="2"/>
      <c r="K854" s="2"/>
    </row>
    <row r="855" spans="2:11" ht="12.75">
      <c r="B855" s="19"/>
      <c r="C855" s="19"/>
      <c r="D855" s="19"/>
      <c r="E855" s="19"/>
      <c r="F855" s="19"/>
      <c r="G855" s="2"/>
      <c r="H855" s="2"/>
      <c r="I855" s="2"/>
      <c r="J855" s="2"/>
      <c r="K855" s="2"/>
    </row>
    <row r="856" spans="2:11" ht="12.75">
      <c r="B856" s="19"/>
      <c r="C856" s="19"/>
      <c r="D856" s="19"/>
      <c r="E856" s="19"/>
      <c r="F856" s="19"/>
      <c r="G856" s="2"/>
      <c r="H856" s="2"/>
      <c r="I856" s="2"/>
      <c r="J856" s="2"/>
      <c r="K856" s="2"/>
    </row>
    <row r="857" spans="2:11" ht="12.75">
      <c r="B857" s="19"/>
      <c r="C857" s="19"/>
      <c r="D857" s="19"/>
      <c r="E857" s="19"/>
      <c r="F857" s="19"/>
      <c r="G857" s="2"/>
      <c r="H857" s="2"/>
      <c r="I857" s="2"/>
      <c r="J857" s="2"/>
      <c r="K857" s="2"/>
    </row>
    <row r="858" spans="2:11" ht="12.75">
      <c r="B858" s="19"/>
      <c r="C858" s="19"/>
      <c r="D858" s="19"/>
      <c r="E858" s="19"/>
      <c r="F858" s="19"/>
      <c r="G858" s="2"/>
      <c r="H858" s="2"/>
      <c r="I858" s="2"/>
      <c r="J858" s="2"/>
      <c r="K858" s="2"/>
    </row>
    <row r="859" spans="2:11" ht="12.75">
      <c r="B859" s="19"/>
      <c r="C859" s="19"/>
      <c r="D859" s="19"/>
      <c r="E859" s="19"/>
      <c r="F859" s="19"/>
      <c r="G859" s="2"/>
      <c r="H859" s="2"/>
      <c r="I859" s="2"/>
      <c r="J859" s="2"/>
      <c r="K859" s="2"/>
    </row>
    <row r="860" spans="2:11" ht="12.75">
      <c r="B860" s="19"/>
      <c r="C860" s="19"/>
      <c r="D860" s="19"/>
      <c r="E860" s="19"/>
      <c r="F860" s="19"/>
      <c r="G860" s="2"/>
      <c r="H860" s="2"/>
      <c r="I860" s="2"/>
      <c r="J860" s="2"/>
      <c r="K860" s="2"/>
    </row>
    <row r="861" spans="2:11" ht="12.75">
      <c r="B861" s="19"/>
      <c r="C861" s="19"/>
      <c r="D861" s="19"/>
      <c r="E861" s="19"/>
      <c r="F861" s="19"/>
      <c r="G861" s="2"/>
      <c r="H861" s="2"/>
      <c r="I861" s="2"/>
      <c r="J861" s="2"/>
      <c r="K861" s="2"/>
    </row>
    <row r="862" spans="2:11" ht="12.75">
      <c r="B862" s="19"/>
      <c r="C862" s="19"/>
      <c r="D862" s="19"/>
      <c r="E862" s="19"/>
      <c r="F862" s="19"/>
      <c r="G862" s="2"/>
      <c r="H862" s="2"/>
      <c r="I862" s="2"/>
      <c r="J862" s="2"/>
      <c r="K862" s="2"/>
    </row>
    <row r="863" spans="2:11" ht="12.75">
      <c r="B863" s="19"/>
      <c r="C863" s="19"/>
      <c r="D863" s="19"/>
      <c r="E863" s="19"/>
      <c r="F863" s="19"/>
      <c r="G863" s="2"/>
      <c r="H863" s="2"/>
      <c r="I863" s="2"/>
      <c r="J863" s="2"/>
      <c r="K863" s="2"/>
    </row>
    <row r="864" spans="2:11" ht="12.75">
      <c r="B864" s="19"/>
      <c r="C864" s="19"/>
      <c r="D864" s="19"/>
      <c r="E864" s="19"/>
      <c r="F864" s="19"/>
      <c r="G864" s="2"/>
      <c r="H864" s="2"/>
      <c r="I864" s="2"/>
      <c r="J864" s="2"/>
      <c r="K864" s="2"/>
    </row>
    <row r="865" spans="2:11" ht="12.75">
      <c r="B865" s="19"/>
      <c r="C865" s="19"/>
      <c r="D865" s="19"/>
      <c r="E865" s="19"/>
      <c r="F865" s="19"/>
      <c r="G865" s="2"/>
      <c r="H865" s="2"/>
      <c r="I865" s="2"/>
      <c r="J865" s="2"/>
      <c r="K865" s="2"/>
    </row>
    <row r="866" spans="2:11" ht="12.75">
      <c r="B866" s="19"/>
      <c r="C866" s="19"/>
      <c r="D866" s="19"/>
      <c r="E866" s="19"/>
      <c r="F866" s="19"/>
      <c r="G866" s="2"/>
      <c r="H866" s="2"/>
      <c r="I866" s="2"/>
      <c r="J866" s="2"/>
      <c r="K866" s="2"/>
    </row>
    <row r="867" spans="2:11" ht="12.75">
      <c r="B867" s="19"/>
      <c r="C867" s="19"/>
      <c r="D867" s="19"/>
      <c r="E867" s="19"/>
      <c r="F867" s="19"/>
      <c r="G867" s="2"/>
      <c r="H867" s="2"/>
      <c r="I867" s="2"/>
      <c r="J867" s="2"/>
      <c r="K867" s="2"/>
    </row>
    <row r="868" spans="2:11" ht="12.75">
      <c r="B868" s="19"/>
      <c r="C868" s="19"/>
      <c r="D868" s="19"/>
      <c r="E868" s="19"/>
      <c r="F868" s="19"/>
      <c r="G868" s="2"/>
      <c r="H868" s="2"/>
      <c r="I868" s="2"/>
      <c r="J868" s="2"/>
      <c r="K868" s="2"/>
    </row>
    <row r="869" spans="2:11" ht="12.75">
      <c r="B869" s="19"/>
      <c r="C869" s="19"/>
      <c r="D869" s="19"/>
      <c r="E869" s="19"/>
      <c r="F869" s="19"/>
      <c r="G869" s="2"/>
      <c r="H869" s="2"/>
      <c r="I869" s="2"/>
      <c r="J869" s="2"/>
      <c r="K869" s="2"/>
    </row>
    <row r="870" spans="2:11" ht="12.75">
      <c r="B870" s="19"/>
      <c r="C870" s="19"/>
      <c r="D870" s="19"/>
      <c r="E870" s="19"/>
      <c r="F870" s="19"/>
      <c r="G870" s="2"/>
      <c r="H870" s="2"/>
      <c r="I870" s="2"/>
      <c r="J870" s="2"/>
      <c r="K870" s="2"/>
    </row>
    <row r="871" spans="2:11" ht="12.75">
      <c r="B871" s="19"/>
      <c r="C871" s="19"/>
      <c r="D871" s="19"/>
      <c r="E871" s="19"/>
      <c r="F871" s="19"/>
      <c r="G871" s="2"/>
      <c r="H871" s="2"/>
      <c r="I871" s="2"/>
      <c r="J871" s="2"/>
      <c r="K871" s="2"/>
    </row>
    <row r="872" spans="2:11" ht="12.75">
      <c r="B872" s="19"/>
      <c r="C872" s="19"/>
      <c r="D872" s="19"/>
      <c r="E872" s="19"/>
      <c r="F872" s="19"/>
      <c r="G872" s="2"/>
      <c r="H872" s="2"/>
      <c r="I872" s="2"/>
      <c r="J872" s="2"/>
      <c r="K872" s="2"/>
    </row>
    <row r="873" spans="2:11" ht="12.75">
      <c r="B873" s="19"/>
      <c r="C873" s="19"/>
      <c r="D873" s="19"/>
      <c r="E873" s="19"/>
      <c r="F873" s="19"/>
      <c r="G873" s="2"/>
      <c r="H873" s="2"/>
      <c r="I873" s="2"/>
      <c r="J873" s="2"/>
      <c r="K873" s="2"/>
    </row>
    <row r="874" spans="2:11" ht="12.75">
      <c r="B874" s="19"/>
      <c r="C874" s="19"/>
      <c r="D874" s="19"/>
      <c r="E874" s="19"/>
      <c r="F874" s="19"/>
      <c r="G874" s="2"/>
      <c r="H874" s="2"/>
      <c r="I874" s="2"/>
      <c r="J874" s="2"/>
      <c r="K874" s="2"/>
    </row>
    <row r="875" spans="2:11" ht="12.75">
      <c r="B875" s="19"/>
      <c r="C875" s="19"/>
      <c r="D875" s="19"/>
      <c r="E875" s="19"/>
      <c r="F875" s="19"/>
      <c r="G875" s="2"/>
      <c r="H875" s="2"/>
      <c r="I875" s="2"/>
      <c r="J875" s="2"/>
      <c r="K875" s="2"/>
    </row>
    <row r="876" spans="2:11" ht="12.75">
      <c r="B876" s="19"/>
      <c r="C876" s="19"/>
      <c r="D876" s="19"/>
      <c r="E876" s="19"/>
      <c r="F876" s="19"/>
      <c r="G876" s="2"/>
      <c r="H876" s="2"/>
      <c r="I876" s="2"/>
      <c r="J876" s="2"/>
      <c r="K876" s="2"/>
    </row>
    <row r="877" spans="2:11" ht="12.75">
      <c r="B877" s="19"/>
      <c r="C877" s="19"/>
      <c r="D877" s="19"/>
      <c r="E877" s="19"/>
      <c r="F877" s="19"/>
      <c r="G877" s="2"/>
      <c r="H877" s="2"/>
      <c r="I877" s="2"/>
      <c r="J877" s="2"/>
      <c r="K877" s="2"/>
    </row>
    <row r="878" spans="2:11" ht="12.75">
      <c r="B878" s="19"/>
      <c r="C878" s="19"/>
      <c r="D878" s="19"/>
      <c r="E878" s="19"/>
      <c r="F878" s="19"/>
      <c r="G878" s="2"/>
      <c r="H878" s="2"/>
      <c r="I878" s="2"/>
      <c r="J878" s="2"/>
      <c r="K878" s="2"/>
    </row>
    <row r="879" spans="2:11" ht="12.75">
      <c r="B879" s="19"/>
      <c r="C879" s="19"/>
      <c r="D879" s="19"/>
      <c r="E879" s="19"/>
      <c r="F879" s="19"/>
      <c r="G879" s="2"/>
      <c r="H879" s="2"/>
      <c r="I879" s="2"/>
      <c r="J879" s="2"/>
      <c r="K879" s="2"/>
    </row>
    <row r="880" spans="2:11" ht="12.75">
      <c r="B880" s="19"/>
      <c r="C880" s="19"/>
      <c r="D880" s="19"/>
      <c r="E880" s="19"/>
      <c r="F880" s="19"/>
      <c r="G880" s="2"/>
      <c r="H880" s="2"/>
      <c r="I880" s="2"/>
      <c r="J880" s="2"/>
      <c r="K880" s="2"/>
    </row>
    <row r="881" spans="2:11" ht="12.75">
      <c r="B881" s="19"/>
      <c r="C881" s="19"/>
      <c r="D881" s="19"/>
      <c r="E881" s="19"/>
      <c r="F881" s="19"/>
      <c r="G881" s="2"/>
      <c r="H881" s="2"/>
      <c r="I881" s="2"/>
      <c r="J881" s="2"/>
      <c r="K881" s="2"/>
    </row>
    <row r="882" spans="2:11" ht="12.75">
      <c r="B882" s="19"/>
      <c r="C882" s="19"/>
      <c r="D882" s="19"/>
      <c r="E882" s="19"/>
      <c r="F882" s="19"/>
      <c r="G882" s="2"/>
      <c r="H882" s="2"/>
      <c r="I882" s="2"/>
      <c r="J882" s="2"/>
      <c r="K882" s="2"/>
    </row>
    <row r="883" spans="2:11" ht="12.75">
      <c r="B883" s="19"/>
      <c r="C883" s="19"/>
      <c r="D883" s="19"/>
      <c r="E883" s="19"/>
      <c r="F883" s="19"/>
      <c r="G883" s="2"/>
      <c r="H883" s="2"/>
      <c r="I883" s="2"/>
      <c r="J883" s="2"/>
      <c r="K883" s="2"/>
    </row>
    <row r="884" spans="2:11" ht="12.75">
      <c r="B884" s="19"/>
      <c r="C884" s="19"/>
      <c r="D884" s="19"/>
      <c r="E884" s="19"/>
      <c r="F884" s="19"/>
      <c r="G884" s="2"/>
      <c r="H884" s="2"/>
      <c r="I884" s="2"/>
      <c r="J884" s="2"/>
      <c r="K884" s="2"/>
    </row>
    <row r="885" spans="2:11" ht="12.75">
      <c r="B885" s="19"/>
      <c r="C885" s="19"/>
      <c r="D885" s="19"/>
      <c r="E885" s="19"/>
      <c r="F885" s="19"/>
      <c r="G885" s="2"/>
      <c r="H885" s="2"/>
      <c r="I885" s="2"/>
      <c r="J885" s="2"/>
      <c r="K885" s="2"/>
    </row>
    <row r="886" spans="2:11" ht="12.75">
      <c r="B886" s="19"/>
      <c r="C886" s="19"/>
      <c r="D886" s="19"/>
      <c r="E886" s="19"/>
      <c r="F886" s="19"/>
      <c r="G886" s="2"/>
      <c r="H886" s="2"/>
      <c r="I886" s="2"/>
      <c r="J886" s="2"/>
      <c r="K886" s="2"/>
    </row>
    <row r="887" spans="2:11" ht="12.75">
      <c r="B887" s="19"/>
      <c r="C887" s="19"/>
      <c r="D887" s="19"/>
      <c r="E887" s="19"/>
      <c r="F887" s="19"/>
      <c r="G887" s="2"/>
      <c r="H887" s="2"/>
      <c r="I887" s="2"/>
      <c r="J887" s="2"/>
      <c r="K887" s="2"/>
    </row>
    <row r="888" spans="2:11" ht="12.75">
      <c r="B888" s="19"/>
      <c r="C888" s="19"/>
      <c r="D888" s="19"/>
      <c r="E888" s="19"/>
      <c r="F888" s="19"/>
      <c r="G888" s="2"/>
      <c r="H888" s="2"/>
      <c r="I888" s="2"/>
      <c r="J888" s="2"/>
      <c r="K888" s="2"/>
    </row>
    <row r="889" spans="2:11" ht="12.75">
      <c r="B889" s="19"/>
      <c r="C889" s="19"/>
      <c r="D889" s="19"/>
      <c r="E889" s="19"/>
      <c r="F889" s="19"/>
      <c r="G889" s="2"/>
      <c r="H889" s="2"/>
      <c r="I889" s="2"/>
      <c r="J889" s="2"/>
      <c r="K889" s="2"/>
    </row>
    <row r="890" spans="2:11" ht="12.75">
      <c r="B890" s="19"/>
      <c r="C890" s="19"/>
      <c r="D890" s="19"/>
      <c r="E890" s="19"/>
      <c r="F890" s="19"/>
      <c r="G890" s="2"/>
      <c r="H890" s="2"/>
      <c r="I890" s="2"/>
      <c r="J890" s="2"/>
      <c r="K890" s="2"/>
    </row>
    <row r="891" spans="2:11" ht="12.75">
      <c r="B891" s="19"/>
      <c r="C891" s="19"/>
      <c r="D891" s="19"/>
      <c r="E891" s="19"/>
      <c r="F891" s="19"/>
      <c r="G891" s="2"/>
      <c r="H891" s="2"/>
      <c r="I891" s="2"/>
      <c r="J891" s="2"/>
      <c r="K891" s="2"/>
    </row>
    <row r="892" spans="2:11" ht="12.75">
      <c r="B892" s="19"/>
      <c r="C892" s="19"/>
      <c r="D892" s="19"/>
      <c r="E892" s="19"/>
      <c r="F892" s="19"/>
      <c r="G892" s="2"/>
      <c r="H892" s="2"/>
      <c r="I892" s="2"/>
      <c r="J892" s="2"/>
      <c r="K892" s="2"/>
    </row>
    <row r="893" spans="2:11" ht="12.75">
      <c r="B893" s="19"/>
      <c r="C893" s="19"/>
      <c r="D893" s="19"/>
      <c r="E893" s="19"/>
      <c r="F893" s="19"/>
      <c r="G893" s="2"/>
      <c r="H893" s="2"/>
      <c r="I893" s="2"/>
      <c r="J893" s="2"/>
      <c r="K893" s="2"/>
    </row>
    <row r="894" spans="2:11" ht="12.75">
      <c r="B894" s="19"/>
      <c r="C894" s="19"/>
      <c r="D894" s="19"/>
      <c r="E894" s="19"/>
      <c r="F894" s="19"/>
      <c r="G894" s="2"/>
      <c r="H894" s="2"/>
      <c r="I894" s="2"/>
      <c r="J894" s="2"/>
      <c r="K894" s="2"/>
    </row>
    <row r="895" spans="2:11" ht="12.75">
      <c r="B895" s="19"/>
      <c r="C895" s="19"/>
      <c r="D895" s="19"/>
      <c r="E895" s="19"/>
      <c r="F895" s="19"/>
      <c r="G895" s="2"/>
      <c r="H895" s="2"/>
      <c r="I895" s="2"/>
      <c r="J895" s="2"/>
      <c r="K895" s="2"/>
    </row>
    <row r="896" spans="2:11" ht="12.75">
      <c r="B896" s="19"/>
      <c r="C896" s="19"/>
      <c r="D896" s="19"/>
      <c r="E896" s="19"/>
      <c r="F896" s="19"/>
      <c r="G896" s="2"/>
      <c r="H896" s="2"/>
      <c r="I896" s="2"/>
      <c r="J896" s="2"/>
      <c r="K896" s="2"/>
    </row>
    <row r="897" spans="2:11" ht="12.75">
      <c r="B897" s="19"/>
      <c r="C897" s="19"/>
      <c r="D897" s="19"/>
      <c r="E897" s="19"/>
      <c r="F897" s="19"/>
      <c r="G897" s="2"/>
      <c r="H897" s="2"/>
      <c r="I897" s="2"/>
      <c r="J897" s="2"/>
      <c r="K897" s="2"/>
    </row>
    <row r="898" spans="2:11" ht="12.75">
      <c r="B898" s="19"/>
      <c r="C898" s="19"/>
      <c r="D898" s="19"/>
      <c r="E898" s="19"/>
      <c r="F898" s="19"/>
      <c r="G898" s="2"/>
      <c r="H898" s="2"/>
      <c r="I898" s="2"/>
      <c r="J898" s="2"/>
      <c r="K898" s="2"/>
    </row>
    <row r="899" spans="2:11" ht="12.75">
      <c r="B899" s="19"/>
      <c r="C899" s="19"/>
      <c r="D899" s="19"/>
      <c r="E899" s="19"/>
      <c r="F899" s="19"/>
      <c r="G899" s="2"/>
      <c r="H899" s="2"/>
      <c r="I899" s="2"/>
      <c r="J899" s="2"/>
      <c r="K899" s="2"/>
    </row>
    <row r="900" spans="2:11" ht="12.75">
      <c r="B900" s="19"/>
      <c r="C900" s="19"/>
      <c r="D900" s="19"/>
      <c r="E900" s="19"/>
      <c r="F900" s="19"/>
      <c r="G900" s="2"/>
      <c r="H900" s="2"/>
      <c r="I900" s="2"/>
      <c r="J900" s="2"/>
      <c r="K900" s="2"/>
    </row>
    <row r="901" spans="2:11" ht="12.75">
      <c r="B901" s="19"/>
      <c r="C901" s="19"/>
      <c r="D901" s="19"/>
      <c r="E901" s="19"/>
      <c r="F901" s="19"/>
      <c r="G901" s="2"/>
      <c r="H901" s="2"/>
      <c r="I901" s="2"/>
      <c r="J901" s="2"/>
      <c r="K901" s="2"/>
    </row>
    <row r="902" spans="2:11" ht="12.75">
      <c r="B902" s="19"/>
      <c r="C902" s="19"/>
      <c r="D902" s="19"/>
      <c r="E902" s="19"/>
      <c r="F902" s="19"/>
      <c r="G902" s="2"/>
      <c r="H902" s="2"/>
      <c r="I902" s="2"/>
      <c r="J902" s="2"/>
      <c r="K902" s="2"/>
    </row>
    <row r="903" spans="2:11" ht="12.75">
      <c r="B903" s="19"/>
      <c r="C903" s="19"/>
      <c r="D903" s="19"/>
      <c r="E903" s="19"/>
      <c r="F903" s="19"/>
      <c r="G903" s="2"/>
      <c r="H903" s="2"/>
      <c r="I903" s="2"/>
      <c r="J903" s="2"/>
      <c r="K903" s="2"/>
    </row>
    <row r="904" spans="2:11" ht="12.75">
      <c r="B904" s="19"/>
      <c r="C904" s="19"/>
      <c r="D904" s="19"/>
      <c r="E904" s="19"/>
      <c r="F904" s="19"/>
      <c r="G904" s="2"/>
      <c r="H904" s="2"/>
      <c r="I904" s="2"/>
      <c r="J904" s="2"/>
      <c r="K904" s="2"/>
    </row>
    <row r="905" spans="2:11" ht="12.75">
      <c r="B905" s="19"/>
      <c r="C905" s="19"/>
      <c r="D905" s="19"/>
      <c r="E905" s="19"/>
      <c r="F905" s="19"/>
      <c r="G905" s="2"/>
      <c r="H905" s="2"/>
      <c r="I905" s="2"/>
      <c r="J905" s="2"/>
      <c r="K905" s="2"/>
    </row>
    <row r="906" spans="2:11" ht="12.75">
      <c r="B906" s="19"/>
      <c r="C906" s="19"/>
      <c r="D906" s="19"/>
      <c r="E906" s="19"/>
      <c r="F906" s="19"/>
      <c r="G906" s="2"/>
      <c r="H906" s="2"/>
      <c r="I906" s="2"/>
      <c r="J906" s="2"/>
      <c r="K906" s="2"/>
    </row>
    <row r="907" spans="2:11" ht="12.75">
      <c r="B907" s="19"/>
      <c r="C907" s="19"/>
      <c r="D907" s="19"/>
      <c r="E907" s="19"/>
      <c r="F907" s="19"/>
      <c r="G907" s="2"/>
      <c r="H907" s="2"/>
      <c r="I907" s="2"/>
      <c r="J907" s="2"/>
      <c r="K907" s="2"/>
    </row>
    <row r="908" spans="2:11" ht="12.75">
      <c r="B908" s="19"/>
      <c r="C908" s="19"/>
      <c r="D908" s="19"/>
      <c r="E908" s="19"/>
      <c r="F908" s="19"/>
      <c r="G908" s="2"/>
      <c r="H908" s="2"/>
      <c r="I908" s="2"/>
      <c r="J908" s="2"/>
      <c r="K908" s="2"/>
    </row>
    <row r="909" spans="2:11" ht="12.75">
      <c r="B909" s="19"/>
      <c r="C909" s="19"/>
      <c r="D909" s="19"/>
      <c r="E909" s="19"/>
      <c r="F909" s="19"/>
      <c r="G909" s="2"/>
      <c r="H909" s="2"/>
      <c r="I909" s="2"/>
      <c r="J909" s="2"/>
      <c r="K909" s="2"/>
    </row>
    <row r="910" spans="2:11" ht="12.75">
      <c r="B910" s="19"/>
      <c r="C910" s="19"/>
      <c r="D910" s="19"/>
      <c r="E910" s="19"/>
      <c r="F910" s="19"/>
      <c r="G910" s="2"/>
      <c r="H910" s="2"/>
      <c r="I910" s="2"/>
      <c r="J910" s="2"/>
      <c r="K910" s="2"/>
    </row>
    <row r="911" spans="2:11" ht="12.75">
      <c r="B911" s="19"/>
      <c r="C911" s="19"/>
      <c r="D911" s="19"/>
      <c r="E911" s="19"/>
      <c r="F911" s="19"/>
      <c r="G911" s="2"/>
      <c r="H911" s="2"/>
      <c r="I911" s="2"/>
      <c r="J911" s="2"/>
      <c r="K911" s="2"/>
    </row>
    <row r="912" spans="2:11" ht="12.75">
      <c r="B912" s="19"/>
      <c r="C912" s="19"/>
      <c r="D912" s="19"/>
      <c r="E912" s="19"/>
      <c r="F912" s="19"/>
      <c r="G912" s="2"/>
      <c r="H912" s="2"/>
      <c r="I912" s="2"/>
      <c r="J912" s="2"/>
      <c r="K912" s="2"/>
    </row>
    <row r="913" spans="2:11" ht="12.75">
      <c r="B913" s="19"/>
      <c r="C913" s="19"/>
      <c r="D913" s="19"/>
      <c r="E913" s="19"/>
      <c r="F913" s="19"/>
      <c r="G913" s="2"/>
      <c r="H913" s="2"/>
      <c r="I913" s="2"/>
      <c r="J913" s="2"/>
      <c r="K913" s="2"/>
    </row>
    <row r="914" spans="2:11" ht="12.75">
      <c r="B914" s="19"/>
      <c r="C914" s="19"/>
      <c r="D914" s="19"/>
      <c r="E914" s="19"/>
      <c r="F914" s="19"/>
      <c r="G914" s="2"/>
      <c r="H914" s="2"/>
      <c r="I914" s="2"/>
      <c r="J914" s="2"/>
      <c r="K914" s="2"/>
    </row>
    <row r="915" spans="2:11" ht="12.75">
      <c r="B915" s="19"/>
      <c r="C915" s="19"/>
      <c r="D915" s="19"/>
      <c r="E915" s="19"/>
      <c r="F915" s="19"/>
      <c r="G915" s="2"/>
      <c r="H915" s="2"/>
      <c r="I915" s="2"/>
      <c r="J915" s="2"/>
      <c r="K915" s="2"/>
    </row>
    <row r="916" spans="2:11" ht="12.75">
      <c r="B916" s="19"/>
      <c r="C916" s="19"/>
      <c r="D916" s="19"/>
      <c r="E916" s="19"/>
      <c r="F916" s="19"/>
      <c r="G916" s="2"/>
      <c r="H916" s="2"/>
      <c r="I916" s="2"/>
      <c r="J916" s="2"/>
      <c r="K916" s="2"/>
    </row>
    <row r="917" spans="2:11" ht="12.75">
      <c r="B917" s="19"/>
      <c r="C917" s="19"/>
      <c r="D917" s="19"/>
      <c r="E917" s="19"/>
      <c r="F917" s="19"/>
      <c r="G917" s="2"/>
      <c r="H917" s="2"/>
      <c r="I917" s="2"/>
      <c r="J917" s="2"/>
      <c r="K917" s="2"/>
    </row>
    <row r="918" spans="2:11" ht="12.75">
      <c r="B918" s="19"/>
      <c r="C918" s="19"/>
      <c r="D918" s="19"/>
      <c r="E918" s="19"/>
      <c r="F918" s="19"/>
      <c r="G918" s="2"/>
      <c r="H918" s="2"/>
      <c r="I918" s="2"/>
      <c r="J918" s="2"/>
      <c r="K918" s="2"/>
    </row>
    <row r="919" spans="2:11" ht="12.75">
      <c r="B919" s="19"/>
      <c r="C919" s="19"/>
      <c r="D919" s="19"/>
      <c r="E919" s="19"/>
      <c r="F919" s="19"/>
      <c r="G919" s="2"/>
      <c r="H919" s="2"/>
      <c r="I919" s="2"/>
      <c r="J919" s="2"/>
      <c r="K919" s="2"/>
    </row>
    <row r="920" spans="2:11" ht="12.75">
      <c r="B920" s="19"/>
      <c r="C920" s="19"/>
      <c r="D920" s="19"/>
      <c r="E920" s="19"/>
      <c r="F920" s="19"/>
      <c r="G920" s="2"/>
      <c r="H920" s="2"/>
      <c r="I920" s="2"/>
      <c r="J920" s="2"/>
      <c r="K920" s="2"/>
    </row>
    <row r="921" spans="2:11" ht="12.75">
      <c r="B921" s="19"/>
      <c r="C921" s="19"/>
      <c r="D921" s="19"/>
      <c r="E921" s="19"/>
      <c r="F921" s="19"/>
      <c r="G921" s="2"/>
      <c r="H921" s="2"/>
      <c r="I921" s="2"/>
      <c r="J921" s="2"/>
      <c r="K921" s="2"/>
    </row>
    <row r="922" spans="2:11" ht="12.75">
      <c r="B922" s="19"/>
      <c r="C922" s="19"/>
      <c r="D922" s="19"/>
      <c r="E922" s="19"/>
      <c r="F922" s="19"/>
      <c r="G922" s="2"/>
      <c r="H922" s="2"/>
      <c r="I922" s="2"/>
      <c r="J922" s="2"/>
      <c r="K922" s="2"/>
    </row>
    <row r="923" spans="2:11" ht="12.75">
      <c r="B923" s="19"/>
      <c r="C923" s="19"/>
      <c r="D923" s="19"/>
      <c r="E923" s="19"/>
      <c r="F923" s="19"/>
      <c r="G923" s="2"/>
      <c r="H923" s="2"/>
      <c r="I923" s="2"/>
      <c r="J923" s="2"/>
      <c r="K923" s="2"/>
    </row>
    <row r="924" spans="2:11" ht="12.75">
      <c r="B924" s="19"/>
      <c r="C924" s="19"/>
      <c r="D924" s="19"/>
      <c r="E924" s="19"/>
      <c r="F924" s="19"/>
      <c r="G924" s="2"/>
      <c r="H924" s="2"/>
      <c r="I924" s="2"/>
      <c r="J924" s="2"/>
      <c r="K924" s="2"/>
    </row>
    <row r="925" spans="2:11" ht="12.75">
      <c r="B925" s="19"/>
      <c r="C925" s="19"/>
      <c r="D925" s="19"/>
      <c r="E925" s="19"/>
      <c r="F925" s="19"/>
      <c r="G925" s="2"/>
      <c r="H925" s="2"/>
      <c r="I925" s="2"/>
      <c r="J925" s="2"/>
      <c r="K925" s="2"/>
    </row>
    <row r="926" spans="2:11" ht="12.75">
      <c r="B926" s="19"/>
      <c r="C926" s="19"/>
      <c r="D926" s="19"/>
      <c r="E926" s="19"/>
      <c r="F926" s="19"/>
      <c r="G926" s="2"/>
      <c r="H926" s="2"/>
      <c r="I926" s="2"/>
      <c r="J926" s="2"/>
      <c r="K926" s="2"/>
    </row>
    <row r="927" spans="2:11" ht="12.75">
      <c r="B927" s="19"/>
      <c r="C927" s="19"/>
      <c r="D927" s="19"/>
      <c r="E927" s="19"/>
      <c r="F927" s="19"/>
      <c r="G927" s="2"/>
      <c r="H927" s="2"/>
      <c r="I927" s="2"/>
      <c r="J927" s="2"/>
      <c r="K927" s="2"/>
    </row>
    <row r="928" spans="2:11" ht="12.75">
      <c r="B928" s="19"/>
      <c r="C928" s="19"/>
      <c r="D928" s="19"/>
      <c r="E928" s="19"/>
      <c r="F928" s="19"/>
      <c r="G928" s="2"/>
      <c r="H928" s="2"/>
      <c r="I928" s="2"/>
      <c r="J928" s="2"/>
      <c r="K928" s="2"/>
    </row>
    <row r="929" spans="2:11" ht="12.75">
      <c r="B929" s="19"/>
      <c r="C929" s="19"/>
      <c r="D929" s="19"/>
      <c r="E929" s="19"/>
      <c r="F929" s="19"/>
      <c r="G929" s="2"/>
      <c r="H929" s="2"/>
      <c r="I929" s="2"/>
      <c r="J929" s="2"/>
      <c r="K929" s="2"/>
    </row>
    <row r="930" spans="2:11" ht="12.75">
      <c r="B930" s="19"/>
      <c r="C930" s="19"/>
      <c r="D930" s="19"/>
      <c r="E930" s="19"/>
      <c r="F930" s="19"/>
      <c r="G930" s="2"/>
      <c r="H930" s="2"/>
      <c r="I930" s="2"/>
      <c r="J930" s="2"/>
      <c r="K930" s="2"/>
    </row>
    <row r="931" spans="2:11" ht="12.75">
      <c r="B931" s="19"/>
      <c r="C931" s="19"/>
      <c r="D931" s="19"/>
      <c r="E931" s="19"/>
      <c r="F931" s="19"/>
      <c r="G931" s="2"/>
      <c r="H931" s="2"/>
      <c r="I931" s="2"/>
      <c r="J931" s="2"/>
      <c r="K931" s="2"/>
    </row>
    <row r="932" spans="2:11" ht="12.75">
      <c r="B932" s="19"/>
      <c r="C932" s="19"/>
      <c r="D932" s="19"/>
      <c r="E932" s="19"/>
      <c r="F932" s="19"/>
      <c r="G932" s="2"/>
      <c r="H932" s="2"/>
      <c r="I932" s="2"/>
      <c r="J932" s="2"/>
      <c r="K932" s="2"/>
    </row>
    <row r="933" spans="2:11" ht="12.75">
      <c r="B933" s="19"/>
      <c r="C933" s="19"/>
      <c r="D933" s="19"/>
      <c r="E933" s="19"/>
      <c r="F933" s="19"/>
      <c r="G933" s="2"/>
      <c r="H933" s="2"/>
      <c r="I933" s="2"/>
      <c r="J933" s="2"/>
      <c r="K933" s="2"/>
    </row>
    <row r="934" spans="2:11" ht="12.75">
      <c r="B934" s="19"/>
      <c r="C934" s="19"/>
      <c r="D934" s="19"/>
      <c r="E934" s="19"/>
      <c r="F934" s="19"/>
      <c r="G934" s="2"/>
      <c r="H934" s="2"/>
      <c r="I934" s="2"/>
      <c r="J934" s="2"/>
      <c r="K934" s="2"/>
    </row>
    <row r="935" spans="2:11" ht="12.75">
      <c r="B935" s="19"/>
      <c r="C935" s="19"/>
      <c r="D935" s="19"/>
      <c r="E935" s="19"/>
      <c r="F935" s="19"/>
      <c r="G935" s="2"/>
      <c r="H935" s="2"/>
      <c r="I935" s="2"/>
      <c r="J935" s="2"/>
      <c r="K935" s="2"/>
    </row>
    <row r="936" spans="2:11" ht="12.75">
      <c r="B936" s="19"/>
      <c r="C936" s="19"/>
      <c r="D936" s="19"/>
      <c r="E936" s="19"/>
      <c r="F936" s="19"/>
      <c r="G936" s="2"/>
      <c r="H936" s="2"/>
      <c r="I936" s="2"/>
      <c r="J936" s="2"/>
      <c r="K936" s="2"/>
    </row>
    <row r="937" spans="2:11" ht="12.75">
      <c r="B937" s="19"/>
      <c r="C937" s="19"/>
      <c r="D937" s="19"/>
      <c r="E937" s="19"/>
      <c r="F937" s="19"/>
      <c r="G937" s="2"/>
      <c r="H937" s="2"/>
      <c r="I937" s="2"/>
      <c r="J937" s="2"/>
      <c r="K937" s="2"/>
    </row>
    <row r="938" spans="2:11" ht="12.75">
      <c r="B938" s="19"/>
      <c r="C938" s="19"/>
      <c r="D938" s="19"/>
      <c r="E938" s="19"/>
      <c r="F938" s="19"/>
      <c r="G938" s="2"/>
      <c r="H938" s="2"/>
      <c r="I938" s="2"/>
      <c r="J938" s="2"/>
      <c r="K938" s="2"/>
    </row>
    <row r="939" spans="2:11" ht="12.75">
      <c r="B939" s="19"/>
      <c r="C939" s="19"/>
      <c r="D939" s="19"/>
      <c r="E939" s="19"/>
      <c r="F939" s="19"/>
      <c r="G939" s="2"/>
      <c r="H939" s="2"/>
      <c r="I939" s="2"/>
      <c r="J939" s="2"/>
      <c r="K939" s="2"/>
    </row>
    <row r="940" spans="2:11" ht="12.75">
      <c r="B940" s="19"/>
      <c r="C940" s="19"/>
      <c r="D940" s="19"/>
      <c r="E940" s="19"/>
      <c r="F940" s="19"/>
      <c r="G940" s="2"/>
      <c r="H940" s="2"/>
      <c r="I940" s="2"/>
      <c r="J940" s="2"/>
      <c r="K940" s="2"/>
    </row>
    <row r="941" spans="2:11" ht="12.75">
      <c r="B941" s="19"/>
      <c r="C941" s="19"/>
      <c r="D941" s="19"/>
      <c r="E941" s="19"/>
      <c r="F941" s="19"/>
      <c r="G941" s="2"/>
      <c r="H941" s="2"/>
      <c r="I941" s="2"/>
      <c r="J941" s="2"/>
      <c r="K941" s="2"/>
    </row>
    <row r="942" spans="2:11" ht="12.75">
      <c r="B942" s="19"/>
      <c r="C942" s="19"/>
      <c r="D942" s="19"/>
      <c r="E942" s="19"/>
      <c r="F942" s="19"/>
      <c r="G942" s="2"/>
      <c r="H942" s="2"/>
      <c r="I942" s="2"/>
      <c r="J942" s="2"/>
      <c r="K942" s="2"/>
    </row>
    <row r="943" spans="2:11" ht="12.75">
      <c r="B943" s="19"/>
      <c r="C943" s="19"/>
      <c r="D943" s="19"/>
      <c r="E943" s="19"/>
      <c r="F943" s="19"/>
      <c r="G943" s="2"/>
      <c r="H943" s="2"/>
      <c r="I943" s="2"/>
      <c r="J943" s="2"/>
      <c r="K943" s="2"/>
    </row>
    <row r="944" spans="2:11" ht="12.75">
      <c r="B944" s="19"/>
      <c r="C944" s="19"/>
      <c r="D944" s="19"/>
      <c r="E944" s="19"/>
      <c r="F944" s="19"/>
      <c r="G944" s="2"/>
      <c r="H944" s="2"/>
      <c r="I944" s="2"/>
      <c r="J944" s="2"/>
      <c r="K944" s="2"/>
    </row>
    <row r="945" spans="2:11" ht="12.75">
      <c r="B945" s="19"/>
      <c r="C945" s="19"/>
      <c r="D945" s="19"/>
      <c r="E945" s="19"/>
      <c r="F945" s="19"/>
      <c r="G945" s="2"/>
      <c r="H945" s="2"/>
      <c r="I945" s="2"/>
      <c r="J945" s="2"/>
      <c r="K945" s="2"/>
    </row>
    <row r="946" spans="2:11" ht="12.75">
      <c r="B946" s="19"/>
      <c r="C946" s="19"/>
      <c r="D946" s="19"/>
      <c r="E946" s="19"/>
      <c r="F946" s="19"/>
      <c r="G946" s="2"/>
      <c r="H946" s="2"/>
      <c r="I946" s="2"/>
      <c r="J946" s="2"/>
      <c r="K946" s="2"/>
    </row>
    <row r="947" spans="2:11" ht="12.75">
      <c r="B947" s="19"/>
      <c r="C947" s="19"/>
      <c r="D947" s="19"/>
      <c r="E947" s="19"/>
      <c r="F947" s="19"/>
      <c r="G947" s="2"/>
      <c r="H947" s="2"/>
      <c r="I947" s="2"/>
      <c r="J947" s="2"/>
      <c r="K947" s="2"/>
    </row>
    <row r="948" spans="2:11" ht="12.75">
      <c r="B948" s="19"/>
      <c r="C948" s="19"/>
      <c r="D948" s="19"/>
      <c r="E948" s="19"/>
      <c r="F948" s="19"/>
      <c r="G948" s="2"/>
      <c r="H948" s="2"/>
      <c r="I948" s="2"/>
      <c r="J948" s="2"/>
      <c r="K948" s="2"/>
    </row>
    <row r="949" spans="2:11" ht="12.75">
      <c r="B949" s="19"/>
      <c r="C949" s="19"/>
      <c r="D949" s="19"/>
      <c r="E949" s="19"/>
      <c r="F949" s="19"/>
      <c r="G949" s="2"/>
      <c r="H949" s="2"/>
      <c r="I949" s="2"/>
      <c r="J949" s="2"/>
      <c r="K949" s="2"/>
    </row>
    <row r="950" spans="2:11" ht="12.75">
      <c r="B950" s="19"/>
      <c r="C950" s="19"/>
      <c r="D950" s="19"/>
      <c r="E950" s="19"/>
      <c r="F950" s="19"/>
      <c r="G950" s="2"/>
      <c r="H950" s="2"/>
      <c r="I950" s="2"/>
      <c r="J950" s="2"/>
      <c r="K950" s="2"/>
    </row>
    <row r="951" spans="2:11" ht="12.75">
      <c r="B951" s="19"/>
      <c r="C951" s="19"/>
      <c r="D951" s="19"/>
      <c r="E951" s="19"/>
      <c r="F951" s="19"/>
      <c r="G951" s="2"/>
      <c r="H951" s="2"/>
      <c r="I951" s="2"/>
      <c r="J951" s="2"/>
      <c r="K951" s="2"/>
    </row>
    <row r="952" spans="2:11" ht="12.75">
      <c r="B952" s="19"/>
      <c r="C952" s="19"/>
      <c r="D952" s="19"/>
      <c r="E952" s="19"/>
      <c r="F952" s="19"/>
      <c r="G952" s="2"/>
      <c r="H952" s="2"/>
      <c r="I952" s="2"/>
      <c r="J952" s="2"/>
      <c r="K952" s="2"/>
    </row>
    <row r="953" spans="2:11" ht="12.75">
      <c r="B953" s="19"/>
      <c r="C953" s="19"/>
      <c r="D953" s="19"/>
      <c r="E953" s="19"/>
      <c r="F953" s="19"/>
      <c r="G953" s="2"/>
      <c r="H953" s="2"/>
      <c r="I953" s="2"/>
      <c r="J953" s="2"/>
      <c r="K953" s="2"/>
    </row>
    <row r="954" spans="2:11" ht="12.75">
      <c r="B954" s="19"/>
      <c r="C954" s="19"/>
      <c r="D954" s="19"/>
      <c r="E954" s="19"/>
      <c r="F954" s="19"/>
      <c r="G954" s="2"/>
      <c r="H954" s="2"/>
      <c r="I954" s="2"/>
      <c r="J954" s="2"/>
      <c r="K954" s="2"/>
    </row>
    <row r="955" spans="2:11" ht="12.75">
      <c r="B955" s="19"/>
      <c r="C955" s="19"/>
      <c r="D955" s="19"/>
      <c r="E955" s="19"/>
      <c r="F955" s="19"/>
      <c r="G955" s="2"/>
      <c r="H955" s="2"/>
      <c r="I955" s="2"/>
      <c r="J955" s="2"/>
      <c r="K955" s="2"/>
    </row>
    <row r="956" spans="2:11" ht="12.75">
      <c r="B956" s="19"/>
      <c r="C956" s="19"/>
      <c r="D956" s="19"/>
      <c r="E956" s="19"/>
      <c r="F956" s="19"/>
      <c r="G956" s="2"/>
      <c r="H956" s="2"/>
      <c r="I956" s="2"/>
      <c r="J956" s="2"/>
      <c r="K956" s="2"/>
    </row>
    <row r="957" spans="2:11" ht="12.75">
      <c r="B957" s="19"/>
      <c r="C957" s="19"/>
      <c r="D957" s="19"/>
      <c r="E957" s="19"/>
      <c r="F957" s="19"/>
      <c r="G957" s="2"/>
      <c r="H957" s="2"/>
      <c r="I957" s="2"/>
      <c r="J957" s="2"/>
      <c r="K957" s="2"/>
    </row>
    <row r="958" spans="2:11" ht="12.75">
      <c r="B958" s="19"/>
      <c r="C958" s="19"/>
      <c r="D958" s="19"/>
      <c r="E958" s="19"/>
      <c r="F958" s="19"/>
      <c r="G958" s="2"/>
      <c r="H958" s="2"/>
      <c r="I958" s="2"/>
      <c r="J958" s="2"/>
      <c r="K958" s="2"/>
    </row>
    <row r="959" spans="2:11" ht="12.75">
      <c r="B959" s="19"/>
      <c r="C959" s="19"/>
      <c r="D959" s="19"/>
      <c r="E959" s="19"/>
      <c r="F959" s="19"/>
      <c r="G959" s="2"/>
      <c r="H959" s="2"/>
      <c r="I959" s="2"/>
      <c r="J959" s="2"/>
      <c r="K959" s="2"/>
    </row>
    <row r="960" spans="2:11" ht="12.75">
      <c r="B960" s="19"/>
      <c r="C960" s="19"/>
      <c r="D960" s="19"/>
      <c r="E960" s="19"/>
      <c r="F960" s="19"/>
      <c r="G960" s="2"/>
      <c r="H960" s="2"/>
      <c r="I960" s="2"/>
      <c r="J960" s="2"/>
      <c r="K960" s="2"/>
    </row>
    <row r="961" spans="2:11" ht="12.75">
      <c r="B961" s="19"/>
      <c r="C961" s="19"/>
      <c r="D961" s="19"/>
      <c r="E961" s="19"/>
      <c r="F961" s="19"/>
      <c r="G961" s="2"/>
      <c r="H961" s="2"/>
      <c r="I961" s="2"/>
      <c r="J961" s="2"/>
      <c r="K961" s="2"/>
    </row>
    <row r="962" spans="2:11" ht="12.75">
      <c r="B962" s="19"/>
      <c r="C962" s="19"/>
      <c r="D962" s="19"/>
      <c r="E962" s="19"/>
      <c r="F962" s="19"/>
      <c r="G962" s="2"/>
      <c r="H962" s="2"/>
      <c r="I962" s="2"/>
      <c r="J962" s="2"/>
      <c r="K962" s="2"/>
    </row>
    <row r="963" spans="2:11" ht="12.75">
      <c r="B963" s="19"/>
      <c r="C963" s="19"/>
      <c r="D963" s="19"/>
      <c r="E963" s="19"/>
      <c r="F963" s="19"/>
      <c r="G963" s="2"/>
      <c r="H963" s="2"/>
      <c r="I963" s="2"/>
      <c r="J963" s="2"/>
      <c r="K963" s="2"/>
    </row>
    <row r="964" spans="2:11" ht="12.75">
      <c r="B964" s="19"/>
      <c r="C964" s="19"/>
      <c r="D964" s="19"/>
      <c r="E964" s="19"/>
      <c r="F964" s="19"/>
      <c r="G964" s="2"/>
      <c r="H964" s="2"/>
      <c r="I964" s="2"/>
      <c r="J964" s="2"/>
      <c r="K964" s="2"/>
    </row>
    <row r="965" spans="2:11" ht="12.75">
      <c r="B965" s="19"/>
      <c r="C965" s="19"/>
      <c r="D965" s="19"/>
      <c r="E965" s="19"/>
      <c r="F965" s="19"/>
      <c r="G965" s="2"/>
      <c r="H965" s="2"/>
      <c r="I965" s="2"/>
      <c r="J965" s="2"/>
      <c r="K965" s="2"/>
    </row>
    <row r="966" spans="2:11" ht="12.75">
      <c r="B966" s="19"/>
      <c r="C966" s="19"/>
      <c r="D966" s="19"/>
      <c r="E966" s="19"/>
      <c r="F966" s="19"/>
      <c r="G966" s="2"/>
      <c r="H966" s="2"/>
      <c r="I966" s="2"/>
      <c r="J966" s="2"/>
      <c r="K966" s="2"/>
    </row>
    <row r="967" spans="2:11" ht="12.75">
      <c r="B967" s="19"/>
      <c r="C967" s="19"/>
      <c r="D967" s="19"/>
      <c r="E967" s="19"/>
      <c r="F967" s="19"/>
      <c r="G967" s="2"/>
      <c r="H967" s="2"/>
      <c r="I967" s="2"/>
      <c r="J967" s="2"/>
      <c r="K967" s="2"/>
    </row>
    <row r="968" spans="2:11" ht="12.75">
      <c r="B968" s="19"/>
      <c r="C968" s="19"/>
      <c r="D968" s="19"/>
      <c r="E968" s="19"/>
      <c r="F968" s="19"/>
      <c r="G968" s="2"/>
      <c r="H968" s="2"/>
      <c r="I968" s="2"/>
      <c r="J968" s="2"/>
      <c r="K968" s="2"/>
    </row>
    <row r="969" spans="2:11" ht="12.75">
      <c r="B969" s="19"/>
      <c r="C969" s="19"/>
      <c r="D969" s="19"/>
      <c r="E969" s="19"/>
      <c r="F969" s="19"/>
      <c r="G969" s="2"/>
      <c r="H969" s="2"/>
      <c r="I969" s="2"/>
      <c r="J969" s="2"/>
      <c r="K969" s="2"/>
    </row>
    <row r="970" spans="2:11" ht="12.75">
      <c r="B970" s="19"/>
      <c r="C970" s="19"/>
      <c r="D970" s="19"/>
      <c r="E970" s="19"/>
      <c r="F970" s="19"/>
      <c r="G970" s="2"/>
      <c r="H970" s="2"/>
      <c r="I970" s="2"/>
      <c r="J970" s="2"/>
      <c r="K970" s="2"/>
    </row>
    <row r="971" spans="2:11" ht="12.75">
      <c r="B971" s="19"/>
      <c r="C971" s="19"/>
      <c r="D971" s="19"/>
      <c r="E971" s="19"/>
      <c r="F971" s="19"/>
      <c r="G971" s="2"/>
      <c r="H971" s="2"/>
      <c r="I971" s="2"/>
      <c r="J971" s="2"/>
      <c r="K971" s="2"/>
    </row>
    <row r="972" spans="2:11" ht="12.75">
      <c r="B972" s="19"/>
      <c r="C972" s="19"/>
      <c r="D972" s="19"/>
      <c r="E972" s="19"/>
      <c r="F972" s="19"/>
      <c r="G972" s="2"/>
      <c r="H972" s="2"/>
      <c r="I972" s="2"/>
      <c r="J972" s="2"/>
      <c r="K972" s="2"/>
    </row>
    <row r="973" spans="2:11" ht="12.75">
      <c r="B973" s="19"/>
      <c r="C973" s="19"/>
      <c r="D973" s="19"/>
      <c r="E973" s="19"/>
      <c r="F973" s="19"/>
      <c r="G973" s="2"/>
      <c r="H973" s="2"/>
      <c r="I973" s="2"/>
      <c r="J973" s="2"/>
      <c r="K973" s="2"/>
    </row>
    <row r="974" spans="2:11" ht="12.75">
      <c r="B974" s="19"/>
      <c r="C974" s="19"/>
      <c r="D974" s="19"/>
      <c r="E974" s="19"/>
      <c r="F974" s="19"/>
      <c r="G974" s="2"/>
      <c r="H974" s="2"/>
      <c r="I974" s="2"/>
      <c r="J974" s="2"/>
      <c r="K974" s="2"/>
    </row>
    <row r="975" spans="2:11" ht="12.75">
      <c r="B975" s="19"/>
      <c r="C975" s="19"/>
      <c r="D975" s="19"/>
      <c r="E975" s="19"/>
      <c r="F975" s="19"/>
      <c r="G975" s="2"/>
      <c r="H975" s="2"/>
      <c r="I975" s="2"/>
      <c r="J975" s="2"/>
      <c r="K975" s="2"/>
    </row>
    <row r="976" spans="2:11" ht="12.75">
      <c r="B976" s="19"/>
      <c r="C976" s="19"/>
      <c r="D976" s="19"/>
      <c r="E976" s="19"/>
      <c r="F976" s="19"/>
      <c r="G976" s="2"/>
      <c r="H976" s="2"/>
      <c r="I976" s="2"/>
      <c r="J976" s="2"/>
      <c r="K976" s="2"/>
    </row>
    <row r="977" spans="2:11" ht="12.75">
      <c r="B977" s="19"/>
      <c r="C977" s="19"/>
      <c r="D977" s="19"/>
      <c r="E977" s="19"/>
      <c r="F977" s="19"/>
      <c r="G977" s="2"/>
      <c r="H977" s="2"/>
      <c r="I977" s="2"/>
      <c r="J977" s="2"/>
      <c r="K977" s="2"/>
    </row>
    <row r="978" spans="2:11" ht="12.75">
      <c r="B978" s="19"/>
      <c r="C978" s="19"/>
      <c r="D978" s="19"/>
      <c r="E978" s="19"/>
      <c r="F978" s="19"/>
      <c r="G978" s="2"/>
      <c r="H978" s="2"/>
      <c r="I978" s="2"/>
      <c r="J978" s="2"/>
      <c r="K978" s="2"/>
    </row>
    <row r="979" spans="2:11" ht="12.75">
      <c r="B979" s="19"/>
      <c r="C979" s="19"/>
      <c r="D979" s="19"/>
      <c r="E979" s="19"/>
      <c r="F979" s="19"/>
      <c r="G979" s="2"/>
      <c r="H979" s="2"/>
      <c r="I979" s="2"/>
      <c r="J979" s="2"/>
      <c r="K979" s="2"/>
    </row>
    <row r="980" spans="2:11" ht="12.75">
      <c r="B980" s="19"/>
      <c r="C980" s="19"/>
      <c r="D980" s="19"/>
      <c r="E980" s="19"/>
      <c r="F980" s="19"/>
      <c r="G980" s="2"/>
      <c r="H980" s="2"/>
      <c r="I980" s="2"/>
      <c r="J980" s="2"/>
      <c r="K980" s="2"/>
    </row>
    <row r="981" spans="2:11" ht="12.75">
      <c r="B981" s="19"/>
      <c r="C981" s="19"/>
      <c r="D981" s="19"/>
      <c r="E981" s="19"/>
      <c r="F981" s="19"/>
      <c r="G981" s="2"/>
      <c r="H981" s="2"/>
      <c r="I981" s="2"/>
      <c r="J981" s="2"/>
      <c r="K981" s="2"/>
    </row>
    <row r="982" spans="2:11" ht="12.75">
      <c r="B982" s="19"/>
      <c r="C982" s="19"/>
      <c r="D982" s="19"/>
      <c r="E982" s="19"/>
      <c r="F982" s="19"/>
      <c r="G982" s="2"/>
      <c r="H982" s="2"/>
      <c r="I982" s="2"/>
      <c r="J982" s="2"/>
      <c r="K982" s="2"/>
    </row>
    <row r="983" spans="2:11" ht="12.75">
      <c r="B983" s="19"/>
      <c r="C983" s="19"/>
      <c r="D983" s="19"/>
      <c r="E983" s="19"/>
      <c r="F983" s="19"/>
      <c r="G983" s="2"/>
      <c r="H983" s="2"/>
      <c r="I983" s="2"/>
      <c r="J983" s="2"/>
      <c r="K983" s="2"/>
    </row>
    <row r="984" spans="2:11" ht="12.75">
      <c r="B984" s="19"/>
      <c r="C984" s="19"/>
      <c r="D984" s="19"/>
      <c r="E984" s="19"/>
      <c r="F984" s="19"/>
      <c r="G984" s="2"/>
      <c r="H984" s="2"/>
      <c r="I984" s="2"/>
      <c r="J984" s="2"/>
      <c r="K984" s="2"/>
    </row>
    <row r="985" spans="2:11" ht="12.75">
      <c r="B985" s="19"/>
      <c r="C985" s="19"/>
      <c r="D985" s="19"/>
      <c r="E985" s="19"/>
      <c r="F985" s="19"/>
      <c r="G985" s="2"/>
      <c r="H985" s="2"/>
      <c r="I985" s="2"/>
      <c r="J985" s="2"/>
      <c r="K985" s="2"/>
    </row>
    <row r="986" spans="2:11" ht="12.75">
      <c r="B986" s="19"/>
      <c r="C986" s="19"/>
      <c r="D986" s="19"/>
      <c r="E986" s="19"/>
      <c r="F986" s="19"/>
      <c r="G986" s="2"/>
      <c r="H986" s="2"/>
      <c r="I986" s="2"/>
      <c r="J986" s="2"/>
      <c r="K986" s="2"/>
    </row>
    <row r="987" spans="2:11" ht="12.75">
      <c r="B987" s="19"/>
      <c r="C987" s="19"/>
      <c r="D987" s="19"/>
      <c r="E987" s="19"/>
      <c r="F987" s="19"/>
      <c r="G987" s="2"/>
      <c r="H987" s="2"/>
      <c r="I987" s="2"/>
      <c r="J987" s="2"/>
      <c r="K987" s="2"/>
    </row>
    <row r="988" spans="2:11" ht="12.75">
      <c r="B988" s="19"/>
      <c r="C988" s="19"/>
      <c r="D988" s="19"/>
      <c r="E988" s="19"/>
      <c r="F988" s="19"/>
      <c r="G988" s="2"/>
      <c r="H988" s="2"/>
      <c r="I988" s="2"/>
      <c r="J988" s="2"/>
      <c r="K988" s="2"/>
    </row>
    <row r="989" spans="2:11" ht="12.75">
      <c r="B989" s="19"/>
      <c r="C989" s="19"/>
      <c r="D989" s="19"/>
      <c r="E989" s="19"/>
      <c r="F989" s="19"/>
      <c r="G989" s="2"/>
      <c r="H989" s="2"/>
      <c r="I989" s="2"/>
      <c r="J989" s="2"/>
      <c r="K989" s="2"/>
    </row>
    <row r="990" spans="2:11" ht="12.75">
      <c r="B990" s="19"/>
      <c r="C990" s="19"/>
      <c r="D990" s="19"/>
      <c r="E990" s="19"/>
      <c r="F990" s="19"/>
      <c r="G990" s="2"/>
      <c r="H990" s="2"/>
      <c r="I990" s="2"/>
      <c r="J990" s="2"/>
      <c r="K990" s="2"/>
    </row>
    <row r="991" spans="2:11" ht="12.75">
      <c r="B991" s="19"/>
      <c r="C991" s="19"/>
      <c r="D991" s="19"/>
      <c r="E991" s="19"/>
      <c r="F991" s="19"/>
      <c r="G991" s="2"/>
      <c r="H991" s="2"/>
      <c r="I991" s="2"/>
      <c r="J991" s="2"/>
      <c r="K991" s="2"/>
    </row>
    <row r="992" spans="2:11" ht="12.75">
      <c r="B992" s="19"/>
      <c r="C992" s="19"/>
      <c r="D992" s="19"/>
      <c r="E992" s="19"/>
      <c r="F992" s="19"/>
      <c r="G992" s="2"/>
      <c r="H992" s="2"/>
      <c r="I992" s="2"/>
      <c r="J992" s="2"/>
      <c r="K992" s="2"/>
    </row>
    <row r="993" spans="2:11" ht="12.75">
      <c r="B993" s="19"/>
      <c r="C993" s="19"/>
      <c r="D993" s="19"/>
      <c r="E993" s="19"/>
      <c r="F993" s="19"/>
      <c r="G993" s="2"/>
      <c r="H993" s="2"/>
      <c r="I993" s="2"/>
      <c r="J993" s="2"/>
      <c r="K993" s="2"/>
    </row>
    <row r="994" spans="2:11" ht="12.75">
      <c r="B994" s="19"/>
      <c r="C994" s="19"/>
      <c r="D994" s="19"/>
      <c r="E994" s="19"/>
      <c r="F994" s="19"/>
      <c r="G994" s="2"/>
      <c r="H994" s="2"/>
      <c r="I994" s="2"/>
      <c r="J994" s="2"/>
      <c r="K994" s="2"/>
    </row>
    <row r="995" spans="2:11" ht="12.75">
      <c r="B995" s="19"/>
      <c r="C995" s="19"/>
      <c r="D995" s="19"/>
      <c r="E995" s="19"/>
      <c r="F995" s="19"/>
      <c r="G995" s="2"/>
      <c r="H995" s="2"/>
      <c r="I995" s="2"/>
      <c r="J995" s="2"/>
      <c r="K995" s="2"/>
    </row>
    <row r="996" spans="2:11" ht="12.75">
      <c r="B996" s="19"/>
      <c r="C996" s="19"/>
      <c r="D996" s="19"/>
      <c r="E996" s="19"/>
      <c r="F996" s="19"/>
      <c r="G996" s="2"/>
      <c r="H996" s="2"/>
      <c r="I996" s="2"/>
      <c r="J996" s="2"/>
      <c r="K996" s="2"/>
    </row>
    <row r="997" spans="2:11" ht="12.75">
      <c r="B997" s="19"/>
      <c r="C997" s="19"/>
      <c r="D997" s="19"/>
      <c r="E997" s="19"/>
      <c r="F997" s="19"/>
      <c r="G997" s="2"/>
      <c r="H997" s="2"/>
      <c r="I997" s="2"/>
      <c r="J997" s="2"/>
      <c r="K997" s="2"/>
    </row>
    <row r="998" spans="2:11" ht="12.75">
      <c r="B998" s="19"/>
      <c r="C998" s="19"/>
      <c r="D998" s="19"/>
      <c r="E998" s="19"/>
      <c r="F998" s="19"/>
      <c r="G998" s="2"/>
      <c r="H998" s="2"/>
      <c r="I998" s="2"/>
      <c r="J998" s="2"/>
      <c r="K998" s="2"/>
    </row>
    <row r="999" spans="2:11" ht="12.75">
      <c r="B999" s="19"/>
      <c r="C999" s="19"/>
      <c r="D999" s="19"/>
      <c r="E999" s="19"/>
      <c r="F999" s="19"/>
      <c r="G999" s="2"/>
      <c r="H999" s="2"/>
      <c r="I999" s="2"/>
      <c r="J999" s="2"/>
      <c r="K999" s="2"/>
    </row>
    <row r="1000" spans="2:11" ht="12.75">
      <c r="B1000" s="19"/>
      <c r="C1000" s="19"/>
      <c r="D1000" s="19"/>
      <c r="E1000" s="19"/>
      <c r="F1000" s="19"/>
      <c r="G1000" s="2"/>
      <c r="H1000" s="2"/>
      <c r="I1000" s="2"/>
      <c r="J1000" s="2"/>
      <c r="K1000" s="2"/>
    </row>
    <row r="1001" spans="2:11" ht="12.75">
      <c r="B1001" s="19"/>
      <c r="C1001" s="19"/>
      <c r="D1001" s="19"/>
      <c r="E1001" s="19"/>
      <c r="F1001" s="19"/>
      <c r="G1001" s="2"/>
      <c r="H1001" s="2"/>
      <c r="I1001" s="2"/>
      <c r="J1001" s="2"/>
      <c r="K1001" s="2"/>
    </row>
    <row r="1002" spans="2:11" ht="15.75" customHeight="1">
      <c r="B1002" s="19"/>
      <c r="C1002" s="19"/>
      <c r="D1002" s="19"/>
      <c r="E1002" s="19"/>
      <c r="F1002" s="19"/>
      <c r="G1002" s="2"/>
      <c r="H1002" s="2"/>
      <c r="I1002" s="2"/>
      <c r="J1002" s="2"/>
      <c r="K1002" s="2"/>
    </row>
    <row r="1003" spans="2:11" ht="15.75" customHeight="1">
      <c r="B1003" s="19"/>
      <c r="C1003" s="19"/>
      <c r="D1003" s="19"/>
      <c r="E1003" s="19"/>
      <c r="F1003" s="19"/>
      <c r="G1003" s="2"/>
      <c r="H1003" s="2"/>
      <c r="I1003" s="2"/>
      <c r="J1003" s="2"/>
      <c r="K1003" s="2"/>
    </row>
    <row r="1004" spans="2:11" ht="15.75" customHeight="1">
      <c r="B1004" s="19"/>
      <c r="C1004" s="19"/>
      <c r="D1004" s="19"/>
      <c r="E1004" s="19"/>
      <c r="F1004" s="19"/>
      <c r="G1004" s="2"/>
      <c r="H1004" s="2"/>
      <c r="I1004" s="2"/>
      <c r="J1004" s="2"/>
      <c r="K1004" s="2"/>
    </row>
    <row r="1005" spans="2:11" ht="15.75" customHeight="1">
      <c r="B1005" s="19"/>
      <c r="C1005" s="19"/>
      <c r="D1005" s="19"/>
      <c r="E1005" s="19"/>
      <c r="F1005" s="19"/>
      <c r="G1005" s="2"/>
      <c r="H1005" s="2"/>
      <c r="I1005" s="2"/>
      <c r="J1005" s="2"/>
      <c r="K1005" s="2"/>
    </row>
    <row r="1006" spans="2:11" ht="15.75" customHeight="1">
      <c r="B1006" s="19"/>
      <c r="C1006" s="19"/>
      <c r="D1006" s="19"/>
      <c r="E1006" s="19"/>
      <c r="F1006" s="19"/>
      <c r="G1006" s="2"/>
      <c r="H1006" s="2"/>
      <c r="I1006" s="2"/>
      <c r="J1006" s="2"/>
      <c r="K1006" s="2"/>
    </row>
    <row r="1007" spans="2:11" ht="15.75" customHeight="1">
      <c r="B1007" s="19"/>
      <c r="C1007" s="19"/>
      <c r="D1007" s="19"/>
      <c r="E1007" s="19"/>
      <c r="F1007" s="19"/>
      <c r="G1007" s="2"/>
      <c r="H1007" s="2"/>
      <c r="I1007" s="2"/>
      <c r="J1007" s="2"/>
      <c r="K1007" s="2"/>
    </row>
    <row r="1008" spans="2:11" ht="15.75" customHeight="1">
      <c r="B1008" s="19"/>
      <c r="C1008" s="19"/>
      <c r="D1008" s="19"/>
      <c r="E1008" s="19"/>
      <c r="F1008" s="19"/>
      <c r="G1008" s="2"/>
      <c r="H1008" s="2"/>
      <c r="I1008" s="2"/>
      <c r="J1008" s="2"/>
      <c r="K1008" s="2"/>
    </row>
  </sheetData>
  <mergeCells count="1">
    <mergeCell ref="A1:J1"/>
  </mergeCells>
  <hyperlinks>
    <hyperlink ref="C214" r:id="rId1" xr:uid="{00000000-0004-0000-0100-000000000000}"/>
    <hyperlink ref="C215" r:id="rId2" xr:uid="{00000000-0004-0000-0100-00000100000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3BEB-840E-4F30-B11E-647FEFDAF1DF}">
  <dimension ref="A1:E307"/>
  <sheetViews>
    <sheetView zoomScale="70" zoomScaleNormal="70" workbookViewId="0">
      <selection sqref="A1:E1"/>
    </sheetView>
  </sheetViews>
  <sheetFormatPr baseColWidth="10" defaultRowHeight="12.75"/>
  <cols>
    <col min="1" max="1" width="40.28515625" bestFit="1" customWidth="1"/>
    <col min="2" max="2" width="16.7109375" bestFit="1" customWidth="1"/>
    <col min="3" max="3" width="17.28515625" bestFit="1" customWidth="1"/>
    <col min="4" max="4" width="17.5703125" bestFit="1" customWidth="1"/>
    <col min="5" max="5" width="18.42578125" bestFit="1" customWidth="1"/>
  </cols>
  <sheetData>
    <row r="1" spans="1:5" ht="66" customHeight="1">
      <c r="A1" s="75" t="s">
        <v>1335</v>
      </c>
      <c r="B1" s="75"/>
      <c r="C1" s="75"/>
      <c r="D1" s="75"/>
      <c r="E1" s="75"/>
    </row>
    <row r="3" spans="1:5">
      <c r="A3" s="32" t="s">
        <v>1289</v>
      </c>
      <c r="B3" t="s">
        <v>1292</v>
      </c>
      <c r="C3" t="s">
        <v>1293</v>
      </c>
      <c r="D3" t="s">
        <v>1294</v>
      </c>
      <c r="E3" t="s">
        <v>1295</v>
      </c>
    </row>
    <row r="4" spans="1:5">
      <c r="A4" s="33" t="s">
        <v>987</v>
      </c>
      <c r="B4">
        <v>117</v>
      </c>
      <c r="C4">
        <v>117</v>
      </c>
      <c r="D4">
        <v>117</v>
      </c>
      <c r="E4">
        <v>117</v>
      </c>
    </row>
    <row r="5" spans="1:5">
      <c r="A5" s="34" t="s">
        <v>1017</v>
      </c>
      <c r="B5">
        <v>1</v>
      </c>
      <c r="C5">
        <v>1</v>
      </c>
      <c r="D5">
        <v>1</v>
      </c>
      <c r="E5">
        <v>1</v>
      </c>
    </row>
    <row r="6" spans="1:5">
      <c r="A6" s="35" t="s">
        <v>1103</v>
      </c>
      <c r="B6">
        <v>1</v>
      </c>
      <c r="C6">
        <v>1</v>
      </c>
      <c r="D6">
        <v>1</v>
      </c>
      <c r="E6">
        <v>1</v>
      </c>
    </row>
    <row r="7" spans="1:5">
      <c r="A7" s="36" t="s">
        <v>1102</v>
      </c>
      <c r="B7">
        <v>1</v>
      </c>
      <c r="C7">
        <v>1</v>
      </c>
      <c r="D7">
        <v>1</v>
      </c>
      <c r="E7">
        <v>1</v>
      </c>
    </row>
    <row r="8" spans="1:5">
      <c r="A8" s="34" t="s">
        <v>1013</v>
      </c>
      <c r="B8">
        <v>7</v>
      </c>
      <c r="C8">
        <v>7</v>
      </c>
      <c r="D8">
        <v>7</v>
      </c>
      <c r="E8">
        <v>7</v>
      </c>
    </row>
    <row r="9" spans="1:5">
      <c r="A9" s="35" t="s">
        <v>1108</v>
      </c>
      <c r="B9">
        <v>1</v>
      </c>
      <c r="C9">
        <v>1</v>
      </c>
      <c r="D9">
        <v>1</v>
      </c>
      <c r="E9">
        <v>1</v>
      </c>
    </row>
    <row r="10" spans="1:5">
      <c r="A10" s="36" t="s">
        <v>1107</v>
      </c>
      <c r="B10">
        <v>1</v>
      </c>
      <c r="C10">
        <v>1</v>
      </c>
      <c r="D10">
        <v>1</v>
      </c>
      <c r="E10">
        <v>1</v>
      </c>
    </row>
    <row r="11" spans="1:5">
      <c r="A11" s="35" t="s">
        <v>1046</v>
      </c>
      <c r="B11">
        <v>6</v>
      </c>
      <c r="C11">
        <v>6</v>
      </c>
      <c r="D11">
        <v>6</v>
      </c>
      <c r="E11">
        <v>6</v>
      </c>
    </row>
    <row r="12" spans="1:5">
      <c r="A12" s="36" t="s">
        <v>1104</v>
      </c>
      <c r="B12">
        <v>1</v>
      </c>
      <c r="C12">
        <v>1</v>
      </c>
      <c r="D12">
        <v>1</v>
      </c>
      <c r="E12">
        <v>1</v>
      </c>
    </row>
    <row r="13" spans="1:5">
      <c r="A13" s="36" t="s">
        <v>1045</v>
      </c>
      <c r="B13">
        <v>1</v>
      </c>
      <c r="C13">
        <v>1</v>
      </c>
      <c r="D13">
        <v>1</v>
      </c>
      <c r="E13">
        <v>1</v>
      </c>
    </row>
    <row r="14" spans="1:5">
      <c r="A14" s="36" t="s">
        <v>1047</v>
      </c>
      <c r="B14">
        <v>1</v>
      </c>
      <c r="C14">
        <v>1</v>
      </c>
      <c r="D14">
        <v>1</v>
      </c>
      <c r="E14">
        <v>1</v>
      </c>
    </row>
    <row r="15" spans="1:5">
      <c r="A15" s="36" t="s">
        <v>884</v>
      </c>
      <c r="B15">
        <v>1</v>
      </c>
      <c r="C15">
        <v>1</v>
      </c>
      <c r="D15">
        <v>1</v>
      </c>
      <c r="E15">
        <v>1</v>
      </c>
    </row>
    <row r="16" spans="1:5">
      <c r="A16" s="36" t="s">
        <v>1106</v>
      </c>
      <c r="B16">
        <v>1</v>
      </c>
      <c r="C16">
        <v>1</v>
      </c>
      <c r="D16">
        <v>1</v>
      </c>
      <c r="E16">
        <v>1</v>
      </c>
    </row>
    <row r="17" spans="1:5">
      <c r="A17" s="36" t="s">
        <v>1109</v>
      </c>
      <c r="B17">
        <v>1</v>
      </c>
      <c r="C17">
        <v>1</v>
      </c>
      <c r="D17">
        <v>1</v>
      </c>
      <c r="E17">
        <v>1</v>
      </c>
    </row>
    <row r="18" spans="1:5">
      <c r="A18" s="34" t="s">
        <v>986</v>
      </c>
      <c r="B18">
        <v>1</v>
      </c>
      <c r="C18">
        <v>1</v>
      </c>
      <c r="D18">
        <v>1</v>
      </c>
      <c r="E18">
        <v>1</v>
      </c>
    </row>
    <row r="19" spans="1:5">
      <c r="A19" s="35" t="s">
        <v>985</v>
      </c>
      <c r="B19">
        <v>1</v>
      </c>
      <c r="C19">
        <v>1</v>
      </c>
      <c r="D19">
        <v>1</v>
      </c>
      <c r="E19">
        <v>1</v>
      </c>
    </row>
    <row r="20" spans="1:5">
      <c r="A20" s="36" t="s">
        <v>13</v>
      </c>
      <c r="B20">
        <v>1</v>
      </c>
      <c r="C20">
        <v>1</v>
      </c>
      <c r="D20">
        <v>1</v>
      </c>
      <c r="E20">
        <v>1</v>
      </c>
    </row>
    <row r="21" spans="1:5">
      <c r="A21" s="34" t="s">
        <v>1016</v>
      </c>
      <c r="B21">
        <v>2</v>
      </c>
      <c r="C21">
        <v>2</v>
      </c>
      <c r="D21">
        <v>2</v>
      </c>
      <c r="E21">
        <v>2</v>
      </c>
    </row>
    <row r="22" spans="1:5">
      <c r="A22" s="35" t="s">
        <v>1111</v>
      </c>
      <c r="B22">
        <v>2</v>
      </c>
      <c r="C22">
        <v>2</v>
      </c>
      <c r="D22">
        <v>2</v>
      </c>
      <c r="E22">
        <v>2</v>
      </c>
    </row>
    <row r="23" spans="1:5">
      <c r="A23" s="36" t="s">
        <v>1110</v>
      </c>
      <c r="B23">
        <v>1</v>
      </c>
      <c r="C23">
        <v>1</v>
      </c>
      <c r="D23">
        <v>1</v>
      </c>
      <c r="E23">
        <v>1</v>
      </c>
    </row>
    <row r="24" spans="1:5">
      <c r="A24" s="36" t="s">
        <v>1112</v>
      </c>
      <c r="B24">
        <v>1</v>
      </c>
      <c r="C24">
        <v>1</v>
      </c>
      <c r="D24">
        <v>1</v>
      </c>
      <c r="E24">
        <v>1</v>
      </c>
    </row>
    <row r="25" spans="1:5">
      <c r="A25" s="34" t="s">
        <v>1010</v>
      </c>
      <c r="B25">
        <v>17</v>
      </c>
      <c r="C25">
        <v>17</v>
      </c>
      <c r="D25">
        <v>17</v>
      </c>
      <c r="E25">
        <v>17</v>
      </c>
    </row>
    <row r="26" spans="1:5">
      <c r="A26" s="35" t="s">
        <v>1012</v>
      </c>
      <c r="B26">
        <v>17</v>
      </c>
      <c r="C26">
        <v>17</v>
      </c>
      <c r="D26">
        <v>17</v>
      </c>
      <c r="E26">
        <v>17</v>
      </c>
    </row>
    <row r="27" spans="1:5">
      <c r="A27" s="36" t="s">
        <v>1048</v>
      </c>
      <c r="B27">
        <v>1</v>
      </c>
      <c r="C27">
        <v>1</v>
      </c>
      <c r="D27">
        <v>1</v>
      </c>
      <c r="E27">
        <v>1</v>
      </c>
    </row>
    <row r="28" spans="1:5">
      <c r="A28" s="36" t="s">
        <v>1113</v>
      </c>
      <c r="B28">
        <v>1</v>
      </c>
      <c r="C28">
        <v>1</v>
      </c>
      <c r="D28">
        <v>1</v>
      </c>
      <c r="E28">
        <v>1</v>
      </c>
    </row>
    <row r="29" spans="1:5">
      <c r="A29" s="36" t="s">
        <v>1049</v>
      </c>
      <c r="B29">
        <v>1</v>
      </c>
      <c r="C29">
        <v>1</v>
      </c>
      <c r="D29">
        <v>1</v>
      </c>
      <c r="E29">
        <v>1</v>
      </c>
    </row>
    <row r="30" spans="1:5">
      <c r="A30" s="36" t="s">
        <v>1018</v>
      </c>
      <c r="B30">
        <v>1</v>
      </c>
      <c r="C30">
        <v>1</v>
      </c>
      <c r="D30">
        <v>1</v>
      </c>
      <c r="E30">
        <v>1</v>
      </c>
    </row>
    <row r="31" spans="1:5">
      <c r="A31" s="36" t="s">
        <v>1114</v>
      </c>
      <c r="B31">
        <v>1</v>
      </c>
      <c r="C31">
        <v>1</v>
      </c>
      <c r="D31">
        <v>1</v>
      </c>
      <c r="E31">
        <v>1</v>
      </c>
    </row>
    <row r="32" spans="1:5">
      <c r="A32" s="36" t="s">
        <v>1050</v>
      </c>
      <c r="B32">
        <v>1</v>
      </c>
      <c r="C32">
        <v>1</v>
      </c>
      <c r="D32">
        <v>1</v>
      </c>
      <c r="E32">
        <v>1</v>
      </c>
    </row>
    <row r="33" spans="1:5">
      <c r="A33" s="36" t="s">
        <v>1115</v>
      </c>
      <c r="B33">
        <v>1</v>
      </c>
      <c r="C33">
        <v>1</v>
      </c>
      <c r="D33">
        <v>1</v>
      </c>
      <c r="E33">
        <v>1</v>
      </c>
    </row>
    <row r="34" spans="1:5">
      <c r="A34" s="36" t="s">
        <v>1116</v>
      </c>
      <c r="B34">
        <v>1</v>
      </c>
      <c r="C34">
        <v>1</v>
      </c>
      <c r="D34">
        <v>1</v>
      </c>
      <c r="E34">
        <v>1</v>
      </c>
    </row>
    <row r="35" spans="1:5">
      <c r="A35" s="36" t="s">
        <v>1117</v>
      </c>
      <c r="B35">
        <v>1</v>
      </c>
      <c r="C35">
        <v>1</v>
      </c>
      <c r="D35">
        <v>1</v>
      </c>
      <c r="E35">
        <v>1</v>
      </c>
    </row>
    <row r="36" spans="1:5">
      <c r="A36" s="36" t="s">
        <v>1118</v>
      </c>
      <c r="B36">
        <v>1</v>
      </c>
      <c r="C36">
        <v>1</v>
      </c>
      <c r="D36">
        <v>1</v>
      </c>
      <c r="E36">
        <v>1</v>
      </c>
    </row>
    <row r="37" spans="1:5">
      <c r="A37" s="36" t="s">
        <v>1051</v>
      </c>
      <c r="B37">
        <v>1</v>
      </c>
      <c r="C37">
        <v>1</v>
      </c>
      <c r="D37">
        <v>1</v>
      </c>
      <c r="E37">
        <v>1</v>
      </c>
    </row>
    <row r="38" spans="1:5">
      <c r="A38" s="36" t="s">
        <v>1119</v>
      </c>
      <c r="B38">
        <v>1</v>
      </c>
      <c r="C38">
        <v>1</v>
      </c>
      <c r="D38">
        <v>1</v>
      </c>
      <c r="E38">
        <v>1</v>
      </c>
    </row>
    <row r="39" spans="1:5">
      <c r="A39" s="36" t="s">
        <v>1120</v>
      </c>
      <c r="B39">
        <v>1</v>
      </c>
      <c r="C39">
        <v>1</v>
      </c>
      <c r="D39">
        <v>1</v>
      </c>
      <c r="E39">
        <v>1</v>
      </c>
    </row>
    <row r="40" spans="1:5">
      <c r="A40" s="36" t="s">
        <v>1052</v>
      </c>
      <c r="B40">
        <v>1</v>
      </c>
      <c r="C40">
        <v>1</v>
      </c>
      <c r="D40">
        <v>1</v>
      </c>
      <c r="E40">
        <v>1</v>
      </c>
    </row>
    <row r="41" spans="1:5">
      <c r="A41" s="36" t="s">
        <v>1053</v>
      </c>
      <c r="B41">
        <v>1</v>
      </c>
      <c r="C41">
        <v>1</v>
      </c>
      <c r="D41">
        <v>1</v>
      </c>
      <c r="E41">
        <v>1</v>
      </c>
    </row>
    <row r="42" spans="1:5">
      <c r="A42" s="36" t="s">
        <v>1011</v>
      </c>
      <c r="B42">
        <v>1</v>
      </c>
      <c r="C42">
        <v>1</v>
      </c>
      <c r="D42">
        <v>1</v>
      </c>
      <c r="E42">
        <v>1</v>
      </c>
    </row>
    <row r="43" spans="1:5">
      <c r="A43" s="36" t="s">
        <v>1012</v>
      </c>
      <c r="B43">
        <v>1</v>
      </c>
      <c r="C43">
        <v>1</v>
      </c>
      <c r="D43">
        <v>1</v>
      </c>
      <c r="E43">
        <v>1</v>
      </c>
    </row>
    <row r="44" spans="1:5">
      <c r="A44" s="34" t="s">
        <v>1020</v>
      </c>
      <c r="B44">
        <v>1</v>
      </c>
      <c r="C44">
        <v>1</v>
      </c>
      <c r="D44">
        <v>1</v>
      </c>
      <c r="E44">
        <v>1</v>
      </c>
    </row>
    <row r="45" spans="1:5">
      <c r="A45" s="35" t="s">
        <v>1122</v>
      </c>
      <c r="B45">
        <v>1</v>
      </c>
      <c r="C45">
        <v>1</v>
      </c>
      <c r="D45">
        <v>1</v>
      </c>
      <c r="E45">
        <v>1</v>
      </c>
    </row>
    <row r="46" spans="1:5">
      <c r="A46" s="36" t="s">
        <v>1121</v>
      </c>
      <c r="B46">
        <v>1</v>
      </c>
      <c r="C46">
        <v>1</v>
      </c>
      <c r="D46">
        <v>1</v>
      </c>
      <c r="E46">
        <v>1</v>
      </c>
    </row>
    <row r="47" spans="1:5">
      <c r="A47" s="34" t="s">
        <v>1003</v>
      </c>
      <c r="B47">
        <v>83</v>
      </c>
      <c r="C47">
        <v>83</v>
      </c>
      <c r="D47">
        <v>83</v>
      </c>
      <c r="E47">
        <v>83</v>
      </c>
    </row>
    <row r="48" spans="1:5">
      <c r="A48" s="35" t="s">
        <v>1007</v>
      </c>
      <c r="B48">
        <v>39</v>
      </c>
      <c r="C48">
        <v>39</v>
      </c>
      <c r="D48">
        <v>39</v>
      </c>
      <c r="E48">
        <v>39</v>
      </c>
    </row>
    <row r="49" spans="1:5">
      <c r="A49" s="36" t="s">
        <v>1137</v>
      </c>
      <c r="B49">
        <v>1</v>
      </c>
      <c r="C49">
        <v>1</v>
      </c>
      <c r="D49">
        <v>1</v>
      </c>
      <c r="E49">
        <v>1</v>
      </c>
    </row>
    <row r="50" spans="1:5">
      <c r="A50" s="36" t="s">
        <v>1019</v>
      </c>
      <c r="B50">
        <v>1</v>
      </c>
      <c r="C50">
        <v>1</v>
      </c>
      <c r="D50">
        <v>1</v>
      </c>
      <c r="E50">
        <v>1</v>
      </c>
    </row>
    <row r="51" spans="1:5">
      <c r="A51" s="36" t="s">
        <v>1021</v>
      </c>
      <c r="B51">
        <v>1</v>
      </c>
      <c r="C51">
        <v>1</v>
      </c>
      <c r="D51">
        <v>1</v>
      </c>
      <c r="E51">
        <v>1</v>
      </c>
    </row>
    <row r="52" spans="1:5">
      <c r="A52" s="36" t="s">
        <v>1054</v>
      </c>
      <c r="B52">
        <v>1</v>
      </c>
      <c r="C52">
        <v>1</v>
      </c>
      <c r="D52">
        <v>1</v>
      </c>
      <c r="E52">
        <v>1</v>
      </c>
    </row>
    <row r="53" spans="1:5">
      <c r="A53" s="36" t="s">
        <v>1138</v>
      </c>
      <c r="B53">
        <v>1</v>
      </c>
      <c r="C53">
        <v>1</v>
      </c>
      <c r="D53">
        <v>1</v>
      </c>
      <c r="E53">
        <v>1</v>
      </c>
    </row>
    <row r="54" spans="1:5">
      <c r="A54" s="36" t="s">
        <v>1139</v>
      </c>
      <c r="B54">
        <v>1</v>
      </c>
      <c r="C54">
        <v>1</v>
      </c>
      <c r="D54">
        <v>1</v>
      </c>
      <c r="E54">
        <v>1</v>
      </c>
    </row>
    <row r="55" spans="1:5">
      <c r="A55" s="36" t="s">
        <v>1140</v>
      </c>
      <c r="B55">
        <v>1</v>
      </c>
      <c r="C55">
        <v>1</v>
      </c>
      <c r="D55">
        <v>1</v>
      </c>
      <c r="E55">
        <v>1</v>
      </c>
    </row>
    <row r="56" spans="1:5">
      <c r="A56" s="36" t="s">
        <v>1142</v>
      </c>
      <c r="B56">
        <v>1</v>
      </c>
      <c r="C56">
        <v>1</v>
      </c>
      <c r="D56">
        <v>1</v>
      </c>
      <c r="E56">
        <v>1</v>
      </c>
    </row>
    <row r="57" spans="1:5">
      <c r="A57" s="36" t="s">
        <v>1144</v>
      </c>
      <c r="B57">
        <v>1</v>
      </c>
      <c r="C57">
        <v>1</v>
      </c>
      <c r="D57">
        <v>1</v>
      </c>
      <c r="E57">
        <v>1</v>
      </c>
    </row>
    <row r="58" spans="1:5">
      <c r="A58" s="36" t="s">
        <v>1145</v>
      </c>
      <c r="B58">
        <v>1</v>
      </c>
      <c r="C58">
        <v>1</v>
      </c>
      <c r="D58">
        <v>1</v>
      </c>
      <c r="E58">
        <v>1</v>
      </c>
    </row>
    <row r="59" spans="1:5">
      <c r="A59" s="36" t="s">
        <v>1146</v>
      </c>
      <c r="B59">
        <v>1</v>
      </c>
      <c r="C59">
        <v>1</v>
      </c>
      <c r="D59">
        <v>1</v>
      </c>
      <c r="E59">
        <v>1</v>
      </c>
    </row>
    <row r="60" spans="1:5">
      <c r="A60" s="36" t="s">
        <v>100</v>
      </c>
      <c r="B60">
        <v>1</v>
      </c>
      <c r="C60">
        <v>1</v>
      </c>
      <c r="D60">
        <v>1</v>
      </c>
      <c r="E60">
        <v>1</v>
      </c>
    </row>
    <row r="61" spans="1:5">
      <c r="A61" s="36" t="s">
        <v>1029</v>
      </c>
      <c r="B61">
        <v>1</v>
      </c>
      <c r="C61">
        <v>1</v>
      </c>
      <c r="D61">
        <v>1</v>
      </c>
      <c r="E61">
        <v>1</v>
      </c>
    </row>
    <row r="62" spans="1:5">
      <c r="A62" s="36" t="s">
        <v>1147</v>
      </c>
      <c r="B62">
        <v>1</v>
      </c>
      <c r="C62">
        <v>1</v>
      </c>
      <c r="D62">
        <v>1</v>
      </c>
      <c r="E62">
        <v>1</v>
      </c>
    </row>
    <row r="63" spans="1:5">
      <c r="A63" s="36" t="s">
        <v>1030</v>
      </c>
      <c r="B63">
        <v>1</v>
      </c>
      <c r="C63">
        <v>1</v>
      </c>
      <c r="D63">
        <v>1</v>
      </c>
      <c r="E63">
        <v>1</v>
      </c>
    </row>
    <row r="64" spans="1:5">
      <c r="A64" s="36" t="s">
        <v>1148</v>
      </c>
      <c r="B64">
        <v>1</v>
      </c>
      <c r="C64">
        <v>1</v>
      </c>
      <c r="D64">
        <v>1</v>
      </c>
      <c r="E64">
        <v>1</v>
      </c>
    </row>
    <row r="65" spans="1:5">
      <c r="A65" s="36" t="s">
        <v>1149</v>
      </c>
      <c r="B65">
        <v>1</v>
      </c>
      <c r="C65">
        <v>1</v>
      </c>
      <c r="D65">
        <v>1</v>
      </c>
      <c r="E65">
        <v>1</v>
      </c>
    </row>
    <row r="66" spans="1:5">
      <c r="A66" s="36" t="s">
        <v>455</v>
      </c>
      <c r="B66">
        <v>1</v>
      </c>
      <c r="C66">
        <v>1</v>
      </c>
      <c r="D66">
        <v>1</v>
      </c>
      <c r="E66">
        <v>1</v>
      </c>
    </row>
    <row r="67" spans="1:5">
      <c r="A67" s="36" t="s">
        <v>1150</v>
      </c>
      <c r="B67">
        <v>1</v>
      </c>
      <c r="C67">
        <v>1</v>
      </c>
      <c r="D67">
        <v>1</v>
      </c>
      <c r="E67">
        <v>1</v>
      </c>
    </row>
    <row r="68" spans="1:5">
      <c r="A68" s="36" t="s">
        <v>1151</v>
      </c>
      <c r="B68">
        <v>1</v>
      </c>
      <c r="C68">
        <v>1</v>
      </c>
      <c r="D68">
        <v>1</v>
      </c>
      <c r="E68">
        <v>1</v>
      </c>
    </row>
    <row r="69" spans="1:5">
      <c r="A69" s="36" t="s">
        <v>1055</v>
      </c>
      <c r="B69">
        <v>1</v>
      </c>
      <c r="C69">
        <v>1</v>
      </c>
      <c r="D69">
        <v>1</v>
      </c>
      <c r="E69">
        <v>1</v>
      </c>
    </row>
    <row r="70" spans="1:5">
      <c r="A70" s="36" t="s">
        <v>1056</v>
      </c>
      <c r="B70">
        <v>1</v>
      </c>
      <c r="C70">
        <v>1</v>
      </c>
      <c r="D70">
        <v>1</v>
      </c>
      <c r="E70">
        <v>1</v>
      </c>
    </row>
    <row r="71" spans="1:5">
      <c r="A71" s="36" t="s">
        <v>1057</v>
      </c>
      <c r="B71">
        <v>1</v>
      </c>
      <c r="C71">
        <v>1</v>
      </c>
      <c r="D71">
        <v>1</v>
      </c>
      <c r="E71">
        <v>1</v>
      </c>
    </row>
    <row r="72" spans="1:5">
      <c r="A72" s="36" t="s">
        <v>1152</v>
      </c>
      <c r="B72">
        <v>1</v>
      </c>
      <c r="C72">
        <v>1</v>
      </c>
      <c r="D72">
        <v>1</v>
      </c>
      <c r="E72">
        <v>1</v>
      </c>
    </row>
    <row r="73" spans="1:5">
      <c r="A73" s="36" t="s">
        <v>1153</v>
      </c>
      <c r="B73">
        <v>1</v>
      </c>
      <c r="C73">
        <v>1</v>
      </c>
      <c r="D73">
        <v>1</v>
      </c>
      <c r="E73">
        <v>1</v>
      </c>
    </row>
    <row r="74" spans="1:5">
      <c r="A74" s="36" t="s">
        <v>1022</v>
      </c>
      <c r="B74">
        <v>1</v>
      </c>
      <c r="C74">
        <v>1</v>
      </c>
      <c r="D74">
        <v>1</v>
      </c>
      <c r="E74">
        <v>1</v>
      </c>
    </row>
    <row r="75" spans="1:5">
      <c r="A75" s="36" t="s">
        <v>1154</v>
      </c>
      <c r="B75">
        <v>1</v>
      </c>
      <c r="C75">
        <v>1</v>
      </c>
      <c r="D75">
        <v>1</v>
      </c>
      <c r="E75">
        <v>1</v>
      </c>
    </row>
    <row r="76" spans="1:5">
      <c r="A76" s="36" t="s">
        <v>1058</v>
      </c>
      <c r="B76">
        <v>1</v>
      </c>
      <c r="C76">
        <v>1</v>
      </c>
      <c r="D76">
        <v>1</v>
      </c>
      <c r="E76">
        <v>1</v>
      </c>
    </row>
    <row r="77" spans="1:5">
      <c r="A77" s="36" t="s">
        <v>1155</v>
      </c>
      <c r="B77">
        <v>1</v>
      </c>
      <c r="C77">
        <v>1</v>
      </c>
      <c r="D77">
        <v>1</v>
      </c>
      <c r="E77">
        <v>1</v>
      </c>
    </row>
    <row r="78" spans="1:5">
      <c r="A78" s="36" t="s">
        <v>1156</v>
      </c>
      <c r="B78">
        <v>1</v>
      </c>
      <c r="C78">
        <v>1</v>
      </c>
      <c r="D78">
        <v>1</v>
      </c>
      <c r="E78">
        <v>1</v>
      </c>
    </row>
    <row r="79" spans="1:5">
      <c r="A79" s="36" t="s">
        <v>1066</v>
      </c>
      <c r="B79">
        <v>1</v>
      </c>
      <c r="C79">
        <v>1</v>
      </c>
      <c r="D79">
        <v>1</v>
      </c>
      <c r="E79">
        <v>1</v>
      </c>
    </row>
    <row r="80" spans="1:5">
      <c r="A80" s="36" t="s">
        <v>1067</v>
      </c>
      <c r="B80">
        <v>1</v>
      </c>
      <c r="C80">
        <v>1</v>
      </c>
      <c r="D80">
        <v>1</v>
      </c>
      <c r="E80">
        <v>1</v>
      </c>
    </row>
    <row r="81" spans="1:5">
      <c r="A81" s="36" t="s">
        <v>1170</v>
      </c>
      <c r="B81">
        <v>1</v>
      </c>
      <c r="C81">
        <v>1</v>
      </c>
      <c r="D81">
        <v>1</v>
      </c>
      <c r="E81">
        <v>1</v>
      </c>
    </row>
    <row r="82" spans="1:5">
      <c r="A82" s="36" t="s">
        <v>1171</v>
      </c>
      <c r="B82">
        <v>1</v>
      </c>
      <c r="C82">
        <v>1</v>
      </c>
      <c r="D82">
        <v>1</v>
      </c>
      <c r="E82">
        <v>1</v>
      </c>
    </row>
    <row r="83" spans="1:5">
      <c r="A83" s="36" t="s">
        <v>1172</v>
      </c>
      <c r="B83">
        <v>1</v>
      </c>
      <c r="C83">
        <v>1</v>
      </c>
      <c r="D83">
        <v>1</v>
      </c>
      <c r="E83">
        <v>1</v>
      </c>
    </row>
    <row r="84" spans="1:5">
      <c r="A84" s="36" t="s">
        <v>1173</v>
      </c>
      <c r="B84">
        <v>1</v>
      </c>
      <c r="C84">
        <v>1</v>
      </c>
      <c r="D84">
        <v>1</v>
      </c>
      <c r="E84">
        <v>1</v>
      </c>
    </row>
    <row r="85" spans="1:5">
      <c r="A85" s="36" t="s">
        <v>1174</v>
      </c>
      <c r="B85">
        <v>1</v>
      </c>
      <c r="C85">
        <v>1</v>
      </c>
      <c r="D85">
        <v>1</v>
      </c>
      <c r="E85">
        <v>1</v>
      </c>
    </row>
    <row r="86" spans="1:5">
      <c r="A86" s="36" t="s">
        <v>1175</v>
      </c>
      <c r="B86">
        <v>1</v>
      </c>
      <c r="C86">
        <v>1</v>
      </c>
      <c r="D86">
        <v>1</v>
      </c>
      <c r="E86">
        <v>1</v>
      </c>
    </row>
    <row r="87" spans="1:5">
      <c r="A87" s="36" t="s">
        <v>1069</v>
      </c>
      <c r="B87">
        <v>1</v>
      </c>
      <c r="C87">
        <v>1</v>
      </c>
      <c r="D87">
        <v>1</v>
      </c>
      <c r="E87">
        <v>1</v>
      </c>
    </row>
    <row r="88" spans="1:5">
      <c r="A88" s="35" t="s">
        <v>1002</v>
      </c>
      <c r="B88">
        <v>24</v>
      </c>
      <c r="C88">
        <v>24</v>
      </c>
      <c r="D88">
        <v>24</v>
      </c>
      <c r="E88">
        <v>24</v>
      </c>
    </row>
    <row r="89" spans="1:5">
      <c r="A89" s="36" t="s">
        <v>1126</v>
      </c>
      <c r="B89">
        <v>1</v>
      </c>
      <c r="C89">
        <v>1</v>
      </c>
      <c r="D89">
        <v>1</v>
      </c>
      <c r="E89">
        <v>1</v>
      </c>
    </row>
    <row r="90" spans="1:5">
      <c r="A90" s="36" t="s">
        <v>1127</v>
      </c>
      <c r="B90">
        <v>1</v>
      </c>
      <c r="C90">
        <v>1</v>
      </c>
      <c r="D90">
        <v>1</v>
      </c>
      <c r="E90">
        <v>1</v>
      </c>
    </row>
    <row r="91" spans="1:5">
      <c r="A91" s="36" t="s">
        <v>1025</v>
      </c>
      <c r="B91">
        <v>1</v>
      </c>
      <c r="C91">
        <v>1</v>
      </c>
      <c r="D91">
        <v>1</v>
      </c>
      <c r="E91">
        <v>1</v>
      </c>
    </row>
    <row r="92" spans="1:5">
      <c r="A92" s="36" t="s">
        <v>1128</v>
      </c>
      <c r="B92">
        <v>1</v>
      </c>
      <c r="C92">
        <v>1</v>
      </c>
      <c r="D92">
        <v>1</v>
      </c>
      <c r="E92">
        <v>1</v>
      </c>
    </row>
    <row r="93" spans="1:5">
      <c r="A93" s="36" t="s">
        <v>1129</v>
      </c>
      <c r="B93">
        <v>1</v>
      </c>
      <c r="C93">
        <v>1</v>
      </c>
      <c r="D93">
        <v>1</v>
      </c>
      <c r="E93">
        <v>1</v>
      </c>
    </row>
    <row r="94" spans="1:5">
      <c r="A94" s="36" t="s">
        <v>1130</v>
      </c>
      <c r="B94">
        <v>1</v>
      </c>
      <c r="C94">
        <v>1</v>
      </c>
      <c r="D94">
        <v>1</v>
      </c>
      <c r="E94">
        <v>1</v>
      </c>
    </row>
    <row r="95" spans="1:5">
      <c r="A95" s="36" t="s">
        <v>1131</v>
      </c>
      <c r="B95">
        <v>1</v>
      </c>
      <c r="C95">
        <v>1</v>
      </c>
      <c r="D95">
        <v>1</v>
      </c>
      <c r="E95">
        <v>1</v>
      </c>
    </row>
    <row r="96" spans="1:5">
      <c r="A96" s="36" t="s">
        <v>1132</v>
      </c>
      <c r="B96">
        <v>1</v>
      </c>
      <c r="C96">
        <v>1</v>
      </c>
      <c r="D96">
        <v>1</v>
      </c>
      <c r="E96">
        <v>1</v>
      </c>
    </row>
    <row r="97" spans="1:5">
      <c r="A97" s="36" t="s">
        <v>1134</v>
      </c>
      <c r="B97">
        <v>1</v>
      </c>
      <c r="C97">
        <v>1</v>
      </c>
      <c r="D97">
        <v>1</v>
      </c>
      <c r="E97">
        <v>1</v>
      </c>
    </row>
    <row r="98" spans="1:5">
      <c r="A98" s="36" t="s">
        <v>1026</v>
      </c>
      <c r="B98">
        <v>1</v>
      </c>
      <c r="C98">
        <v>1</v>
      </c>
      <c r="D98">
        <v>1</v>
      </c>
      <c r="E98">
        <v>1</v>
      </c>
    </row>
    <row r="99" spans="1:5">
      <c r="A99" s="36" t="s">
        <v>1135</v>
      </c>
      <c r="B99">
        <v>1</v>
      </c>
      <c r="C99">
        <v>1</v>
      </c>
      <c r="D99">
        <v>1</v>
      </c>
      <c r="E99">
        <v>1</v>
      </c>
    </row>
    <row r="100" spans="1:5">
      <c r="A100" s="36" t="s">
        <v>803</v>
      </c>
      <c r="B100">
        <v>1</v>
      </c>
      <c r="C100">
        <v>1</v>
      </c>
      <c r="D100">
        <v>1</v>
      </c>
      <c r="E100">
        <v>1</v>
      </c>
    </row>
    <row r="101" spans="1:5">
      <c r="A101" s="36" t="s">
        <v>1027</v>
      </c>
      <c r="B101">
        <v>1</v>
      </c>
      <c r="C101">
        <v>1</v>
      </c>
      <c r="D101">
        <v>1</v>
      </c>
      <c r="E101">
        <v>1</v>
      </c>
    </row>
    <row r="102" spans="1:5">
      <c r="A102" s="36" t="s">
        <v>465</v>
      </c>
      <c r="B102">
        <v>1</v>
      </c>
      <c r="C102">
        <v>1</v>
      </c>
      <c r="D102">
        <v>1</v>
      </c>
      <c r="E102">
        <v>1</v>
      </c>
    </row>
    <row r="103" spans="1:5">
      <c r="A103" s="36" t="s">
        <v>1028</v>
      </c>
      <c r="B103">
        <v>1</v>
      </c>
      <c r="C103">
        <v>1</v>
      </c>
      <c r="D103">
        <v>1</v>
      </c>
      <c r="E103">
        <v>1</v>
      </c>
    </row>
    <row r="104" spans="1:5">
      <c r="A104" s="36" t="s">
        <v>1136</v>
      </c>
      <c r="B104">
        <v>1</v>
      </c>
      <c r="C104">
        <v>1</v>
      </c>
      <c r="D104">
        <v>1</v>
      </c>
      <c r="E104">
        <v>1</v>
      </c>
    </row>
    <row r="105" spans="1:5">
      <c r="A105" s="36" t="s">
        <v>1059</v>
      </c>
      <c r="B105">
        <v>1</v>
      </c>
      <c r="C105">
        <v>1</v>
      </c>
      <c r="D105">
        <v>1</v>
      </c>
      <c r="E105">
        <v>1</v>
      </c>
    </row>
    <row r="106" spans="1:5">
      <c r="A106" s="36" t="s">
        <v>1062</v>
      </c>
      <c r="B106">
        <v>1</v>
      </c>
      <c r="C106">
        <v>1</v>
      </c>
      <c r="D106">
        <v>1</v>
      </c>
      <c r="E106">
        <v>1</v>
      </c>
    </row>
    <row r="107" spans="1:5">
      <c r="A107" s="36" t="s">
        <v>1063</v>
      </c>
      <c r="B107">
        <v>1</v>
      </c>
      <c r="C107">
        <v>1</v>
      </c>
      <c r="D107">
        <v>1</v>
      </c>
      <c r="E107">
        <v>1</v>
      </c>
    </row>
    <row r="108" spans="1:5">
      <c r="A108" s="36" t="s">
        <v>1162</v>
      </c>
      <c r="B108">
        <v>1</v>
      </c>
      <c r="C108">
        <v>1</v>
      </c>
      <c r="D108">
        <v>1</v>
      </c>
      <c r="E108">
        <v>1</v>
      </c>
    </row>
    <row r="109" spans="1:5">
      <c r="A109" s="36" t="s">
        <v>1163</v>
      </c>
      <c r="B109">
        <v>1</v>
      </c>
      <c r="C109">
        <v>1</v>
      </c>
      <c r="D109">
        <v>1</v>
      </c>
      <c r="E109">
        <v>1</v>
      </c>
    </row>
    <row r="110" spans="1:5">
      <c r="A110" s="36" t="s">
        <v>1064</v>
      </c>
      <c r="B110">
        <v>1</v>
      </c>
      <c r="C110">
        <v>1</v>
      </c>
      <c r="D110">
        <v>1</v>
      </c>
      <c r="E110">
        <v>1</v>
      </c>
    </row>
    <row r="111" spans="1:5">
      <c r="A111" s="36" t="s">
        <v>1065</v>
      </c>
      <c r="B111">
        <v>1</v>
      </c>
      <c r="C111">
        <v>1</v>
      </c>
      <c r="D111">
        <v>1</v>
      </c>
      <c r="E111">
        <v>1</v>
      </c>
    </row>
    <row r="112" spans="1:5">
      <c r="A112" s="36" t="s">
        <v>1164</v>
      </c>
      <c r="B112">
        <v>1</v>
      </c>
      <c r="C112">
        <v>1</v>
      </c>
      <c r="D112">
        <v>1</v>
      </c>
      <c r="E112">
        <v>1</v>
      </c>
    </row>
    <row r="113" spans="1:5">
      <c r="A113" s="35" t="s">
        <v>1031</v>
      </c>
      <c r="B113">
        <v>20</v>
      </c>
      <c r="C113">
        <v>20</v>
      </c>
      <c r="D113">
        <v>20</v>
      </c>
      <c r="E113">
        <v>20</v>
      </c>
    </row>
    <row r="114" spans="1:5">
      <c r="A114" s="36" t="s">
        <v>1123</v>
      </c>
      <c r="B114">
        <v>1</v>
      </c>
      <c r="C114">
        <v>1</v>
      </c>
      <c r="D114">
        <v>1</v>
      </c>
      <c r="E114">
        <v>1</v>
      </c>
    </row>
    <row r="115" spans="1:5">
      <c r="A115" s="36" t="s">
        <v>1124</v>
      </c>
      <c r="B115">
        <v>1</v>
      </c>
      <c r="C115">
        <v>1</v>
      </c>
      <c r="D115">
        <v>1</v>
      </c>
      <c r="E115">
        <v>1</v>
      </c>
    </row>
    <row r="116" spans="1:5">
      <c r="A116" s="36" t="s">
        <v>1125</v>
      </c>
      <c r="B116">
        <v>1</v>
      </c>
      <c r="C116">
        <v>1</v>
      </c>
      <c r="D116">
        <v>1</v>
      </c>
      <c r="E116">
        <v>1</v>
      </c>
    </row>
    <row r="117" spans="1:5">
      <c r="A117" s="36" t="s">
        <v>1141</v>
      </c>
      <c r="B117">
        <v>1</v>
      </c>
      <c r="C117">
        <v>1</v>
      </c>
      <c r="D117">
        <v>1</v>
      </c>
      <c r="E117">
        <v>1</v>
      </c>
    </row>
    <row r="118" spans="1:5">
      <c r="A118" s="36" t="s">
        <v>1157</v>
      </c>
      <c r="B118">
        <v>1</v>
      </c>
      <c r="C118">
        <v>1</v>
      </c>
      <c r="D118">
        <v>1</v>
      </c>
      <c r="E118">
        <v>1</v>
      </c>
    </row>
    <row r="119" spans="1:5">
      <c r="A119" s="36" t="s">
        <v>1158</v>
      </c>
      <c r="B119">
        <v>1</v>
      </c>
      <c r="C119">
        <v>1</v>
      </c>
      <c r="D119">
        <v>1</v>
      </c>
      <c r="E119">
        <v>1</v>
      </c>
    </row>
    <row r="120" spans="1:5">
      <c r="A120" s="36" t="s">
        <v>1159</v>
      </c>
      <c r="B120">
        <v>1</v>
      </c>
      <c r="C120">
        <v>1</v>
      </c>
      <c r="D120">
        <v>1</v>
      </c>
      <c r="E120">
        <v>1</v>
      </c>
    </row>
    <row r="121" spans="1:5">
      <c r="A121" s="36" t="s">
        <v>1160</v>
      </c>
      <c r="B121">
        <v>1</v>
      </c>
      <c r="C121">
        <v>1</v>
      </c>
      <c r="D121">
        <v>1</v>
      </c>
      <c r="E121">
        <v>1</v>
      </c>
    </row>
    <row r="122" spans="1:5">
      <c r="A122" s="36" t="s">
        <v>1060</v>
      </c>
      <c r="B122">
        <v>1</v>
      </c>
      <c r="C122">
        <v>1</v>
      </c>
      <c r="D122">
        <v>1</v>
      </c>
      <c r="E122">
        <v>1</v>
      </c>
    </row>
    <row r="123" spans="1:5">
      <c r="A123" s="36" t="s">
        <v>1061</v>
      </c>
      <c r="B123">
        <v>1</v>
      </c>
      <c r="C123">
        <v>1</v>
      </c>
      <c r="D123">
        <v>1</v>
      </c>
      <c r="E123">
        <v>1</v>
      </c>
    </row>
    <row r="124" spans="1:5">
      <c r="A124" s="36" t="s">
        <v>1161</v>
      </c>
      <c r="B124">
        <v>1</v>
      </c>
      <c r="C124">
        <v>1</v>
      </c>
      <c r="D124">
        <v>1</v>
      </c>
      <c r="E124">
        <v>1</v>
      </c>
    </row>
    <row r="125" spans="1:5">
      <c r="A125" s="36" t="s">
        <v>1165</v>
      </c>
      <c r="B125">
        <v>1</v>
      </c>
      <c r="C125">
        <v>1</v>
      </c>
      <c r="D125">
        <v>1</v>
      </c>
      <c r="E125">
        <v>1</v>
      </c>
    </row>
    <row r="126" spans="1:5">
      <c r="A126" s="36" t="s">
        <v>1166</v>
      </c>
      <c r="B126">
        <v>1</v>
      </c>
      <c r="C126">
        <v>1</v>
      </c>
      <c r="D126">
        <v>1</v>
      </c>
      <c r="E126">
        <v>1</v>
      </c>
    </row>
    <row r="127" spans="1:5">
      <c r="A127" s="36" t="s">
        <v>879</v>
      </c>
      <c r="B127">
        <v>1</v>
      </c>
      <c r="C127">
        <v>1</v>
      </c>
      <c r="D127">
        <v>1</v>
      </c>
      <c r="E127">
        <v>1</v>
      </c>
    </row>
    <row r="128" spans="1:5">
      <c r="A128" s="36" t="s">
        <v>1167</v>
      </c>
      <c r="B128">
        <v>1</v>
      </c>
      <c r="C128">
        <v>1</v>
      </c>
      <c r="D128">
        <v>1</v>
      </c>
      <c r="E128">
        <v>1</v>
      </c>
    </row>
    <row r="129" spans="1:5">
      <c r="A129" s="36" t="s">
        <v>1168</v>
      </c>
      <c r="B129">
        <v>1</v>
      </c>
      <c r="C129">
        <v>1</v>
      </c>
      <c r="D129">
        <v>1</v>
      </c>
      <c r="E129">
        <v>1</v>
      </c>
    </row>
    <row r="130" spans="1:5">
      <c r="A130" s="36" t="s">
        <v>1169</v>
      </c>
      <c r="B130">
        <v>1</v>
      </c>
      <c r="C130">
        <v>1</v>
      </c>
      <c r="D130">
        <v>1</v>
      </c>
      <c r="E130">
        <v>1</v>
      </c>
    </row>
    <row r="131" spans="1:5">
      <c r="A131" s="36" t="s">
        <v>1068</v>
      </c>
      <c r="B131">
        <v>1</v>
      </c>
      <c r="C131">
        <v>1</v>
      </c>
      <c r="D131">
        <v>1</v>
      </c>
      <c r="E131">
        <v>1</v>
      </c>
    </row>
    <row r="132" spans="1:5">
      <c r="A132" s="36" t="s">
        <v>1176</v>
      </c>
      <c r="B132">
        <v>1</v>
      </c>
      <c r="C132">
        <v>1</v>
      </c>
      <c r="D132">
        <v>1</v>
      </c>
      <c r="E132">
        <v>1</v>
      </c>
    </row>
    <row r="133" spans="1:5">
      <c r="A133" s="36" t="s">
        <v>1178</v>
      </c>
      <c r="B133">
        <v>1</v>
      </c>
      <c r="C133">
        <v>1</v>
      </c>
      <c r="D133">
        <v>1</v>
      </c>
      <c r="E133">
        <v>1</v>
      </c>
    </row>
    <row r="134" spans="1:5">
      <c r="A134" s="34" t="s">
        <v>989</v>
      </c>
      <c r="B134">
        <v>5</v>
      </c>
      <c r="C134">
        <v>5</v>
      </c>
      <c r="D134">
        <v>5</v>
      </c>
      <c r="E134">
        <v>5</v>
      </c>
    </row>
    <row r="135" spans="1:5">
      <c r="A135" s="35" t="s">
        <v>988</v>
      </c>
      <c r="B135">
        <v>4</v>
      </c>
      <c r="C135">
        <v>4</v>
      </c>
      <c r="D135">
        <v>4</v>
      </c>
      <c r="E135">
        <v>4</v>
      </c>
    </row>
    <row r="136" spans="1:5">
      <c r="A136" s="36" t="s">
        <v>1179</v>
      </c>
      <c r="B136">
        <v>1</v>
      </c>
      <c r="C136">
        <v>1</v>
      </c>
      <c r="D136">
        <v>1</v>
      </c>
      <c r="E136">
        <v>1</v>
      </c>
    </row>
    <row r="137" spans="1:5">
      <c r="A137" s="36" t="s">
        <v>220</v>
      </c>
      <c r="B137">
        <v>1</v>
      </c>
      <c r="C137">
        <v>1</v>
      </c>
      <c r="D137">
        <v>1</v>
      </c>
      <c r="E137">
        <v>1</v>
      </c>
    </row>
    <row r="138" spans="1:5">
      <c r="A138" s="36" t="s">
        <v>28</v>
      </c>
      <c r="B138">
        <v>1</v>
      </c>
      <c r="C138">
        <v>1</v>
      </c>
      <c r="D138">
        <v>1</v>
      </c>
      <c r="E138">
        <v>1</v>
      </c>
    </row>
    <row r="139" spans="1:5">
      <c r="A139" s="36" t="s">
        <v>1072</v>
      </c>
      <c r="B139">
        <v>1</v>
      </c>
      <c r="C139">
        <v>1</v>
      </c>
      <c r="D139">
        <v>1</v>
      </c>
      <c r="E139">
        <v>1</v>
      </c>
    </row>
    <row r="140" spans="1:5">
      <c r="A140" s="35" t="s">
        <v>1071</v>
      </c>
      <c r="B140">
        <v>1</v>
      </c>
      <c r="C140">
        <v>1</v>
      </c>
      <c r="D140">
        <v>1</v>
      </c>
      <c r="E140">
        <v>1</v>
      </c>
    </row>
    <row r="141" spans="1:5">
      <c r="A141" s="36" t="s">
        <v>1070</v>
      </c>
      <c r="B141">
        <v>1</v>
      </c>
      <c r="C141">
        <v>1</v>
      </c>
      <c r="D141">
        <v>1</v>
      </c>
      <c r="E141">
        <v>1</v>
      </c>
    </row>
    <row r="142" spans="1:5">
      <c r="A142" s="33" t="s">
        <v>990</v>
      </c>
      <c r="B142">
        <v>134</v>
      </c>
      <c r="C142">
        <v>134</v>
      </c>
      <c r="D142">
        <v>134</v>
      </c>
      <c r="E142">
        <v>134</v>
      </c>
    </row>
    <row r="143" spans="1:5">
      <c r="A143" s="34" t="s">
        <v>999</v>
      </c>
      <c r="B143">
        <v>13</v>
      </c>
      <c r="C143">
        <v>13</v>
      </c>
      <c r="D143">
        <v>13</v>
      </c>
      <c r="E143">
        <v>13</v>
      </c>
    </row>
    <row r="144" spans="1:5">
      <c r="A144" s="35" t="s">
        <v>998</v>
      </c>
      <c r="B144">
        <v>12</v>
      </c>
      <c r="C144">
        <v>12</v>
      </c>
      <c r="D144">
        <v>12</v>
      </c>
      <c r="E144">
        <v>12</v>
      </c>
    </row>
    <row r="145" spans="1:5">
      <c r="A145" s="36" t="s">
        <v>1180</v>
      </c>
      <c r="B145">
        <v>1</v>
      </c>
      <c r="C145">
        <v>1</v>
      </c>
      <c r="D145">
        <v>1</v>
      </c>
      <c r="E145">
        <v>1</v>
      </c>
    </row>
    <row r="146" spans="1:5">
      <c r="A146" s="36" t="s">
        <v>1073</v>
      </c>
      <c r="B146">
        <v>1</v>
      </c>
      <c r="C146">
        <v>1</v>
      </c>
      <c r="D146">
        <v>1</v>
      </c>
      <c r="E146">
        <v>1</v>
      </c>
    </row>
    <row r="147" spans="1:5">
      <c r="A147" s="36" t="s">
        <v>1181</v>
      </c>
      <c r="B147">
        <v>1</v>
      </c>
      <c r="C147">
        <v>1</v>
      </c>
      <c r="D147">
        <v>1</v>
      </c>
      <c r="E147">
        <v>1</v>
      </c>
    </row>
    <row r="148" spans="1:5">
      <c r="A148" s="36" t="s">
        <v>143</v>
      </c>
      <c r="B148">
        <v>1</v>
      </c>
      <c r="C148">
        <v>1</v>
      </c>
      <c r="D148">
        <v>1</v>
      </c>
      <c r="E148">
        <v>1</v>
      </c>
    </row>
    <row r="149" spans="1:5">
      <c r="A149" s="36" t="s">
        <v>94</v>
      </c>
      <c r="B149">
        <v>1</v>
      </c>
      <c r="C149">
        <v>1</v>
      </c>
      <c r="D149">
        <v>1</v>
      </c>
      <c r="E149">
        <v>1</v>
      </c>
    </row>
    <row r="150" spans="1:5">
      <c r="A150" s="36" t="s">
        <v>863</v>
      </c>
      <c r="B150">
        <v>1</v>
      </c>
      <c r="C150">
        <v>1</v>
      </c>
      <c r="D150">
        <v>1</v>
      </c>
      <c r="E150">
        <v>1</v>
      </c>
    </row>
    <row r="151" spans="1:5">
      <c r="A151" s="36" t="s">
        <v>1182</v>
      </c>
      <c r="B151">
        <v>1</v>
      </c>
      <c r="C151">
        <v>1</v>
      </c>
      <c r="D151">
        <v>1</v>
      </c>
      <c r="E151">
        <v>1</v>
      </c>
    </row>
    <row r="152" spans="1:5">
      <c r="A152" s="36" t="s">
        <v>1032</v>
      </c>
      <c r="B152">
        <v>1</v>
      </c>
      <c r="C152">
        <v>1</v>
      </c>
      <c r="D152">
        <v>1</v>
      </c>
      <c r="E152">
        <v>1</v>
      </c>
    </row>
    <row r="153" spans="1:5">
      <c r="A153" s="36" t="s">
        <v>1074</v>
      </c>
      <c r="B153">
        <v>1</v>
      </c>
      <c r="C153">
        <v>1</v>
      </c>
      <c r="D153">
        <v>1</v>
      </c>
      <c r="E153">
        <v>1</v>
      </c>
    </row>
    <row r="154" spans="1:5">
      <c r="A154" s="36" t="s">
        <v>1183</v>
      </c>
      <c r="B154">
        <v>1</v>
      </c>
      <c r="C154">
        <v>1</v>
      </c>
      <c r="D154">
        <v>1</v>
      </c>
      <c r="E154">
        <v>1</v>
      </c>
    </row>
    <row r="155" spans="1:5">
      <c r="A155" s="36" t="s">
        <v>1023</v>
      </c>
      <c r="B155">
        <v>1</v>
      </c>
      <c r="C155">
        <v>1</v>
      </c>
      <c r="D155">
        <v>1</v>
      </c>
      <c r="E155">
        <v>1</v>
      </c>
    </row>
    <row r="156" spans="1:5">
      <c r="A156" s="36" t="s">
        <v>1033</v>
      </c>
      <c r="B156">
        <v>1</v>
      </c>
      <c r="C156">
        <v>1</v>
      </c>
      <c r="D156">
        <v>1</v>
      </c>
      <c r="E156">
        <v>1</v>
      </c>
    </row>
    <row r="157" spans="1:5">
      <c r="A157" s="35" t="s">
        <v>1076</v>
      </c>
      <c r="B157">
        <v>1</v>
      </c>
      <c r="C157">
        <v>1</v>
      </c>
      <c r="D157">
        <v>1</v>
      </c>
      <c r="E157">
        <v>1</v>
      </c>
    </row>
    <row r="158" spans="1:5">
      <c r="A158" s="36" t="s">
        <v>1075</v>
      </c>
      <c r="B158">
        <v>1</v>
      </c>
      <c r="C158">
        <v>1</v>
      </c>
      <c r="D158">
        <v>1</v>
      </c>
      <c r="E158">
        <v>1</v>
      </c>
    </row>
    <row r="159" spans="1:5">
      <c r="A159" s="34" t="s">
        <v>992</v>
      </c>
      <c r="B159">
        <v>5</v>
      </c>
      <c r="C159">
        <v>5</v>
      </c>
      <c r="D159">
        <v>5</v>
      </c>
      <c r="E159">
        <v>5</v>
      </c>
    </row>
    <row r="160" spans="1:5">
      <c r="A160" s="35" t="s">
        <v>1041</v>
      </c>
      <c r="B160">
        <v>2</v>
      </c>
      <c r="C160">
        <v>2</v>
      </c>
      <c r="D160">
        <v>2</v>
      </c>
      <c r="E160">
        <v>2</v>
      </c>
    </row>
    <row r="161" spans="1:5">
      <c r="A161" s="36" t="s">
        <v>1184</v>
      </c>
      <c r="B161">
        <v>1</v>
      </c>
      <c r="C161">
        <v>1</v>
      </c>
      <c r="D161">
        <v>1</v>
      </c>
      <c r="E161">
        <v>1</v>
      </c>
    </row>
    <row r="162" spans="1:5">
      <c r="A162" s="36" t="s">
        <v>1185</v>
      </c>
      <c r="B162">
        <v>1</v>
      </c>
      <c r="C162">
        <v>1</v>
      </c>
      <c r="D162">
        <v>1</v>
      </c>
      <c r="E162">
        <v>1</v>
      </c>
    </row>
    <row r="163" spans="1:5">
      <c r="A163" s="35" t="s">
        <v>991</v>
      </c>
      <c r="B163">
        <v>3</v>
      </c>
      <c r="C163">
        <v>3</v>
      </c>
      <c r="D163">
        <v>3</v>
      </c>
      <c r="E163">
        <v>3</v>
      </c>
    </row>
    <row r="164" spans="1:5">
      <c r="A164" s="36" t="s">
        <v>1186</v>
      </c>
      <c r="B164">
        <v>1</v>
      </c>
      <c r="C164">
        <v>1</v>
      </c>
      <c r="D164">
        <v>1</v>
      </c>
      <c r="E164">
        <v>1</v>
      </c>
    </row>
    <row r="165" spans="1:5">
      <c r="A165" s="36" t="s">
        <v>356</v>
      </c>
      <c r="B165">
        <v>1</v>
      </c>
      <c r="C165">
        <v>1</v>
      </c>
      <c r="D165">
        <v>1</v>
      </c>
      <c r="E165">
        <v>1</v>
      </c>
    </row>
    <row r="166" spans="1:5">
      <c r="A166" s="36" t="s">
        <v>1077</v>
      </c>
      <c r="B166">
        <v>1</v>
      </c>
      <c r="C166">
        <v>1</v>
      </c>
      <c r="D166">
        <v>1</v>
      </c>
      <c r="E166">
        <v>1</v>
      </c>
    </row>
    <row r="167" spans="1:5">
      <c r="A167" s="34" t="s">
        <v>1004</v>
      </c>
      <c r="B167">
        <v>2</v>
      </c>
      <c r="C167">
        <v>2</v>
      </c>
      <c r="D167">
        <v>2</v>
      </c>
      <c r="E167">
        <v>2</v>
      </c>
    </row>
    <row r="168" spans="1:5">
      <c r="A168" s="35" t="s">
        <v>1188</v>
      </c>
      <c r="B168">
        <v>2</v>
      </c>
      <c r="C168">
        <v>2</v>
      </c>
      <c r="D168">
        <v>2</v>
      </c>
      <c r="E168">
        <v>2</v>
      </c>
    </row>
    <row r="169" spans="1:5">
      <c r="A169" s="36" t="s">
        <v>1187</v>
      </c>
      <c r="B169">
        <v>1</v>
      </c>
      <c r="C169">
        <v>1</v>
      </c>
      <c r="D169">
        <v>1</v>
      </c>
      <c r="E169">
        <v>1</v>
      </c>
    </row>
    <row r="170" spans="1:5">
      <c r="A170" s="36" t="s">
        <v>1189</v>
      </c>
      <c r="B170">
        <v>1</v>
      </c>
      <c r="C170">
        <v>1</v>
      </c>
      <c r="D170">
        <v>1</v>
      </c>
      <c r="E170">
        <v>1</v>
      </c>
    </row>
    <row r="171" spans="1:5">
      <c r="A171" s="34" t="s">
        <v>996</v>
      </c>
      <c r="B171">
        <v>57</v>
      </c>
      <c r="C171">
        <v>57</v>
      </c>
      <c r="D171">
        <v>57</v>
      </c>
      <c r="E171">
        <v>57</v>
      </c>
    </row>
    <row r="172" spans="1:5">
      <c r="A172" s="35" t="s">
        <v>1211</v>
      </c>
      <c r="B172">
        <v>1</v>
      </c>
      <c r="C172">
        <v>1</v>
      </c>
      <c r="D172">
        <v>1</v>
      </c>
      <c r="E172">
        <v>1</v>
      </c>
    </row>
    <row r="173" spans="1:5">
      <c r="A173" s="36" t="s">
        <v>1210</v>
      </c>
      <c r="B173">
        <v>1</v>
      </c>
      <c r="C173">
        <v>1</v>
      </c>
      <c r="D173">
        <v>1</v>
      </c>
      <c r="E173">
        <v>1</v>
      </c>
    </row>
    <row r="174" spans="1:5">
      <c r="A174" s="35" t="s">
        <v>1197</v>
      </c>
      <c r="B174">
        <v>1</v>
      </c>
      <c r="C174">
        <v>1</v>
      </c>
      <c r="D174">
        <v>1</v>
      </c>
      <c r="E174">
        <v>1</v>
      </c>
    </row>
    <row r="175" spans="1:5">
      <c r="A175" s="36" t="s">
        <v>1196</v>
      </c>
      <c r="B175">
        <v>1</v>
      </c>
      <c r="C175">
        <v>1</v>
      </c>
      <c r="D175">
        <v>1</v>
      </c>
      <c r="E175">
        <v>1</v>
      </c>
    </row>
    <row r="176" spans="1:5">
      <c r="A176" s="35" t="s">
        <v>1036</v>
      </c>
      <c r="B176">
        <v>8</v>
      </c>
      <c r="C176">
        <v>8</v>
      </c>
      <c r="D176">
        <v>8</v>
      </c>
      <c r="E176">
        <v>8</v>
      </c>
    </row>
    <row r="177" spans="1:5">
      <c r="A177" s="36" t="s">
        <v>725</v>
      </c>
      <c r="B177">
        <v>1</v>
      </c>
      <c r="C177">
        <v>1</v>
      </c>
      <c r="D177">
        <v>1</v>
      </c>
      <c r="E177">
        <v>1</v>
      </c>
    </row>
    <row r="178" spans="1:5">
      <c r="A178" s="36" t="s">
        <v>1199</v>
      </c>
      <c r="B178">
        <v>1</v>
      </c>
      <c r="C178">
        <v>1</v>
      </c>
      <c r="D178">
        <v>1</v>
      </c>
      <c r="E178">
        <v>1</v>
      </c>
    </row>
    <row r="179" spans="1:5">
      <c r="A179" s="36" t="s">
        <v>1201</v>
      </c>
      <c r="B179">
        <v>1</v>
      </c>
      <c r="C179">
        <v>1</v>
      </c>
      <c r="D179">
        <v>1</v>
      </c>
      <c r="E179">
        <v>1</v>
      </c>
    </row>
    <row r="180" spans="1:5">
      <c r="A180" s="36" t="s">
        <v>1202</v>
      </c>
      <c r="B180">
        <v>1</v>
      </c>
      <c r="C180">
        <v>1</v>
      </c>
      <c r="D180">
        <v>1</v>
      </c>
      <c r="E180">
        <v>1</v>
      </c>
    </row>
    <row r="181" spans="1:5">
      <c r="A181" s="36" t="s">
        <v>1204</v>
      </c>
      <c r="B181">
        <v>1</v>
      </c>
      <c r="C181">
        <v>1</v>
      </c>
      <c r="D181">
        <v>1</v>
      </c>
      <c r="E181">
        <v>1</v>
      </c>
    </row>
    <row r="182" spans="1:5">
      <c r="A182" s="36" t="s">
        <v>783</v>
      </c>
      <c r="B182">
        <v>1</v>
      </c>
      <c r="C182">
        <v>1</v>
      </c>
      <c r="D182">
        <v>1</v>
      </c>
      <c r="E182">
        <v>1</v>
      </c>
    </row>
    <row r="183" spans="1:5">
      <c r="A183" s="36" t="s">
        <v>323</v>
      </c>
      <c r="B183">
        <v>1</v>
      </c>
      <c r="C183">
        <v>1</v>
      </c>
      <c r="D183">
        <v>1</v>
      </c>
      <c r="E183">
        <v>1</v>
      </c>
    </row>
    <row r="184" spans="1:5">
      <c r="A184" s="36" t="s">
        <v>1205</v>
      </c>
      <c r="B184">
        <v>1</v>
      </c>
      <c r="C184">
        <v>1</v>
      </c>
      <c r="D184">
        <v>1</v>
      </c>
      <c r="E184">
        <v>1</v>
      </c>
    </row>
    <row r="185" spans="1:5">
      <c r="A185" s="35" t="s">
        <v>1039</v>
      </c>
      <c r="B185">
        <v>5</v>
      </c>
      <c r="C185">
        <v>5</v>
      </c>
      <c r="D185">
        <v>5</v>
      </c>
      <c r="E185">
        <v>5</v>
      </c>
    </row>
    <row r="186" spans="1:5">
      <c r="A186" s="36" t="s">
        <v>1212</v>
      </c>
      <c r="B186">
        <v>1</v>
      </c>
      <c r="C186">
        <v>1</v>
      </c>
      <c r="D186">
        <v>1</v>
      </c>
      <c r="E186">
        <v>1</v>
      </c>
    </row>
    <row r="187" spans="1:5">
      <c r="A187" s="36" t="s">
        <v>1086</v>
      </c>
      <c r="B187">
        <v>1</v>
      </c>
      <c r="C187">
        <v>1</v>
      </c>
      <c r="D187">
        <v>1</v>
      </c>
      <c r="E187">
        <v>1</v>
      </c>
    </row>
    <row r="188" spans="1:5">
      <c r="A188" s="36" t="s">
        <v>1215</v>
      </c>
      <c r="B188">
        <v>1</v>
      </c>
      <c r="C188">
        <v>1</v>
      </c>
      <c r="D188">
        <v>1</v>
      </c>
      <c r="E188">
        <v>1</v>
      </c>
    </row>
    <row r="189" spans="1:5">
      <c r="A189" s="36" t="s">
        <v>1038</v>
      </c>
      <c r="B189">
        <v>2</v>
      </c>
      <c r="C189">
        <v>2</v>
      </c>
      <c r="D189">
        <v>2</v>
      </c>
      <c r="E189">
        <v>2</v>
      </c>
    </row>
    <row r="190" spans="1:5">
      <c r="A190" s="35" t="s">
        <v>1009</v>
      </c>
      <c r="B190">
        <v>8</v>
      </c>
      <c r="C190">
        <v>8</v>
      </c>
      <c r="D190">
        <v>8</v>
      </c>
      <c r="E190">
        <v>8</v>
      </c>
    </row>
    <row r="191" spans="1:5">
      <c r="A191" s="36" t="s">
        <v>1216</v>
      </c>
      <c r="B191">
        <v>1</v>
      </c>
      <c r="C191">
        <v>1</v>
      </c>
      <c r="D191">
        <v>1</v>
      </c>
      <c r="E191">
        <v>1</v>
      </c>
    </row>
    <row r="192" spans="1:5">
      <c r="A192" s="36" t="s">
        <v>1218</v>
      </c>
      <c r="B192">
        <v>1</v>
      </c>
      <c r="C192">
        <v>1</v>
      </c>
      <c r="D192">
        <v>1</v>
      </c>
      <c r="E192">
        <v>1</v>
      </c>
    </row>
    <row r="193" spans="1:5">
      <c r="A193" s="36" t="s">
        <v>750</v>
      </c>
      <c r="B193">
        <v>1</v>
      </c>
      <c r="C193">
        <v>1</v>
      </c>
      <c r="D193">
        <v>1</v>
      </c>
      <c r="E193">
        <v>1</v>
      </c>
    </row>
    <row r="194" spans="1:5">
      <c r="A194" s="36" t="s">
        <v>1263</v>
      </c>
      <c r="B194">
        <v>1</v>
      </c>
      <c r="C194">
        <v>1</v>
      </c>
      <c r="D194">
        <v>1</v>
      </c>
      <c r="E194">
        <v>1</v>
      </c>
    </row>
    <row r="195" spans="1:5">
      <c r="A195" s="36" t="s">
        <v>1264</v>
      </c>
      <c r="B195">
        <v>1</v>
      </c>
      <c r="C195">
        <v>1</v>
      </c>
      <c r="D195">
        <v>1</v>
      </c>
      <c r="E195">
        <v>1</v>
      </c>
    </row>
    <row r="196" spans="1:5">
      <c r="A196" s="36" t="s">
        <v>1265</v>
      </c>
      <c r="B196">
        <v>1</v>
      </c>
      <c r="C196">
        <v>1</v>
      </c>
      <c r="D196">
        <v>1</v>
      </c>
      <c r="E196">
        <v>1</v>
      </c>
    </row>
    <row r="197" spans="1:5">
      <c r="A197" s="36" t="s">
        <v>1015</v>
      </c>
      <c r="B197">
        <v>1</v>
      </c>
      <c r="C197">
        <v>1</v>
      </c>
      <c r="D197">
        <v>1</v>
      </c>
      <c r="E197">
        <v>1</v>
      </c>
    </row>
    <row r="198" spans="1:5">
      <c r="A198" s="36" t="s">
        <v>1222</v>
      </c>
      <c r="B198">
        <v>1</v>
      </c>
      <c r="C198">
        <v>1</v>
      </c>
      <c r="D198">
        <v>1</v>
      </c>
      <c r="E198">
        <v>1</v>
      </c>
    </row>
    <row r="199" spans="1:5">
      <c r="A199" s="35" t="s">
        <v>995</v>
      </c>
      <c r="B199">
        <v>34</v>
      </c>
      <c r="C199">
        <v>34</v>
      </c>
      <c r="D199">
        <v>34</v>
      </c>
      <c r="E199">
        <v>34</v>
      </c>
    </row>
    <row r="200" spans="1:5">
      <c r="A200" s="36" t="s">
        <v>1078</v>
      </c>
      <c r="B200">
        <v>1</v>
      </c>
      <c r="C200">
        <v>1</v>
      </c>
      <c r="D200">
        <v>1</v>
      </c>
      <c r="E200">
        <v>1</v>
      </c>
    </row>
    <row r="201" spans="1:5">
      <c r="A201" s="36" t="s">
        <v>1079</v>
      </c>
      <c r="B201">
        <v>1</v>
      </c>
      <c r="C201">
        <v>1</v>
      </c>
      <c r="D201">
        <v>1</v>
      </c>
      <c r="E201">
        <v>1</v>
      </c>
    </row>
    <row r="202" spans="1:5">
      <c r="A202" s="36" t="s">
        <v>367</v>
      </c>
      <c r="B202">
        <v>1</v>
      </c>
      <c r="C202">
        <v>1</v>
      </c>
      <c r="D202">
        <v>1</v>
      </c>
      <c r="E202">
        <v>1</v>
      </c>
    </row>
    <row r="203" spans="1:5">
      <c r="A203" s="36" t="s">
        <v>977</v>
      </c>
      <c r="B203">
        <v>1</v>
      </c>
      <c r="C203">
        <v>1</v>
      </c>
      <c r="D203">
        <v>1</v>
      </c>
      <c r="E203">
        <v>1</v>
      </c>
    </row>
    <row r="204" spans="1:5">
      <c r="A204" s="36" t="s">
        <v>1034</v>
      </c>
      <c r="B204">
        <v>1</v>
      </c>
      <c r="C204">
        <v>1</v>
      </c>
      <c r="D204">
        <v>1</v>
      </c>
      <c r="E204">
        <v>1</v>
      </c>
    </row>
    <row r="205" spans="1:5">
      <c r="A205" s="36" t="s">
        <v>1190</v>
      </c>
      <c r="B205">
        <v>1</v>
      </c>
      <c r="C205">
        <v>1</v>
      </c>
      <c r="D205">
        <v>1</v>
      </c>
      <c r="E205">
        <v>1</v>
      </c>
    </row>
    <row r="206" spans="1:5">
      <c r="A206" s="36" t="s">
        <v>1080</v>
      </c>
      <c r="B206">
        <v>1</v>
      </c>
      <c r="C206">
        <v>1</v>
      </c>
      <c r="D206">
        <v>1</v>
      </c>
      <c r="E206">
        <v>1</v>
      </c>
    </row>
    <row r="207" spans="1:5">
      <c r="A207" s="36" t="s">
        <v>1014</v>
      </c>
      <c r="B207">
        <v>1</v>
      </c>
      <c r="C207">
        <v>1</v>
      </c>
      <c r="D207">
        <v>1</v>
      </c>
      <c r="E207">
        <v>1</v>
      </c>
    </row>
    <row r="208" spans="1:5">
      <c r="A208" s="36" t="s">
        <v>1191</v>
      </c>
      <c r="B208">
        <v>1</v>
      </c>
      <c r="C208">
        <v>1</v>
      </c>
      <c r="D208">
        <v>1</v>
      </c>
      <c r="E208">
        <v>1</v>
      </c>
    </row>
    <row r="209" spans="1:5">
      <c r="A209" s="36" t="s">
        <v>1192</v>
      </c>
      <c r="B209">
        <v>1</v>
      </c>
      <c r="C209">
        <v>1</v>
      </c>
      <c r="D209">
        <v>1</v>
      </c>
      <c r="E209">
        <v>1</v>
      </c>
    </row>
    <row r="210" spans="1:5">
      <c r="A210" s="36" t="s">
        <v>1193</v>
      </c>
      <c r="B210">
        <v>1</v>
      </c>
      <c r="C210">
        <v>1</v>
      </c>
      <c r="D210">
        <v>1</v>
      </c>
      <c r="E210">
        <v>1</v>
      </c>
    </row>
    <row r="211" spans="1:5">
      <c r="A211" s="36" t="s">
        <v>162</v>
      </c>
      <c r="B211">
        <v>1</v>
      </c>
      <c r="C211">
        <v>1</v>
      </c>
      <c r="D211">
        <v>1</v>
      </c>
      <c r="E211">
        <v>1</v>
      </c>
    </row>
    <row r="212" spans="1:5">
      <c r="A212" s="36" t="s">
        <v>1194</v>
      </c>
      <c r="B212">
        <v>1</v>
      </c>
      <c r="C212">
        <v>1</v>
      </c>
      <c r="D212">
        <v>1</v>
      </c>
      <c r="E212">
        <v>1</v>
      </c>
    </row>
    <row r="213" spans="1:5">
      <c r="A213" s="36" t="s">
        <v>1035</v>
      </c>
      <c r="B213">
        <v>1</v>
      </c>
      <c r="C213">
        <v>1</v>
      </c>
      <c r="D213">
        <v>1</v>
      </c>
      <c r="E213">
        <v>1</v>
      </c>
    </row>
    <row r="214" spans="1:5">
      <c r="A214" s="36" t="s">
        <v>40</v>
      </c>
      <c r="B214">
        <v>1</v>
      </c>
      <c r="C214">
        <v>1</v>
      </c>
      <c r="D214">
        <v>1</v>
      </c>
      <c r="E214">
        <v>1</v>
      </c>
    </row>
    <row r="215" spans="1:5">
      <c r="A215" s="36" t="s">
        <v>1000</v>
      </c>
      <c r="B215">
        <v>1</v>
      </c>
      <c r="C215">
        <v>1</v>
      </c>
      <c r="D215">
        <v>1</v>
      </c>
      <c r="E215">
        <v>1</v>
      </c>
    </row>
    <row r="216" spans="1:5">
      <c r="A216" s="36" t="s">
        <v>1195</v>
      </c>
      <c r="B216">
        <v>1</v>
      </c>
      <c r="C216">
        <v>1</v>
      </c>
      <c r="D216">
        <v>1</v>
      </c>
      <c r="E216">
        <v>1</v>
      </c>
    </row>
    <row r="217" spans="1:5">
      <c r="A217" s="36" t="s">
        <v>1024</v>
      </c>
      <c r="B217">
        <v>1</v>
      </c>
      <c r="C217">
        <v>1</v>
      </c>
      <c r="D217">
        <v>1</v>
      </c>
      <c r="E217">
        <v>1</v>
      </c>
    </row>
    <row r="218" spans="1:5">
      <c r="A218" s="36" t="s">
        <v>1037</v>
      </c>
      <c r="B218">
        <v>1</v>
      </c>
      <c r="C218">
        <v>1</v>
      </c>
      <c r="D218">
        <v>1</v>
      </c>
      <c r="E218">
        <v>1</v>
      </c>
    </row>
    <row r="219" spans="1:5">
      <c r="A219" s="36" t="s">
        <v>1206</v>
      </c>
      <c r="B219">
        <v>1</v>
      </c>
      <c r="C219">
        <v>1</v>
      </c>
      <c r="D219">
        <v>1</v>
      </c>
      <c r="E219">
        <v>1</v>
      </c>
    </row>
    <row r="220" spans="1:5">
      <c r="A220" s="36" t="s">
        <v>1207</v>
      </c>
      <c r="B220">
        <v>1</v>
      </c>
      <c r="C220">
        <v>1</v>
      </c>
      <c r="D220">
        <v>1</v>
      </c>
      <c r="E220">
        <v>1</v>
      </c>
    </row>
    <row r="221" spans="1:5">
      <c r="A221" s="36" t="s">
        <v>1081</v>
      </c>
      <c r="B221">
        <v>1</v>
      </c>
      <c r="C221">
        <v>1</v>
      </c>
      <c r="D221">
        <v>1</v>
      </c>
      <c r="E221">
        <v>1</v>
      </c>
    </row>
    <row r="222" spans="1:5">
      <c r="A222" s="36" t="s">
        <v>1208</v>
      </c>
      <c r="B222">
        <v>1</v>
      </c>
      <c r="C222">
        <v>1</v>
      </c>
      <c r="D222">
        <v>1</v>
      </c>
      <c r="E222">
        <v>1</v>
      </c>
    </row>
    <row r="223" spans="1:5">
      <c r="A223" s="36" t="s">
        <v>1209</v>
      </c>
      <c r="B223">
        <v>1</v>
      </c>
      <c r="C223">
        <v>1</v>
      </c>
      <c r="D223">
        <v>1</v>
      </c>
      <c r="E223">
        <v>1</v>
      </c>
    </row>
    <row r="224" spans="1:5">
      <c r="A224" s="36" t="s">
        <v>1082</v>
      </c>
      <c r="B224">
        <v>1</v>
      </c>
      <c r="C224">
        <v>1</v>
      </c>
      <c r="D224">
        <v>1</v>
      </c>
      <c r="E224">
        <v>1</v>
      </c>
    </row>
    <row r="225" spans="1:5">
      <c r="A225" s="36" t="s">
        <v>1213</v>
      </c>
      <c r="B225">
        <v>1</v>
      </c>
      <c r="C225">
        <v>1</v>
      </c>
      <c r="D225">
        <v>1</v>
      </c>
      <c r="E225">
        <v>1</v>
      </c>
    </row>
    <row r="226" spans="1:5">
      <c r="A226" s="36" t="s">
        <v>1083</v>
      </c>
      <c r="B226">
        <v>1</v>
      </c>
      <c r="C226">
        <v>1</v>
      </c>
      <c r="D226">
        <v>1</v>
      </c>
      <c r="E226">
        <v>1</v>
      </c>
    </row>
    <row r="227" spans="1:5">
      <c r="A227" s="36" t="s">
        <v>1085</v>
      </c>
      <c r="B227">
        <v>1</v>
      </c>
      <c r="C227">
        <v>1</v>
      </c>
      <c r="D227">
        <v>1</v>
      </c>
      <c r="E227">
        <v>1</v>
      </c>
    </row>
    <row r="228" spans="1:5">
      <c r="A228" s="36" t="s">
        <v>1214</v>
      </c>
      <c r="B228">
        <v>1</v>
      </c>
      <c r="C228">
        <v>1</v>
      </c>
      <c r="D228">
        <v>1</v>
      </c>
      <c r="E228">
        <v>1</v>
      </c>
    </row>
    <row r="229" spans="1:5">
      <c r="A229" s="36" t="s">
        <v>1217</v>
      </c>
      <c r="B229">
        <v>1</v>
      </c>
      <c r="C229">
        <v>1</v>
      </c>
      <c r="D229">
        <v>1</v>
      </c>
      <c r="E229">
        <v>1</v>
      </c>
    </row>
    <row r="230" spans="1:5">
      <c r="A230" s="36" t="s">
        <v>1219</v>
      </c>
      <c r="B230">
        <v>1</v>
      </c>
      <c r="C230">
        <v>1</v>
      </c>
      <c r="D230">
        <v>1</v>
      </c>
      <c r="E230">
        <v>1</v>
      </c>
    </row>
    <row r="231" spans="1:5">
      <c r="A231" s="36" t="s">
        <v>1220</v>
      </c>
      <c r="B231">
        <v>1</v>
      </c>
      <c r="C231">
        <v>1</v>
      </c>
      <c r="D231">
        <v>1</v>
      </c>
      <c r="E231">
        <v>1</v>
      </c>
    </row>
    <row r="232" spans="1:5">
      <c r="A232" s="36" t="s">
        <v>1221</v>
      </c>
      <c r="B232">
        <v>1</v>
      </c>
      <c r="C232">
        <v>1</v>
      </c>
      <c r="D232">
        <v>1</v>
      </c>
      <c r="E232">
        <v>1</v>
      </c>
    </row>
    <row r="233" spans="1:5">
      <c r="A233" s="36" t="s">
        <v>249</v>
      </c>
      <c r="B233">
        <v>1</v>
      </c>
      <c r="C233">
        <v>1</v>
      </c>
      <c r="D233">
        <v>1</v>
      </c>
      <c r="E233">
        <v>1</v>
      </c>
    </row>
    <row r="234" spans="1:5">
      <c r="A234" s="34" t="s">
        <v>997</v>
      </c>
      <c r="B234">
        <v>51</v>
      </c>
      <c r="C234">
        <v>51</v>
      </c>
      <c r="D234">
        <v>51</v>
      </c>
      <c r="E234">
        <v>51</v>
      </c>
    </row>
    <row r="235" spans="1:5">
      <c r="A235" s="35" t="s">
        <v>1240</v>
      </c>
      <c r="B235">
        <v>1</v>
      </c>
      <c r="C235">
        <v>1</v>
      </c>
      <c r="D235">
        <v>1</v>
      </c>
      <c r="E235">
        <v>1</v>
      </c>
    </row>
    <row r="236" spans="1:5">
      <c r="A236" s="36" t="s">
        <v>1239</v>
      </c>
      <c r="B236">
        <v>1</v>
      </c>
      <c r="C236">
        <v>1</v>
      </c>
      <c r="D236">
        <v>1</v>
      </c>
      <c r="E236">
        <v>1</v>
      </c>
    </row>
    <row r="237" spans="1:5">
      <c r="A237" s="35" t="s">
        <v>1226</v>
      </c>
      <c r="B237">
        <v>1</v>
      </c>
      <c r="C237">
        <v>1</v>
      </c>
      <c r="D237">
        <v>1</v>
      </c>
      <c r="E237">
        <v>1</v>
      </c>
    </row>
    <row r="238" spans="1:5">
      <c r="A238" s="36" t="s">
        <v>1225</v>
      </c>
      <c r="B238">
        <v>1</v>
      </c>
      <c r="C238">
        <v>1</v>
      </c>
      <c r="D238">
        <v>1</v>
      </c>
      <c r="E238">
        <v>1</v>
      </c>
    </row>
    <row r="239" spans="1:5">
      <c r="A239" s="35" t="s">
        <v>1005</v>
      </c>
      <c r="B239">
        <v>28</v>
      </c>
      <c r="C239">
        <v>28</v>
      </c>
      <c r="D239">
        <v>28</v>
      </c>
      <c r="E239">
        <v>28</v>
      </c>
    </row>
    <row r="240" spans="1:5">
      <c r="A240" s="36" t="s">
        <v>1223</v>
      </c>
      <c r="B240">
        <v>1</v>
      </c>
      <c r="C240">
        <v>1</v>
      </c>
      <c r="D240">
        <v>1</v>
      </c>
      <c r="E240">
        <v>1</v>
      </c>
    </row>
    <row r="241" spans="1:5">
      <c r="A241" s="36" t="s">
        <v>1224</v>
      </c>
      <c r="B241">
        <v>1</v>
      </c>
      <c r="C241">
        <v>1</v>
      </c>
      <c r="D241">
        <v>1</v>
      </c>
      <c r="E241">
        <v>1</v>
      </c>
    </row>
    <row r="242" spans="1:5">
      <c r="A242" s="36" t="s">
        <v>1227</v>
      </c>
      <c r="B242">
        <v>1</v>
      </c>
      <c r="C242">
        <v>1</v>
      </c>
      <c r="D242">
        <v>1</v>
      </c>
      <c r="E242">
        <v>1</v>
      </c>
    </row>
    <row r="243" spans="1:5">
      <c r="A243" s="36" t="s">
        <v>1228</v>
      </c>
      <c r="B243">
        <v>1</v>
      </c>
      <c r="C243">
        <v>1</v>
      </c>
      <c r="D243">
        <v>1</v>
      </c>
      <c r="E243">
        <v>1</v>
      </c>
    </row>
    <row r="244" spans="1:5">
      <c r="A244" s="36" t="s">
        <v>1090</v>
      </c>
      <c r="B244">
        <v>1</v>
      </c>
      <c r="C244">
        <v>1</v>
      </c>
      <c r="D244">
        <v>1</v>
      </c>
      <c r="E244">
        <v>1</v>
      </c>
    </row>
    <row r="245" spans="1:5">
      <c r="A245" s="36" t="s">
        <v>1229</v>
      </c>
      <c r="B245">
        <v>1</v>
      </c>
      <c r="C245">
        <v>1</v>
      </c>
      <c r="D245">
        <v>1</v>
      </c>
      <c r="E245">
        <v>1</v>
      </c>
    </row>
    <row r="246" spans="1:5">
      <c r="A246" s="36" t="s">
        <v>1230</v>
      </c>
      <c r="B246">
        <v>1</v>
      </c>
      <c r="C246">
        <v>1</v>
      </c>
      <c r="D246">
        <v>1</v>
      </c>
      <c r="E246">
        <v>1</v>
      </c>
    </row>
    <row r="247" spans="1:5">
      <c r="A247" s="36" t="s">
        <v>1231</v>
      </c>
      <c r="B247">
        <v>1</v>
      </c>
      <c r="C247">
        <v>1</v>
      </c>
      <c r="D247">
        <v>1</v>
      </c>
      <c r="E247">
        <v>1</v>
      </c>
    </row>
    <row r="248" spans="1:5">
      <c r="A248" s="36" t="s">
        <v>207</v>
      </c>
      <c r="B248">
        <v>1</v>
      </c>
      <c r="C248">
        <v>1</v>
      </c>
      <c r="D248">
        <v>1</v>
      </c>
      <c r="E248">
        <v>1</v>
      </c>
    </row>
    <row r="249" spans="1:5">
      <c r="A249" s="36" t="s">
        <v>1043</v>
      </c>
      <c r="B249">
        <v>1</v>
      </c>
      <c r="C249">
        <v>1</v>
      </c>
      <c r="D249">
        <v>1</v>
      </c>
      <c r="E249">
        <v>1</v>
      </c>
    </row>
    <row r="250" spans="1:5">
      <c r="A250" s="36" t="s">
        <v>1232</v>
      </c>
      <c r="B250">
        <v>1</v>
      </c>
      <c r="C250">
        <v>1</v>
      </c>
      <c r="D250">
        <v>1</v>
      </c>
      <c r="E250">
        <v>1</v>
      </c>
    </row>
    <row r="251" spans="1:5">
      <c r="A251" s="36" t="s">
        <v>301</v>
      </c>
      <c r="B251">
        <v>1</v>
      </c>
      <c r="C251">
        <v>1</v>
      </c>
      <c r="D251">
        <v>1</v>
      </c>
      <c r="E251">
        <v>1</v>
      </c>
    </row>
    <row r="252" spans="1:5">
      <c r="A252" s="36" t="s">
        <v>167</v>
      </c>
      <c r="B252">
        <v>1</v>
      </c>
      <c r="C252">
        <v>1</v>
      </c>
      <c r="D252">
        <v>1</v>
      </c>
      <c r="E252">
        <v>1</v>
      </c>
    </row>
    <row r="253" spans="1:5">
      <c r="A253" s="36" t="s">
        <v>179</v>
      </c>
      <c r="B253">
        <v>1</v>
      </c>
      <c r="C253">
        <v>1</v>
      </c>
      <c r="D253">
        <v>1</v>
      </c>
      <c r="E253">
        <v>1</v>
      </c>
    </row>
    <row r="254" spans="1:5">
      <c r="A254" s="36" t="s">
        <v>1044</v>
      </c>
      <c r="B254">
        <v>1</v>
      </c>
      <c r="C254">
        <v>1</v>
      </c>
      <c r="D254">
        <v>1</v>
      </c>
      <c r="E254">
        <v>1</v>
      </c>
    </row>
    <row r="255" spans="1:5">
      <c r="A255" s="36" t="s">
        <v>1091</v>
      </c>
      <c r="B255">
        <v>1</v>
      </c>
      <c r="C255">
        <v>1</v>
      </c>
      <c r="D255">
        <v>1</v>
      </c>
      <c r="E255">
        <v>1</v>
      </c>
    </row>
    <row r="256" spans="1:5">
      <c r="A256" s="36" t="s">
        <v>1236</v>
      </c>
      <c r="B256">
        <v>1</v>
      </c>
      <c r="C256">
        <v>1</v>
      </c>
      <c r="D256">
        <v>1</v>
      </c>
      <c r="E256">
        <v>1</v>
      </c>
    </row>
    <row r="257" spans="1:5">
      <c r="A257" s="36" t="s">
        <v>1238</v>
      </c>
      <c r="B257">
        <v>1</v>
      </c>
      <c r="C257">
        <v>1</v>
      </c>
      <c r="D257">
        <v>1</v>
      </c>
      <c r="E257">
        <v>1</v>
      </c>
    </row>
    <row r="258" spans="1:5">
      <c r="A258" s="36" t="s">
        <v>1092</v>
      </c>
      <c r="B258">
        <v>1</v>
      </c>
      <c r="C258">
        <v>1</v>
      </c>
      <c r="D258">
        <v>1</v>
      </c>
      <c r="E258">
        <v>1</v>
      </c>
    </row>
    <row r="259" spans="1:5">
      <c r="A259" s="36" t="s">
        <v>872</v>
      </c>
      <c r="B259">
        <v>1</v>
      </c>
      <c r="C259">
        <v>1</v>
      </c>
      <c r="D259">
        <v>1</v>
      </c>
      <c r="E259">
        <v>1</v>
      </c>
    </row>
    <row r="260" spans="1:5">
      <c r="A260" s="36" t="s">
        <v>1241</v>
      </c>
      <c r="B260">
        <v>1</v>
      </c>
      <c r="C260">
        <v>1</v>
      </c>
      <c r="D260">
        <v>1</v>
      </c>
      <c r="E260">
        <v>1</v>
      </c>
    </row>
    <row r="261" spans="1:5">
      <c r="A261" s="36" t="s">
        <v>1098</v>
      </c>
      <c r="B261">
        <v>1</v>
      </c>
      <c r="C261">
        <v>1</v>
      </c>
      <c r="D261">
        <v>1</v>
      </c>
      <c r="E261">
        <v>1</v>
      </c>
    </row>
    <row r="262" spans="1:5">
      <c r="A262" s="36" t="s">
        <v>1250</v>
      </c>
      <c r="B262">
        <v>1</v>
      </c>
      <c r="C262">
        <v>1</v>
      </c>
      <c r="D262">
        <v>1</v>
      </c>
      <c r="E262">
        <v>1</v>
      </c>
    </row>
    <row r="263" spans="1:5">
      <c r="A263" s="36" t="s">
        <v>1251</v>
      </c>
      <c r="B263">
        <v>1</v>
      </c>
      <c r="C263">
        <v>1</v>
      </c>
      <c r="D263">
        <v>1</v>
      </c>
      <c r="E263">
        <v>1</v>
      </c>
    </row>
    <row r="264" spans="1:5">
      <c r="A264" s="36" t="s">
        <v>1252</v>
      </c>
      <c r="B264">
        <v>1</v>
      </c>
      <c r="C264">
        <v>1</v>
      </c>
      <c r="D264">
        <v>1</v>
      </c>
      <c r="E264">
        <v>1</v>
      </c>
    </row>
    <row r="265" spans="1:5">
      <c r="A265" s="36" t="s">
        <v>1254</v>
      </c>
      <c r="B265">
        <v>1</v>
      </c>
      <c r="C265">
        <v>1</v>
      </c>
      <c r="D265">
        <v>1</v>
      </c>
      <c r="E265">
        <v>1</v>
      </c>
    </row>
    <row r="266" spans="1:5">
      <c r="A266" s="36" t="s">
        <v>1256</v>
      </c>
      <c r="B266">
        <v>1</v>
      </c>
      <c r="C266">
        <v>1</v>
      </c>
      <c r="D266">
        <v>1</v>
      </c>
      <c r="E266">
        <v>1</v>
      </c>
    </row>
    <row r="267" spans="1:5">
      <c r="A267" s="36" t="s">
        <v>925</v>
      </c>
      <c r="B267">
        <v>1</v>
      </c>
      <c r="C267">
        <v>1</v>
      </c>
      <c r="D267">
        <v>1</v>
      </c>
      <c r="E267">
        <v>1</v>
      </c>
    </row>
    <row r="268" spans="1:5">
      <c r="A268" s="35" t="s">
        <v>1041</v>
      </c>
      <c r="B268">
        <v>4</v>
      </c>
      <c r="C268">
        <v>4</v>
      </c>
      <c r="D268">
        <v>4</v>
      </c>
      <c r="E268">
        <v>4</v>
      </c>
    </row>
    <row r="269" spans="1:5">
      <c r="A269" s="36" t="s">
        <v>1040</v>
      </c>
      <c r="B269">
        <v>1</v>
      </c>
      <c r="C269">
        <v>1</v>
      </c>
      <c r="D269">
        <v>1</v>
      </c>
      <c r="E269">
        <v>1</v>
      </c>
    </row>
    <row r="270" spans="1:5">
      <c r="A270" s="36" t="s">
        <v>1042</v>
      </c>
      <c r="B270">
        <v>1</v>
      </c>
      <c r="C270">
        <v>1</v>
      </c>
      <c r="D270">
        <v>1</v>
      </c>
      <c r="E270">
        <v>1</v>
      </c>
    </row>
    <row r="271" spans="1:5">
      <c r="A271" s="36" t="s">
        <v>1087</v>
      </c>
      <c r="B271">
        <v>1</v>
      </c>
      <c r="C271">
        <v>1</v>
      </c>
      <c r="D271">
        <v>1</v>
      </c>
      <c r="E271">
        <v>1</v>
      </c>
    </row>
    <row r="272" spans="1:5">
      <c r="A272" s="36" t="s">
        <v>1088</v>
      </c>
      <c r="B272">
        <v>1</v>
      </c>
      <c r="C272">
        <v>1</v>
      </c>
      <c r="D272">
        <v>1</v>
      </c>
      <c r="E272">
        <v>1</v>
      </c>
    </row>
    <row r="273" spans="1:5">
      <c r="A273" s="35" t="s">
        <v>1089</v>
      </c>
      <c r="B273">
        <v>3</v>
      </c>
      <c r="C273">
        <v>3</v>
      </c>
      <c r="D273">
        <v>3</v>
      </c>
      <c r="E273">
        <v>3</v>
      </c>
    </row>
    <row r="274" spans="1:5">
      <c r="A274" s="36" t="s">
        <v>839</v>
      </c>
      <c r="B274">
        <v>1</v>
      </c>
      <c r="C274">
        <v>1</v>
      </c>
      <c r="D274">
        <v>1</v>
      </c>
      <c r="E274">
        <v>1</v>
      </c>
    </row>
    <row r="275" spans="1:5">
      <c r="A275" s="36" t="s">
        <v>1249</v>
      </c>
      <c r="B275">
        <v>1</v>
      </c>
      <c r="C275">
        <v>1</v>
      </c>
      <c r="D275">
        <v>1</v>
      </c>
      <c r="E275">
        <v>1</v>
      </c>
    </row>
    <row r="276" spans="1:5">
      <c r="A276" s="36" t="s">
        <v>1253</v>
      </c>
      <c r="B276">
        <v>1</v>
      </c>
      <c r="C276">
        <v>1</v>
      </c>
      <c r="D276">
        <v>1</v>
      </c>
      <c r="E276">
        <v>1</v>
      </c>
    </row>
    <row r="277" spans="1:5">
      <c r="A277" s="35" t="s">
        <v>1094</v>
      </c>
      <c r="B277">
        <v>1</v>
      </c>
      <c r="C277">
        <v>1</v>
      </c>
      <c r="D277">
        <v>1</v>
      </c>
      <c r="E277">
        <v>1</v>
      </c>
    </row>
    <row r="278" spans="1:5">
      <c r="A278" s="36" t="s">
        <v>1093</v>
      </c>
      <c r="B278">
        <v>1</v>
      </c>
      <c r="C278">
        <v>1</v>
      </c>
      <c r="D278">
        <v>1</v>
      </c>
      <c r="E278">
        <v>1</v>
      </c>
    </row>
    <row r="279" spans="1:5">
      <c r="A279" s="35" t="s">
        <v>1096</v>
      </c>
      <c r="B279">
        <v>11</v>
      </c>
      <c r="C279">
        <v>11</v>
      </c>
      <c r="D279">
        <v>11</v>
      </c>
      <c r="E279">
        <v>11</v>
      </c>
    </row>
    <row r="280" spans="1:5">
      <c r="A280" s="36" t="s">
        <v>1242</v>
      </c>
      <c r="B280">
        <v>1</v>
      </c>
      <c r="C280">
        <v>1</v>
      </c>
      <c r="D280">
        <v>1</v>
      </c>
      <c r="E280">
        <v>1</v>
      </c>
    </row>
    <row r="281" spans="1:5">
      <c r="A281" s="36" t="s">
        <v>1095</v>
      </c>
      <c r="B281">
        <v>1</v>
      </c>
      <c r="C281">
        <v>1</v>
      </c>
      <c r="D281">
        <v>1</v>
      </c>
      <c r="E281">
        <v>1</v>
      </c>
    </row>
    <row r="282" spans="1:5">
      <c r="A282" s="36" t="s">
        <v>1243</v>
      </c>
      <c r="B282">
        <v>1</v>
      </c>
      <c r="C282">
        <v>1</v>
      </c>
      <c r="D282">
        <v>1</v>
      </c>
      <c r="E282">
        <v>1</v>
      </c>
    </row>
    <row r="283" spans="1:5">
      <c r="A283" s="36" t="s">
        <v>1244</v>
      </c>
      <c r="B283">
        <v>1</v>
      </c>
      <c r="C283">
        <v>1</v>
      </c>
      <c r="D283">
        <v>1</v>
      </c>
      <c r="E283">
        <v>1</v>
      </c>
    </row>
    <row r="284" spans="1:5">
      <c r="A284" s="36" t="s">
        <v>1245</v>
      </c>
      <c r="B284">
        <v>1</v>
      </c>
      <c r="C284">
        <v>1</v>
      </c>
      <c r="D284">
        <v>1</v>
      </c>
      <c r="E284">
        <v>1</v>
      </c>
    </row>
    <row r="285" spans="1:5">
      <c r="A285" s="36" t="s">
        <v>1246</v>
      </c>
      <c r="B285">
        <v>1</v>
      </c>
      <c r="C285">
        <v>1</v>
      </c>
      <c r="D285">
        <v>1</v>
      </c>
      <c r="E285">
        <v>1</v>
      </c>
    </row>
    <row r="286" spans="1:5">
      <c r="A286" s="36" t="s">
        <v>1247</v>
      </c>
      <c r="B286">
        <v>1</v>
      </c>
      <c r="C286">
        <v>1</v>
      </c>
      <c r="D286">
        <v>1</v>
      </c>
      <c r="E286">
        <v>1</v>
      </c>
    </row>
    <row r="287" spans="1:5">
      <c r="A287" s="36" t="s">
        <v>1097</v>
      </c>
      <c r="B287">
        <v>1</v>
      </c>
      <c r="C287">
        <v>1</v>
      </c>
      <c r="D287">
        <v>1</v>
      </c>
      <c r="E287">
        <v>1</v>
      </c>
    </row>
    <row r="288" spans="1:5">
      <c r="A288" s="36" t="s">
        <v>504</v>
      </c>
      <c r="B288">
        <v>1</v>
      </c>
      <c r="C288">
        <v>1</v>
      </c>
      <c r="D288">
        <v>1</v>
      </c>
      <c r="E288">
        <v>1</v>
      </c>
    </row>
    <row r="289" spans="1:5">
      <c r="A289" s="36" t="s">
        <v>1248</v>
      </c>
      <c r="B289">
        <v>1</v>
      </c>
      <c r="C289">
        <v>1</v>
      </c>
      <c r="D289">
        <v>1</v>
      </c>
      <c r="E289">
        <v>1</v>
      </c>
    </row>
    <row r="290" spans="1:5">
      <c r="A290" s="36" t="s">
        <v>761</v>
      </c>
      <c r="B290">
        <v>1</v>
      </c>
      <c r="C290">
        <v>1</v>
      </c>
      <c r="D290">
        <v>1</v>
      </c>
      <c r="E290">
        <v>1</v>
      </c>
    </row>
    <row r="291" spans="1:5">
      <c r="A291" s="35" t="s">
        <v>1257</v>
      </c>
      <c r="B291">
        <v>1</v>
      </c>
      <c r="C291">
        <v>1</v>
      </c>
      <c r="D291">
        <v>1</v>
      </c>
      <c r="E291">
        <v>1</v>
      </c>
    </row>
    <row r="292" spans="1:5">
      <c r="A292" s="36" t="s">
        <v>868</v>
      </c>
      <c r="B292">
        <v>1</v>
      </c>
      <c r="C292">
        <v>1</v>
      </c>
      <c r="D292">
        <v>1</v>
      </c>
      <c r="E292">
        <v>1</v>
      </c>
    </row>
    <row r="293" spans="1:5">
      <c r="A293" s="35" t="s">
        <v>1235</v>
      </c>
      <c r="B293">
        <v>1</v>
      </c>
      <c r="C293">
        <v>1</v>
      </c>
      <c r="D293">
        <v>1</v>
      </c>
      <c r="E293">
        <v>1</v>
      </c>
    </row>
    <row r="294" spans="1:5">
      <c r="A294" s="36" t="s">
        <v>1234</v>
      </c>
      <c r="B294">
        <v>1</v>
      </c>
      <c r="C294">
        <v>1</v>
      </c>
      <c r="D294">
        <v>1</v>
      </c>
      <c r="E294">
        <v>1</v>
      </c>
    </row>
    <row r="295" spans="1:5">
      <c r="A295" s="34" t="s">
        <v>1006</v>
      </c>
      <c r="B295">
        <v>1</v>
      </c>
      <c r="C295">
        <v>1</v>
      </c>
      <c r="D295">
        <v>1</v>
      </c>
      <c r="E295">
        <v>1</v>
      </c>
    </row>
    <row r="296" spans="1:5">
      <c r="A296" s="35" t="s">
        <v>1259</v>
      </c>
      <c r="B296">
        <v>1</v>
      </c>
      <c r="C296">
        <v>1</v>
      </c>
      <c r="D296">
        <v>1</v>
      </c>
      <c r="E296">
        <v>1</v>
      </c>
    </row>
    <row r="297" spans="1:5">
      <c r="A297" s="36" t="s">
        <v>1258</v>
      </c>
      <c r="B297">
        <v>1</v>
      </c>
      <c r="C297">
        <v>1</v>
      </c>
      <c r="D297">
        <v>1</v>
      </c>
      <c r="E297">
        <v>1</v>
      </c>
    </row>
    <row r="298" spans="1:5">
      <c r="A298" s="34" t="s">
        <v>1001</v>
      </c>
      <c r="B298">
        <v>5</v>
      </c>
      <c r="C298">
        <v>5</v>
      </c>
      <c r="D298">
        <v>5</v>
      </c>
      <c r="E298">
        <v>5</v>
      </c>
    </row>
    <row r="299" spans="1:5">
      <c r="A299" s="35" t="s">
        <v>1100</v>
      </c>
      <c r="B299">
        <v>5</v>
      </c>
      <c r="C299">
        <v>5</v>
      </c>
      <c r="D299">
        <v>5</v>
      </c>
      <c r="E299">
        <v>5</v>
      </c>
    </row>
    <row r="300" spans="1:5">
      <c r="A300" s="36" t="s">
        <v>1260</v>
      </c>
      <c r="B300">
        <v>1</v>
      </c>
      <c r="C300">
        <v>1</v>
      </c>
      <c r="D300">
        <v>1</v>
      </c>
      <c r="E300">
        <v>1</v>
      </c>
    </row>
    <row r="301" spans="1:5">
      <c r="A301" s="36" t="s">
        <v>1099</v>
      </c>
      <c r="B301">
        <v>1</v>
      </c>
      <c r="C301">
        <v>1</v>
      </c>
      <c r="D301">
        <v>1</v>
      </c>
      <c r="E301">
        <v>1</v>
      </c>
    </row>
    <row r="302" spans="1:5">
      <c r="A302" s="36" t="s">
        <v>1101</v>
      </c>
      <c r="B302">
        <v>1</v>
      </c>
      <c r="C302">
        <v>1</v>
      </c>
      <c r="D302">
        <v>1</v>
      </c>
      <c r="E302">
        <v>1</v>
      </c>
    </row>
    <row r="303" spans="1:5">
      <c r="A303" s="36" t="s">
        <v>1262</v>
      </c>
      <c r="B303">
        <v>1</v>
      </c>
      <c r="C303">
        <v>1</v>
      </c>
      <c r="D303">
        <v>1</v>
      </c>
      <c r="E303">
        <v>1</v>
      </c>
    </row>
    <row r="304" spans="1:5">
      <c r="A304" s="36" t="s">
        <v>70</v>
      </c>
      <c r="B304">
        <v>1</v>
      </c>
      <c r="C304">
        <v>1</v>
      </c>
      <c r="D304">
        <v>1</v>
      </c>
      <c r="E304">
        <v>1</v>
      </c>
    </row>
    <row r="305" spans="1:5">
      <c r="A305" s="33" t="s">
        <v>1290</v>
      </c>
    </row>
    <row r="306" spans="1:5">
      <c r="A306" s="34" t="s">
        <v>1290</v>
      </c>
    </row>
    <row r="307" spans="1:5">
      <c r="A307" s="33" t="s">
        <v>1291</v>
      </c>
      <c r="B307">
        <v>251</v>
      </c>
      <c r="C307">
        <v>251</v>
      </c>
      <c r="D307">
        <v>251</v>
      </c>
      <c r="E307">
        <v>251</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D411-9D03-4DAA-A17C-1EA6FD34D5F7}">
  <dimension ref="A1:I1008"/>
  <sheetViews>
    <sheetView zoomScale="85" zoomScaleNormal="85" workbookViewId="0">
      <selection sqref="A1:B1"/>
    </sheetView>
  </sheetViews>
  <sheetFormatPr baseColWidth="10" defaultRowHeight="12.75"/>
  <cols>
    <col min="1" max="1" width="48.7109375" customWidth="1"/>
    <col min="2" max="2" width="25.28515625" bestFit="1" customWidth="1"/>
  </cols>
  <sheetData>
    <row r="1" spans="1:9" ht="39.6" customHeight="1">
      <c r="A1" s="77" t="s">
        <v>1338</v>
      </c>
      <c r="B1" s="77"/>
    </row>
    <row r="3" spans="1:9">
      <c r="A3" s="45" t="s">
        <v>1319</v>
      </c>
      <c r="B3" s="37" t="s">
        <v>1336</v>
      </c>
    </row>
    <row r="4" spans="1:9">
      <c r="A4" s="8" t="s">
        <v>13</v>
      </c>
      <c r="B4" s="38" t="s">
        <v>1296</v>
      </c>
    </row>
    <row r="5" spans="1:9">
      <c r="A5" s="8" t="s">
        <v>220</v>
      </c>
      <c r="B5" s="38" t="s">
        <v>1296</v>
      </c>
    </row>
    <row r="6" spans="1:9">
      <c r="A6" s="8" t="s">
        <v>356</v>
      </c>
      <c r="B6" s="38" t="s">
        <v>1296</v>
      </c>
      <c r="D6" s="76" t="s">
        <v>1337</v>
      </c>
      <c r="E6" s="76"/>
      <c r="F6" s="76"/>
      <c r="G6" s="76"/>
      <c r="H6" s="76"/>
      <c r="I6" s="76"/>
    </row>
    <row r="7" spans="1:9">
      <c r="A7" s="8" t="s">
        <v>40</v>
      </c>
      <c r="B7" s="38" t="s">
        <v>1305</v>
      </c>
      <c r="D7" s="76"/>
      <c r="E7" s="76"/>
      <c r="F7" s="76"/>
      <c r="G7" s="76"/>
      <c r="H7" s="76"/>
      <c r="I7" s="76"/>
    </row>
    <row r="8" spans="1:9">
      <c r="A8" s="8" t="s">
        <v>28</v>
      </c>
      <c r="B8" s="38" t="s">
        <v>1305</v>
      </c>
      <c r="D8" s="76"/>
      <c r="E8" s="76"/>
      <c r="F8" s="76"/>
      <c r="G8" s="76"/>
      <c r="H8" s="76"/>
      <c r="I8" s="76"/>
    </row>
    <row r="9" spans="1:9">
      <c r="A9" s="8" t="s">
        <v>94</v>
      </c>
      <c r="B9" s="38" t="s">
        <v>1296</v>
      </c>
      <c r="D9" s="76"/>
      <c r="E9" s="76"/>
      <c r="F9" s="76"/>
      <c r="G9" s="76"/>
      <c r="H9" s="76"/>
      <c r="I9" s="76"/>
    </row>
    <row r="10" spans="1:9">
      <c r="A10" s="8" t="s">
        <v>162</v>
      </c>
      <c r="B10" s="38" t="s">
        <v>1305</v>
      </c>
      <c r="D10" s="76"/>
      <c r="E10" s="76"/>
      <c r="F10" s="76"/>
      <c r="G10" s="76"/>
      <c r="H10" s="76"/>
      <c r="I10" s="76"/>
    </row>
    <row r="11" spans="1:9">
      <c r="A11" s="8" t="s">
        <v>1000</v>
      </c>
      <c r="B11" s="38" t="s">
        <v>1305</v>
      </c>
      <c r="D11" s="76"/>
      <c r="E11" s="76"/>
      <c r="F11" s="76"/>
      <c r="G11" s="76"/>
      <c r="H11" s="76"/>
      <c r="I11" s="76"/>
    </row>
    <row r="12" spans="1:9">
      <c r="A12" s="39" t="s">
        <v>465</v>
      </c>
      <c r="B12" s="38" t="s">
        <v>1305</v>
      </c>
      <c r="D12" s="76"/>
      <c r="E12" s="76"/>
      <c r="F12" s="76"/>
      <c r="G12" s="76"/>
      <c r="H12" s="76"/>
      <c r="I12" s="76"/>
    </row>
    <row r="13" spans="1:9">
      <c r="A13" s="39" t="s">
        <v>167</v>
      </c>
      <c r="B13" s="38" t="s">
        <v>1305</v>
      </c>
      <c r="D13" s="76"/>
      <c r="E13" s="76"/>
      <c r="F13" s="76"/>
      <c r="G13" s="76"/>
      <c r="H13" s="76"/>
      <c r="I13" s="76"/>
    </row>
    <row r="14" spans="1:9">
      <c r="A14" s="8" t="s">
        <v>100</v>
      </c>
      <c r="B14" s="38" t="s">
        <v>1296</v>
      </c>
      <c r="D14" s="76"/>
      <c r="E14" s="76"/>
      <c r="F14" s="76"/>
      <c r="G14" s="76"/>
      <c r="H14" s="76"/>
      <c r="I14" s="76"/>
    </row>
    <row r="15" spans="1:9">
      <c r="A15" s="39" t="s">
        <v>977</v>
      </c>
      <c r="B15" s="38" t="s">
        <v>1305</v>
      </c>
      <c r="D15" s="76"/>
      <c r="E15" s="76"/>
      <c r="F15" s="76"/>
      <c r="G15" s="76"/>
      <c r="H15" s="76"/>
      <c r="I15" s="76"/>
    </row>
    <row r="16" spans="1:9">
      <c r="A16" s="8" t="s">
        <v>750</v>
      </c>
      <c r="B16" s="38" t="s">
        <v>1296</v>
      </c>
      <c r="C16" s="38"/>
    </row>
    <row r="17" spans="1:2">
      <c r="A17" s="8" t="s">
        <v>1011</v>
      </c>
      <c r="B17" s="38" t="s">
        <v>1305</v>
      </c>
    </row>
    <row r="18" spans="1:2">
      <c r="A18" s="39" t="s">
        <v>1014</v>
      </c>
      <c r="B18" s="38" t="s">
        <v>1305</v>
      </c>
    </row>
    <row r="19" spans="1:2">
      <c r="A19" s="40" t="s">
        <v>1015</v>
      </c>
      <c r="B19" s="38" t="s">
        <v>1305</v>
      </c>
    </row>
    <row r="20" spans="1:2">
      <c r="A20" s="8" t="s">
        <v>249</v>
      </c>
      <c r="B20" s="38" t="s">
        <v>1296</v>
      </c>
    </row>
    <row r="21" spans="1:2">
      <c r="A21" s="39" t="s">
        <v>1018</v>
      </c>
      <c r="B21" s="38" t="s">
        <v>1305</v>
      </c>
    </row>
    <row r="22" spans="1:2">
      <c r="A22" s="8" t="s">
        <v>1019</v>
      </c>
      <c r="B22" s="38" t="s">
        <v>1296</v>
      </c>
    </row>
    <row r="23" spans="1:2">
      <c r="A23" s="8" t="s">
        <v>1021</v>
      </c>
      <c r="B23" s="38" t="s">
        <v>1305</v>
      </c>
    </row>
    <row r="24" spans="1:2">
      <c r="A24" s="39" t="s">
        <v>1022</v>
      </c>
      <c r="B24" s="38" t="s">
        <v>1305</v>
      </c>
    </row>
    <row r="25" spans="1:2">
      <c r="A25" s="8" t="s">
        <v>1023</v>
      </c>
      <c r="B25" s="38" t="s">
        <v>1305</v>
      </c>
    </row>
    <row r="26" spans="1:2">
      <c r="A26" s="8" t="s">
        <v>1024</v>
      </c>
      <c r="B26" s="38" t="s">
        <v>1296</v>
      </c>
    </row>
    <row r="27" spans="1:2">
      <c r="A27" s="39" t="s">
        <v>1025</v>
      </c>
      <c r="B27" s="38" t="s">
        <v>1297</v>
      </c>
    </row>
    <row r="28" spans="1:2">
      <c r="A28" s="8" t="s">
        <v>1026</v>
      </c>
      <c r="B28" s="38" t="s">
        <v>1305</v>
      </c>
    </row>
    <row r="29" spans="1:2">
      <c r="A29" s="39" t="s">
        <v>1027</v>
      </c>
      <c r="B29" s="38" t="s">
        <v>1305</v>
      </c>
    </row>
    <row r="30" spans="1:2">
      <c r="A30" s="8" t="s">
        <v>1028</v>
      </c>
      <c r="B30" s="38" t="s">
        <v>1305</v>
      </c>
    </row>
    <row r="31" spans="1:2">
      <c r="A31" s="8" t="s">
        <v>1029</v>
      </c>
      <c r="B31" s="38" t="s">
        <v>1305</v>
      </c>
    </row>
    <row r="32" spans="1:2">
      <c r="A32" s="39" t="s">
        <v>1030</v>
      </c>
      <c r="B32" s="38" t="s">
        <v>1305</v>
      </c>
    </row>
    <row r="33" spans="1:2">
      <c r="A33" s="41" t="s">
        <v>1299</v>
      </c>
      <c r="B33" s="38" t="s">
        <v>1300</v>
      </c>
    </row>
    <row r="34" spans="1:2">
      <c r="A34" s="8" t="s">
        <v>143</v>
      </c>
      <c r="B34" s="38" t="s">
        <v>1305</v>
      </c>
    </row>
    <row r="35" spans="1:2">
      <c r="A35" s="39" t="s">
        <v>863</v>
      </c>
      <c r="B35" s="38" t="s">
        <v>1305</v>
      </c>
    </row>
    <row r="36" spans="1:2">
      <c r="A36" s="8" t="s">
        <v>1032</v>
      </c>
      <c r="B36" s="38" t="s">
        <v>1296</v>
      </c>
    </row>
    <row r="37" spans="1:2">
      <c r="A37" s="8" t="s">
        <v>1033</v>
      </c>
      <c r="B37" s="38" t="s">
        <v>1305</v>
      </c>
    </row>
    <row r="38" spans="1:2">
      <c r="A38" s="39" t="s">
        <v>1034</v>
      </c>
      <c r="B38" s="38" t="s">
        <v>1296</v>
      </c>
    </row>
    <row r="39" spans="1:2">
      <c r="A39" s="8" t="s">
        <v>1035</v>
      </c>
      <c r="B39" s="38" t="s">
        <v>1305</v>
      </c>
    </row>
    <row r="40" spans="1:2">
      <c r="A40" s="39" t="s">
        <v>725</v>
      </c>
      <c r="B40" s="38" t="s">
        <v>1305</v>
      </c>
    </row>
    <row r="41" spans="1:2">
      <c r="A41" s="39" t="s">
        <v>1037</v>
      </c>
      <c r="B41" s="38" t="s">
        <v>1305</v>
      </c>
    </row>
    <row r="42" spans="1:2">
      <c r="A42" s="42" t="s">
        <v>1038</v>
      </c>
      <c r="B42" s="38" t="s">
        <v>1298</v>
      </c>
    </row>
    <row r="43" spans="1:2">
      <c r="A43" s="8" t="s">
        <v>1040</v>
      </c>
      <c r="B43" s="38" t="s">
        <v>1305</v>
      </c>
    </row>
    <row r="44" spans="1:2">
      <c r="A44" s="8" t="s">
        <v>1042</v>
      </c>
      <c r="B44" s="38" t="s">
        <v>1301</v>
      </c>
    </row>
    <row r="45" spans="1:2">
      <c r="A45" s="39" t="s">
        <v>207</v>
      </c>
      <c r="B45" s="38" t="s">
        <v>1305</v>
      </c>
    </row>
    <row r="46" spans="1:2">
      <c r="A46" s="8" t="s">
        <v>1043</v>
      </c>
      <c r="B46" s="38" t="s">
        <v>1305</v>
      </c>
    </row>
    <row r="47" spans="1:2">
      <c r="A47" s="8" t="s">
        <v>301</v>
      </c>
      <c r="B47" s="38" t="s">
        <v>1305</v>
      </c>
    </row>
    <row r="48" spans="1:2">
      <c r="A48" s="8" t="s">
        <v>1044</v>
      </c>
      <c r="B48" s="38" t="s">
        <v>1305</v>
      </c>
    </row>
    <row r="49" spans="1:2">
      <c r="A49" s="8" t="s">
        <v>1045</v>
      </c>
      <c r="B49" s="38" t="s">
        <v>1296</v>
      </c>
    </row>
    <row r="50" spans="1:2">
      <c r="A50" s="39" t="s">
        <v>1047</v>
      </c>
      <c r="B50" s="38" t="s">
        <v>1296</v>
      </c>
    </row>
    <row r="51" spans="1:2">
      <c r="A51" s="39" t="s">
        <v>1048</v>
      </c>
      <c r="B51" s="38" t="s">
        <v>1296</v>
      </c>
    </row>
    <row r="52" spans="1:2">
      <c r="A52" s="8" t="s">
        <v>1049</v>
      </c>
      <c r="B52" s="38" t="s">
        <v>1305</v>
      </c>
    </row>
    <row r="53" spans="1:2">
      <c r="A53" s="39" t="s">
        <v>1050</v>
      </c>
      <c r="B53" s="38" t="s">
        <v>1296</v>
      </c>
    </row>
    <row r="54" spans="1:2">
      <c r="A54" s="39" t="s">
        <v>1051</v>
      </c>
      <c r="B54" s="38" t="s">
        <v>1296</v>
      </c>
    </row>
    <row r="55" spans="1:2">
      <c r="A55" s="8" t="s">
        <v>1052</v>
      </c>
      <c r="B55" s="38" t="s">
        <v>1305</v>
      </c>
    </row>
    <row r="56" spans="1:2">
      <c r="A56" s="8" t="s">
        <v>1053</v>
      </c>
      <c r="B56" s="38" t="s">
        <v>1305</v>
      </c>
    </row>
    <row r="57" spans="1:2">
      <c r="A57" s="39" t="s">
        <v>1054</v>
      </c>
      <c r="B57" s="38" t="s">
        <v>1302</v>
      </c>
    </row>
    <row r="58" spans="1:2">
      <c r="A58" s="8" t="s">
        <v>1055</v>
      </c>
      <c r="B58" s="38" t="s">
        <v>1305</v>
      </c>
    </row>
    <row r="59" spans="1:2">
      <c r="A59" s="8" t="s">
        <v>1056</v>
      </c>
      <c r="B59" s="38" t="s">
        <v>1305</v>
      </c>
    </row>
    <row r="60" spans="1:2">
      <c r="A60" s="39" t="s">
        <v>1057</v>
      </c>
      <c r="B60" s="38" t="s">
        <v>1296</v>
      </c>
    </row>
    <row r="61" spans="1:2">
      <c r="A61" s="8" t="s">
        <v>1058</v>
      </c>
      <c r="B61" s="38" t="s">
        <v>1305</v>
      </c>
    </row>
    <row r="62" spans="1:2">
      <c r="A62" s="39" t="s">
        <v>1059</v>
      </c>
      <c r="B62" s="38" t="s">
        <v>1305</v>
      </c>
    </row>
    <row r="63" spans="1:2">
      <c r="A63" s="8" t="s">
        <v>1060</v>
      </c>
      <c r="B63" s="38" t="s">
        <v>1296</v>
      </c>
    </row>
    <row r="64" spans="1:2">
      <c r="A64" s="8" t="s">
        <v>1061</v>
      </c>
      <c r="B64" s="38" t="s">
        <v>1305</v>
      </c>
    </row>
    <row r="65" spans="1:2">
      <c r="A65" s="8" t="s">
        <v>1062</v>
      </c>
      <c r="B65" s="38" t="s">
        <v>1305</v>
      </c>
    </row>
    <row r="66" spans="1:2">
      <c r="A66" s="39" t="s">
        <v>1063</v>
      </c>
      <c r="B66" s="38" t="s">
        <v>1305</v>
      </c>
    </row>
    <row r="67" spans="1:2">
      <c r="A67" s="8" t="s">
        <v>1064</v>
      </c>
      <c r="B67" s="38" t="s">
        <v>1305</v>
      </c>
    </row>
    <row r="68" spans="1:2">
      <c r="A68" s="39" t="s">
        <v>1065</v>
      </c>
      <c r="B68" s="38" t="s">
        <v>1305</v>
      </c>
    </row>
    <row r="69" spans="1:2">
      <c r="A69" s="39" t="s">
        <v>1066</v>
      </c>
      <c r="B69" s="38" t="s">
        <v>1297</v>
      </c>
    </row>
    <row r="70" spans="1:2">
      <c r="A70" s="8" t="s">
        <v>1067</v>
      </c>
      <c r="B70" s="38" t="s">
        <v>1296</v>
      </c>
    </row>
    <row r="71" spans="1:2">
      <c r="A71" s="39" t="s">
        <v>1068</v>
      </c>
      <c r="B71" s="38" t="s">
        <v>1300</v>
      </c>
    </row>
    <row r="72" spans="1:2">
      <c r="A72" s="8" t="s">
        <v>1069</v>
      </c>
      <c r="B72" s="38" t="s">
        <v>1305</v>
      </c>
    </row>
    <row r="73" spans="1:2">
      <c r="A73" s="8" t="s">
        <v>1070</v>
      </c>
      <c r="B73" s="38" t="s">
        <v>1305</v>
      </c>
    </row>
    <row r="74" spans="1:2">
      <c r="A74" s="8" t="s">
        <v>1072</v>
      </c>
      <c r="B74" s="38" t="s">
        <v>1305</v>
      </c>
    </row>
    <row r="75" spans="1:2">
      <c r="A75" s="8" t="s">
        <v>1073</v>
      </c>
      <c r="B75" s="38" t="s">
        <v>1305</v>
      </c>
    </row>
    <row r="76" spans="1:2">
      <c r="A76" s="8" t="s">
        <v>1074</v>
      </c>
      <c r="B76" s="38" t="s">
        <v>1305</v>
      </c>
    </row>
    <row r="77" spans="1:2">
      <c r="A77" s="8" t="s">
        <v>1075</v>
      </c>
      <c r="B77" s="38" t="s">
        <v>1296</v>
      </c>
    </row>
    <row r="78" spans="1:2">
      <c r="A78" s="39" t="s">
        <v>1077</v>
      </c>
      <c r="B78" s="38" t="s">
        <v>1296</v>
      </c>
    </row>
    <row r="79" spans="1:2">
      <c r="A79" s="8" t="s">
        <v>1078</v>
      </c>
      <c r="B79" s="38" t="s">
        <v>1305</v>
      </c>
    </row>
    <row r="80" spans="1:2">
      <c r="A80" s="39" t="s">
        <v>1079</v>
      </c>
      <c r="B80" s="38" t="s">
        <v>1305</v>
      </c>
    </row>
    <row r="81" spans="1:2">
      <c r="A81" s="8" t="s">
        <v>367</v>
      </c>
      <c r="B81" s="38" t="s">
        <v>1305</v>
      </c>
    </row>
    <row r="82" spans="1:2">
      <c r="A82" s="8" t="s">
        <v>1080</v>
      </c>
      <c r="B82" s="38" t="s">
        <v>1305</v>
      </c>
    </row>
    <row r="83" spans="1:2">
      <c r="A83" s="8" t="s">
        <v>323</v>
      </c>
      <c r="B83" s="38" t="s">
        <v>1305</v>
      </c>
    </row>
    <row r="84" spans="1:2">
      <c r="A84" s="8" t="s">
        <v>1081</v>
      </c>
      <c r="B84" s="38" t="s">
        <v>1305</v>
      </c>
    </row>
    <row r="85" spans="1:2">
      <c r="A85" s="8" t="s">
        <v>1082</v>
      </c>
      <c r="B85" s="38" t="s">
        <v>1296</v>
      </c>
    </row>
    <row r="86" spans="1:2">
      <c r="A86" s="8" t="s">
        <v>1083</v>
      </c>
      <c r="B86" s="38" t="s">
        <v>1305</v>
      </c>
    </row>
    <row r="87" spans="1:2">
      <c r="A87" s="8" t="s">
        <v>1085</v>
      </c>
      <c r="B87" s="38" t="s">
        <v>1305</v>
      </c>
    </row>
    <row r="88" spans="1:2">
      <c r="A88" s="8" t="s">
        <v>1086</v>
      </c>
      <c r="B88" s="38" t="s">
        <v>1305</v>
      </c>
    </row>
    <row r="89" spans="1:2">
      <c r="A89" s="8" t="s">
        <v>1087</v>
      </c>
      <c r="B89" s="38" t="s">
        <v>1301</v>
      </c>
    </row>
    <row r="90" spans="1:2">
      <c r="A90" s="8" t="s">
        <v>1088</v>
      </c>
      <c r="B90" s="38" t="s">
        <v>1301</v>
      </c>
    </row>
    <row r="91" spans="1:2">
      <c r="A91" s="39" t="s">
        <v>839</v>
      </c>
      <c r="B91" s="38" t="s">
        <v>1296</v>
      </c>
    </row>
    <row r="92" spans="1:2">
      <c r="A92" s="8" t="s">
        <v>1090</v>
      </c>
      <c r="B92" s="38" t="s">
        <v>1305</v>
      </c>
    </row>
    <row r="93" spans="1:2">
      <c r="A93" s="8" t="s">
        <v>1091</v>
      </c>
      <c r="B93" s="38" t="s">
        <v>1302</v>
      </c>
    </row>
    <row r="94" spans="1:2">
      <c r="A94" s="8" t="s">
        <v>1092</v>
      </c>
      <c r="B94" s="38" t="s">
        <v>1297</v>
      </c>
    </row>
    <row r="95" spans="1:2">
      <c r="A95" s="8" t="s">
        <v>1093</v>
      </c>
      <c r="B95" s="38" t="s">
        <v>1305</v>
      </c>
    </row>
    <row r="96" spans="1:2">
      <c r="A96" s="8" t="s">
        <v>1095</v>
      </c>
      <c r="B96" s="38" t="s">
        <v>1305</v>
      </c>
    </row>
    <row r="97" spans="1:2">
      <c r="A97" s="8" t="s">
        <v>1097</v>
      </c>
      <c r="B97" s="38" t="s">
        <v>1305</v>
      </c>
    </row>
    <row r="98" spans="1:2">
      <c r="A98" s="8" t="s">
        <v>761</v>
      </c>
      <c r="B98" s="38" t="s">
        <v>1296</v>
      </c>
    </row>
    <row r="99" spans="1:2">
      <c r="A99" s="8" t="s">
        <v>1098</v>
      </c>
      <c r="B99" s="38" t="s">
        <v>1305</v>
      </c>
    </row>
    <row r="100" spans="1:2">
      <c r="A100" s="43" t="s">
        <v>1099</v>
      </c>
      <c r="B100" s="38" t="s">
        <v>1305</v>
      </c>
    </row>
    <row r="101" spans="1:2">
      <c r="A101" s="21" t="s">
        <v>1101</v>
      </c>
      <c r="B101" s="38" t="s">
        <v>1305</v>
      </c>
    </row>
    <row r="102" spans="1:2">
      <c r="A102" s="43" t="s">
        <v>1102</v>
      </c>
      <c r="B102" s="38" t="s">
        <v>1305</v>
      </c>
    </row>
    <row r="103" spans="1:2">
      <c r="A103" s="21" t="s">
        <v>1104</v>
      </c>
      <c r="B103" s="38" t="s">
        <v>1305</v>
      </c>
    </row>
    <row r="104" spans="1:2">
      <c r="A104" s="21" t="s">
        <v>884</v>
      </c>
      <c r="B104" s="38" t="s">
        <v>1305</v>
      </c>
    </row>
    <row r="105" spans="1:2">
      <c r="A105" s="21" t="s">
        <v>1106</v>
      </c>
      <c r="B105" s="38" t="s">
        <v>1305</v>
      </c>
    </row>
    <row r="106" spans="1:2">
      <c r="A106" s="43" t="s">
        <v>1107</v>
      </c>
      <c r="B106" s="38" t="s">
        <v>1305</v>
      </c>
    </row>
    <row r="107" spans="1:2">
      <c r="A107" s="21" t="s">
        <v>1109</v>
      </c>
      <c r="B107" s="38" t="s">
        <v>1305</v>
      </c>
    </row>
    <row r="108" spans="1:2">
      <c r="A108" s="21" t="s">
        <v>1110</v>
      </c>
      <c r="B108" s="38" t="s">
        <v>1305</v>
      </c>
    </row>
    <row r="109" spans="1:2">
      <c r="A109" s="21" t="s">
        <v>1112</v>
      </c>
      <c r="B109" s="38" t="s">
        <v>1305</v>
      </c>
    </row>
    <row r="110" spans="1:2">
      <c r="A110" s="21" t="s">
        <v>1113</v>
      </c>
      <c r="B110" s="38" t="s">
        <v>1296</v>
      </c>
    </row>
    <row r="111" spans="1:2">
      <c r="A111" s="21" t="s">
        <v>1114</v>
      </c>
      <c r="B111" s="38" t="s">
        <v>1305</v>
      </c>
    </row>
    <row r="112" spans="1:2">
      <c r="A112" s="43" t="s">
        <v>1115</v>
      </c>
      <c r="B112" s="38" t="s">
        <v>1305</v>
      </c>
    </row>
    <row r="113" spans="1:2">
      <c r="A113" s="21" t="s">
        <v>1116</v>
      </c>
      <c r="B113" s="38" t="s">
        <v>1305</v>
      </c>
    </row>
    <row r="114" spans="1:2">
      <c r="A114" s="8" t="s">
        <v>1117</v>
      </c>
      <c r="B114" s="38" t="s">
        <v>1305</v>
      </c>
    </row>
    <row r="115" spans="1:2">
      <c r="A115" s="39" t="s">
        <v>1118</v>
      </c>
      <c r="B115" s="38" t="s">
        <v>1296</v>
      </c>
    </row>
    <row r="116" spans="1:2">
      <c r="A116" s="39" t="s">
        <v>1119</v>
      </c>
      <c r="B116" s="38" t="s">
        <v>1297</v>
      </c>
    </row>
    <row r="117" spans="1:2">
      <c r="A117" s="39" t="s">
        <v>1120</v>
      </c>
      <c r="B117" s="38" t="s">
        <v>1296</v>
      </c>
    </row>
    <row r="118" spans="1:2">
      <c r="A118" s="8" t="s">
        <v>1012</v>
      </c>
      <c r="B118" s="38" t="s">
        <v>1305</v>
      </c>
    </row>
    <row r="119" spans="1:2">
      <c r="A119" s="8" t="s">
        <v>1121</v>
      </c>
      <c r="B119" s="38" t="s">
        <v>1305</v>
      </c>
    </row>
    <row r="120" spans="1:2">
      <c r="A120" s="8" t="s">
        <v>1123</v>
      </c>
      <c r="B120" s="38" t="s">
        <v>1305</v>
      </c>
    </row>
    <row r="121" spans="1:2">
      <c r="A121" s="39" t="s">
        <v>1124</v>
      </c>
      <c r="B121" s="38" t="s">
        <v>1305</v>
      </c>
    </row>
    <row r="122" spans="1:2">
      <c r="A122" s="8" t="s">
        <v>1125</v>
      </c>
      <c r="B122" s="38" t="s">
        <v>1305</v>
      </c>
    </row>
    <row r="123" spans="1:2">
      <c r="A123" s="8" t="s">
        <v>1126</v>
      </c>
      <c r="B123" s="38" t="s">
        <v>1297</v>
      </c>
    </row>
    <row r="124" spans="1:2">
      <c r="A124" s="8" t="s">
        <v>1127</v>
      </c>
      <c r="B124" s="38" t="s">
        <v>1305</v>
      </c>
    </row>
    <row r="125" spans="1:2">
      <c r="A125" s="8" t="s">
        <v>1128</v>
      </c>
      <c r="B125" s="38" t="s">
        <v>1305</v>
      </c>
    </row>
    <row r="126" spans="1:2">
      <c r="A126" s="8" t="s">
        <v>1129</v>
      </c>
      <c r="B126" s="38" t="s">
        <v>1305</v>
      </c>
    </row>
    <row r="127" spans="1:2">
      <c r="A127" s="39" t="s">
        <v>1130</v>
      </c>
      <c r="B127" s="38" t="s">
        <v>1305</v>
      </c>
    </row>
    <row r="128" spans="1:2">
      <c r="A128" s="8" t="s">
        <v>1131</v>
      </c>
      <c r="B128" s="38" t="s">
        <v>1305</v>
      </c>
    </row>
    <row r="129" spans="1:2">
      <c r="A129" s="8" t="s">
        <v>1132</v>
      </c>
      <c r="B129" s="38" t="s">
        <v>1305</v>
      </c>
    </row>
    <row r="130" spans="1:2">
      <c r="A130" s="39" t="s">
        <v>1134</v>
      </c>
      <c r="B130" s="38" t="s">
        <v>1305</v>
      </c>
    </row>
    <row r="131" spans="1:2">
      <c r="A131" s="39" t="s">
        <v>1135</v>
      </c>
      <c r="B131" s="38" t="s">
        <v>1296</v>
      </c>
    </row>
    <row r="132" spans="1:2">
      <c r="A132" s="8" t="s">
        <v>803</v>
      </c>
      <c r="B132" s="38" t="s">
        <v>1305</v>
      </c>
    </row>
    <row r="133" spans="1:2">
      <c r="A133" s="39" t="s">
        <v>1136</v>
      </c>
      <c r="B133" s="38" t="s">
        <v>1297</v>
      </c>
    </row>
    <row r="134" spans="1:2">
      <c r="A134" s="8" t="s">
        <v>1137</v>
      </c>
      <c r="B134" s="38" t="s">
        <v>1305</v>
      </c>
    </row>
    <row r="135" spans="1:2">
      <c r="A135" s="8" t="s">
        <v>1138</v>
      </c>
      <c r="B135" s="38" t="s">
        <v>1305</v>
      </c>
    </row>
    <row r="136" spans="1:2">
      <c r="A136" s="39" t="s">
        <v>1139</v>
      </c>
      <c r="B136" s="38" t="s">
        <v>1305</v>
      </c>
    </row>
    <row r="137" spans="1:2">
      <c r="A137" s="8" t="s">
        <v>1140</v>
      </c>
      <c r="B137" s="38" t="s">
        <v>1305</v>
      </c>
    </row>
    <row r="138" spans="1:2">
      <c r="A138" s="39" t="s">
        <v>1141</v>
      </c>
      <c r="B138" s="38" t="s">
        <v>1305</v>
      </c>
    </row>
    <row r="139" spans="1:2">
      <c r="A139" s="8" t="s">
        <v>1142</v>
      </c>
      <c r="B139" s="38" t="s">
        <v>1305</v>
      </c>
    </row>
    <row r="140" spans="1:2">
      <c r="A140" s="8" t="s">
        <v>1144</v>
      </c>
      <c r="B140" s="38" t="s">
        <v>1305</v>
      </c>
    </row>
    <row r="141" spans="1:2">
      <c r="A141" s="8" t="s">
        <v>1145</v>
      </c>
      <c r="B141" s="38" t="s">
        <v>1305</v>
      </c>
    </row>
    <row r="142" spans="1:2">
      <c r="A142" s="39" t="s">
        <v>1146</v>
      </c>
      <c r="B142" s="38" t="s">
        <v>1305</v>
      </c>
    </row>
    <row r="143" spans="1:2">
      <c r="A143" s="8" t="s">
        <v>1147</v>
      </c>
      <c r="B143" s="38" t="s">
        <v>1305</v>
      </c>
    </row>
    <row r="144" spans="1:2">
      <c r="A144" s="8" t="s">
        <v>1148</v>
      </c>
      <c r="B144" s="38" t="s">
        <v>1305</v>
      </c>
    </row>
    <row r="145" spans="1:2">
      <c r="A145" s="8" t="s">
        <v>1149</v>
      </c>
      <c r="B145" s="38" t="s">
        <v>1303</v>
      </c>
    </row>
    <row r="146" spans="1:2">
      <c r="A146" s="8" t="s">
        <v>455</v>
      </c>
      <c r="B146" s="38" t="s">
        <v>1296</v>
      </c>
    </row>
    <row r="147" spans="1:2">
      <c r="A147" s="8" t="s">
        <v>1150</v>
      </c>
      <c r="B147" s="38" t="s">
        <v>1305</v>
      </c>
    </row>
    <row r="148" spans="1:2">
      <c r="A148" s="8" t="s">
        <v>1151</v>
      </c>
      <c r="B148" s="38" t="s">
        <v>1305</v>
      </c>
    </row>
    <row r="149" spans="1:2">
      <c r="A149" s="8" t="s">
        <v>1152</v>
      </c>
      <c r="B149" s="38" t="s">
        <v>1305</v>
      </c>
    </row>
    <row r="150" spans="1:2">
      <c r="A150" s="39" t="s">
        <v>1153</v>
      </c>
      <c r="B150" s="38" t="s">
        <v>1305</v>
      </c>
    </row>
    <row r="151" spans="1:2">
      <c r="A151" s="39" t="s">
        <v>1154</v>
      </c>
      <c r="B151" s="38" t="s">
        <v>1305</v>
      </c>
    </row>
    <row r="152" spans="1:2">
      <c r="A152" s="8" t="s">
        <v>1155</v>
      </c>
      <c r="B152" s="38" t="s">
        <v>1305</v>
      </c>
    </row>
    <row r="153" spans="1:2">
      <c r="A153" s="39" t="s">
        <v>1156</v>
      </c>
      <c r="B153" s="38" t="s">
        <v>1305</v>
      </c>
    </row>
    <row r="154" spans="1:2">
      <c r="A154" s="8" t="s">
        <v>1157</v>
      </c>
      <c r="B154" s="38" t="s">
        <v>1305</v>
      </c>
    </row>
    <row r="155" spans="1:2">
      <c r="A155" s="39" t="s">
        <v>1158</v>
      </c>
      <c r="B155" s="38" t="s">
        <v>1305</v>
      </c>
    </row>
    <row r="156" spans="1:2">
      <c r="A156" s="8" t="s">
        <v>1159</v>
      </c>
      <c r="B156" s="38" t="s">
        <v>1305</v>
      </c>
    </row>
    <row r="157" spans="1:2">
      <c r="A157" s="8" t="s">
        <v>1160</v>
      </c>
      <c r="B157" s="38" t="s">
        <v>1300</v>
      </c>
    </row>
    <row r="158" spans="1:2">
      <c r="A158" s="8" t="s">
        <v>1161</v>
      </c>
      <c r="B158" s="38" t="s">
        <v>1305</v>
      </c>
    </row>
    <row r="159" spans="1:2">
      <c r="A159" s="8" t="s">
        <v>1162</v>
      </c>
      <c r="B159" s="38" t="s">
        <v>1305</v>
      </c>
    </row>
    <row r="160" spans="1:2">
      <c r="A160" s="8" t="s">
        <v>1163</v>
      </c>
      <c r="B160" s="38" t="s">
        <v>1305</v>
      </c>
    </row>
    <row r="161" spans="1:2">
      <c r="A161" s="8" t="s">
        <v>1164</v>
      </c>
      <c r="B161" s="38" t="s">
        <v>1305</v>
      </c>
    </row>
    <row r="162" spans="1:2">
      <c r="A162" s="8" t="s">
        <v>1165</v>
      </c>
      <c r="B162" s="38" t="s">
        <v>1305</v>
      </c>
    </row>
    <row r="163" spans="1:2">
      <c r="A163" s="8" t="s">
        <v>1166</v>
      </c>
      <c r="B163" s="38" t="s">
        <v>1305</v>
      </c>
    </row>
    <row r="164" spans="1:2">
      <c r="A164" s="8" t="s">
        <v>1167</v>
      </c>
      <c r="B164" s="38" t="s">
        <v>1305</v>
      </c>
    </row>
    <row r="165" spans="1:2">
      <c r="A165" s="39" t="s">
        <v>1168</v>
      </c>
      <c r="B165" s="38" t="s">
        <v>1305</v>
      </c>
    </row>
    <row r="166" spans="1:2">
      <c r="A166" s="8" t="s">
        <v>1169</v>
      </c>
      <c r="B166" s="38" t="s">
        <v>1305</v>
      </c>
    </row>
    <row r="167" spans="1:2">
      <c r="A167" s="39" t="s">
        <v>1170</v>
      </c>
      <c r="B167" s="38" t="s">
        <v>1305</v>
      </c>
    </row>
    <row r="168" spans="1:2">
      <c r="A168" s="8" t="s">
        <v>1171</v>
      </c>
      <c r="B168" s="38" t="s">
        <v>1305</v>
      </c>
    </row>
    <row r="169" spans="1:2">
      <c r="A169" s="39" t="s">
        <v>1172</v>
      </c>
      <c r="B169" s="38" t="s">
        <v>1305</v>
      </c>
    </row>
    <row r="170" spans="1:2">
      <c r="A170" s="8" t="s">
        <v>1173</v>
      </c>
      <c r="B170" s="38" t="s">
        <v>1297</v>
      </c>
    </row>
    <row r="171" spans="1:2">
      <c r="A171" s="8" t="s">
        <v>1174</v>
      </c>
      <c r="B171" s="38" t="s">
        <v>1305</v>
      </c>
    </row>
    <row r="172" spans="1:2">
      <c r="A172" s="8" t="s">
        <v>1175</v>
      </c>
      <c r="B172" s="38" t="s">
        <v>1305</v>
      </c>
    </row>
    <row r="173" spans="1:2">
      <c r="A173" s="8" t="s">
        <v>1176</v>
      </c>
      <c r="B173" s="38" t="s">
        <v>1305</v>
      </c>
    </row>
    <row r="174" spans="1:2">
      <c r="A174" s="8" t="s">
        <v>1178</v>
      </c>
      <c r="B174" s="38" t="s">
        <v>1296</v>
      </c>
    </row>
    <row r="175" spans="1:2">
      <c r="A175" s="39" t="s">
        <v>1179</v>
      </c>
      <c r="B175" s="38" t="s">
        <v>1296</v>
      </c>
    </row>
    <row r="176" spans="1:2">
      <c r="A176" s="39" t="s">
        <v>1180</v>
      </c>
      <c r="B176" s="38" t="s">
        <v>1305</v>
      </c>
    </row>
    <row r="177" spans="1:2">
      <c r="A177" s="8" t="s">
        <v>1181</v>
      </c>
      <c r="B177" s="38" t="s">
        <v>1305</v>
      </c>
    </row>
    <row r="178" spans="1:2">
      <c r="A178" s="8" t="s">
        <v>1182</v>
      </c>
      <c r="B178" s="38" t="s">
        <v>1305</v>
      </c>
    </row>
    <row r="179" spans="1:2">
      <c r="A179" s="8" t="s">
        <v>1183</v>
      </c>
      <c r="B179" s="38" t="s">
        <v>1296</v>
      </c>
    </row>
    <row r="180" spans="1:2">
      <c r="A180" s="8" t="s">
        <v>1184</v>
      </c>
      <c r="B180" s="38" t="s">
        <v>1305</v>
      </c>
    </row>
    <row r="181" spans="1:2">
      <c r="A181" s="8" t="s">
        <v>1185</v>
      </c>
      <c r="B181" s="38" t="s">
        <v>1305</v>
      </c>
    </row>
    <row r="182" spans="1:2">
      <c r="A182" s="8" t="s">
        <v>1186</v>
      </c>
      <c r="B182" s="38" t="s">
        <v>1305</v>
      </c>
    </row>
    <row r="183" spans="1:2">
      <c r="A183" s="8" t="s">
        <v>1187</v>
      </c>
      <c r="B183" s="38" t="s">
        <v>1296</v>
      </c>
    </row>
    <row r="184" spans="1:2">
      <c r="A184" s="8" t="s">
        <v>1189</v>
      </c>
      <c r="B184" s="38" t="s">
        <v>1305</v>
      </c>
    </row>
    <row r="185" spans="1:2">
      <c r="A185" s="8" t="s">
        <v>1190</v>
      </c>
      <c r="B185" s="38" t="s">
        <v>1296</v>
      </c>
    </row>
    <row r="186" spans="1:2">
      <c r="A186" s="8" t="s">
        <v>1191</v>
      </c>
      <c r="B186" s="38" t="s">
        <v>1305</v>
      </c>
    </row>
    <row r="187" spans="1:2">
      <c r="A187" s="8" t="s">
        <v>1192</v>
      </c>
      <c r="B187" s="38" t="s">
        <v>1305</v>
      </c>
    </row>
    <row r="188" spans="1:2">
      <c r="A188" s="39" t="s">
        <v>1193</v>
      </c>
      <c r="B188" s="38" t="s">
        <v>1305</v>
      </c>
    </row>
    <row r="189" spans="1:2">
      <c r="A189" s="8" t="s">
        <v>1194</v>
      </c>
      <c r="B189" s="38" t="s">
        <v>1296</v>
      </c>
    </row>
    <row r="190" spans="1:2">
      <c r="A190" s="8" t="s">
        <v>1195</v>
      </c>
      <c r="B190" s="38" t="s">
        <v>1305</v>
      </c>
    </row>
    <row r="191" spans="1:2">
      <c r="A191" s="8" t="s">
        <v>1196</v>
      </c>
      <c r="B191" s="38" t="s">
        <v>1305</v>
      </c>
    </row>
    <row r="192" spans="1:2">
      <c r="A192" s="8" t="s">
        <v>1199</v>
      </c>
      <c r="B192" s="38" t="s">
        <v>1305</v>
      </c>
    </row>
    <row r="193" spans="1:2">
      <c r="A193" s="8" t="s">
        <v>1201</v>
      </c>
      <c r="B193" s="38" t="s">
        <v>1305</v>
      </c>
    </row>
    <row r="194" spans="1:2">
      <c r="A194" s="8" t="s">
        <v>1202</v>
      </c>
      <c r="B194" s="38" t="s">
        <v>1305</v>
      </c>
    </row>
    <row r="195" spans="1:2">
      <c r="A195" s="8" t="s">
        <v>1204</v>
      </c>
      <c r="B195" s="38" t="s">
        <v>1305</v>
      </c>
    </row>
    <row r="196" spans="1:2">
      <c r="A196" s="8" t="s">
        <v>783</v>
      </c>
      <c r="B196" s="38" t="s">
        <v>1305</v>
      </c>
    </row>
    <row r="197" spans="1:2">
      <c r="A197" s="39" t="s">
        <v>1205</v>
      </c>
      <c r="B197" s="38" t="s">
        <v>1305</v>
      </c>
    </row>
    <row r="198" spans="1:2">
      <c r="A198" s="8" t="s">
        <v>1206</v>
      </c>
      <c r="B198" s="38" t="s">
        <v>1305</v>
      </c>
    </row>
    <row r="199" spans="1:2">
      <c r="A199" s="8" t="s">
        <v>1207</v>
      </c>
      <c r="B199" s="38" t="s">
        <v>1305</v>
      </c>
    </row>
    <row r="200" spans="1:2">
      <c r="A200" s="8" t="s">
        <v>1208</v>
      </c>
      <c r="B200" s="38" t="s">
        <v>1305</v>
      </c>
    </row>
    <row r="201" spans="1:2">
      <c r="A201" s="8" t="s">
        <v>1209</v>
      </c>
      <c r="B201" s="38" t="s">
        <v>1305</v>
      </c>
    </row>
    <row r="202" spans="1:2">
      <c r="A202" s="39" t="s">
        <v>1210</v>
      </c>
      <c r="B202" s="38" t="s">
        <v>1296</v>
      </c>
    </row>
    <row r="203" spans="1:2">
      <c r="A203" s="8" t="s">
        <v>1212</v>
      </c>
      <c r="B203" s="38" t="s">
        <v>1305</v>
      </c>
    </row>
    <row r="204" spans="1:2">
      <c r="A204" s="8" t="s">
        <v>1213</v>
      </c>
      <c r="B204" s="38" t="s">
        <v>1296</v>
      </c>
    </row>
    <row r="205" spans="1:2">
      <c r="A205" s="8" t="s">
        <v>1214</v>
      </c>
      <c r="B205" s="38" t="s">
        <v>1296</v>
      </c>
    </row>
    <row r="206" spans="1:2">
      <c r="A206" s="25" t="s">
        <v>1215</v>
      </c>
      <c r="B206" s="38" t="s">
        <v>1305</v>
      </c>
    </row>
    <row r="207" spans="1:2">
      <c r="A207" s="8" t="s">
        <v>1216</v>
      </c>
      <c r="B207" s="38" t="s">
        <v>1305</v>
      </c>
    </row>
    <row r="208" spans="1:2">
      <c r="A208" s="39" t="s">
        <v>1217</v>
      </c>
      <c r="B208" s="38" t="s">
        <v>1296</v>
      </c>
    </row>
    <row r="209" spans="1:2">
      <c r="A209" s="8" t="s">
        <v>1218</v>
      </c>
      <c r="B209" s="38" t="s">
        <v>1297</v>
      </c>
    </row>
    <row r="210" spans="1:2">
      <c r="A210" s="39" t="s">
        <v>1219</v>
      </c>
      <c r="B210" s="38" t="s">
        <v>1298</v>
      </c>
    </row>
    <row r="211" spans="1:2">
      <c r="A211" s="8" t="s">
        <v>1220</v>
      </c>
      <c r="B211" s="38" t="s">
        <v>1296</v>
      </c>
    </row>
    <row r="212" spans="1:2">
      <c r="A212" s="8" t="s">
        <v>1221</v>
      </c>
      <c r="B212" s="38" t="s">
        <v>1296</v>
      </c>
    </row>
    <row r="213" spans="1:2">
      <c r="A213" s="8" t="s">
        <v>1222</v>
      </c>
      <c r="B213" s="38" t="s">
        <v>1305</v>
      </c>
    </row>
    <row r="214" spans="1:2">
      <c r="A214" s="8" t="s">
        <v>1223</v>
      </c>
      <c r="B214" s="38" t="s">
        <v>1305</v>
      </c>
    </row>
    <row r="215" spans="1:2">
      <c r="A215" s="8" t="s">
        <v>1224</v>
      </c>
      <c r="B215" s="38" t="s">
        <v>1305</v>
      </c>
    </row>
    <row r="216" spans="1:2">
      <c r="A216" s="8" t="s">
        <v>1225</v>
      </c>
      <c r="B216" s="38" t="s">
        <v>1305</v>
      </c>
    </row>
    <row r="217" spans="1:2">
      <c r="A217" s="39" t="s">
        <v>1304</v>
      </c>
      <c r="B217" s="38" t="s">
        <v>1305</v>
      </c>
    </row>
    <row r="218" spans="1:2">
      <c r="A218" s="8" t="s">
        <v>1228</v>
      </c>
      <c r="B218" s="38" t="s">
        <v>1300</v>
      </c>
    </row>
    <row r="219" spans="1:2">
      <c r="A219" s="8" t="s">
        <v>1229</v>
      </c>
      <c r="B219" s="38" t="s">
        <v>1305</v>
      </c>
    </row>
    <row r="220" spans="1:2">
      <c r="A220" s="8" t="s">
        <v>1230</v>
      </c>
      <c r="B220" s="38" t="s">
        <v>1305</v>
      </c>
    </row>
    <row r="221" spans="1:2">
      <c r="A221" s="8" t="s">
        <v>1231</v>
      </c>
      <c r="B221" s="38" t="s">
        <v>1305</v>
      </c>
    </row>
    <row r="222" spans="1:2">
      <c r="A222" s="39" t="s">
        <v>1232</v>
      </c>
      <c r="B222" s="38" t="s">
        <v>1305</v>
      </c>
    </row>
    <row r="223" spans="1:2">
      <c r="A223" s="8" t="s">
        <v>179</v>
      </c>
      <c r="B223" s="38" t="s">
        <v>1305</v>
      </c>
    </row>
    <row r="224" spans="1:2">
      <c r="A224" s="8" t="s">
        <v>1234</v>
      </c>
      <c r="B224" s="38" t="s">
        <v>1305</v>
      </c>
    </row>
    <row r="225" spans="1:2">
      <c r="A225" s="8" t="s">
        <v>1236</v>
      </c>
      <c r="B225" s="38" t="s">
        <v>1305</v>
      </c>
    </row>
    <row r="226" spans="1:2">
      <c r="A226" s="39" t="s">
        <v>1238</v>
      </c>
      <c r="B226" s="38" t="s">
        <v>1305</v>
      </c>
    </row>
    <row r="227" spans="1:2">
      <c r="A227" s="8" t="s">
        <v>1239</v>
      </c>
      <c r="B227" s="38" t="s">
        <v>1305</v>
      </c>
    </row>
    <row r="228" spans="1:2">
      <c r="A228" s="8" t="s">
        <v>872</v>
      </c>
      <c r="B228" s="38" t="s">
        <v>1305</v>
      </c>
    </row>
    <row r="229" spans="1:2">
      <c r="A229" s="8" t="s">
        <v>1241</v>
      </c>
      <c r="B229" s="38" t="s">
        <v>1305</v>
      </c>
    </row>
    <row r="230" spans="1:2">
      <c r="A230" s="8" t="s">
        <v>1242</v>
      </c>
      <c r="B230" s="38" t="s">
        <v>1305</v>
      </c>
    </row>
    <row r="231" spans="1:2">
      <c r="A231" s="8" t="s">
        <v>1243</v>
      </c>
      <c r="B231" s="38" t="s">
        <v>1305</v>
      </c>
    </row>
    <row r="232" spans="1:2">
      <c r="A232" s="8" t="s">
        <v>1244</v>
      </c>
      <c r="B232" s="38" t="s">
        <v>1305</v>
      </c>
    </row>
    <row r="233" spans="1:2">
      <c r="A233" s="8" t="s">
        <v>1245</v>
      </c>
      <c r="B233" s="38" t="s">
        <v>1305</v>
      </c>
    </row>
    <row r="234" spans="1:2">
      <c r="A234" s="8" t="s">
        <v>1246</v>
      </c>
      <c r="B234" s="38" t="s">
        <v>1305</v>
      </c>
    </row>
    <row r="235" spans="1:2">
      <c r="A235" s="8" t="s">
        <v>1247</v>
      </c>
      <c r="B235" s="38" t="s">
        <v>1305</v>
      </c>
    </row>
    <row r="236" spans="1:2">
      <c r="A236" s="8" t="s">
        <v>504</v>
      </c>
      <c r="B236" s="38" t="s">
        <v>1305</v>
      </c>
    </row>
    <row r="237" spans="1:2">
      <c r="A237" s="8" t="s">
        <v>1248</v>
      </c>
      <c r="B237" s="38" t="s">
        <v>1305</v>
      </c>
    </row>
    <row r="238" spans="1:2">
      <c r="A238" s="39" t="s">
        <v>1249</v>
      </c>
      <c r="B238" s="38" t="s">
        <v>1305</v>
      </c>
    </row>
    <row r="239" spans="1:2">
      <c r="A239" s="8" t="s">
        <v>1250</v>
      </c>
      <c r="B239" s="38" t="s">
        <v>1296</v>
      </c>
    </row>
    <row r="240" spans="1:2">
      <c r="A240" s="8" t="s">
        <v>1251</v>
      </c>
      <c r="B240" s="38" t="s">
        <v>1305</v>
      </c>
    </row>
    <row r="241" spans="1:2">
      <c r="A241" s="39" t="s">
        <v>1252</v>
      </c>
      <c r="B241" s="38" t="s">
        <v>1305</v>
      </c>
    </row>
    <row r="242" spans="1:2">
      <c r="A242" s="8" t="s">
        <v>1253</v>
      </c>
      <c r="B242" s="38" t="s">
        <v>1305</v>
      </c>
    </row>
    <row r="243" spans="1:2">
      <c r="A243" s="39" t="s">
        <v>1254</v>
      </c>
      <c r="B243" s="38" t="s">
        <v>1305</v>
      </c>
    </row>
    <row r="244" spans="1:2">
      <c r="A244" s="39" t="s">
        <v>1256</v>
      </c>
      <c r="B244" s="38" t="s">
        <v>1305</v>
      </c>
    </row>
    <row r="245" spans="1:2">
      <c r="A245" s="8" t="s">
        <v>868</v>
      </c>
      <c r="B245" s="38" t="s">
        <v>1305</v>
      </c>
    </row>
    <row r="246" spans="1:2">
      <c r="A246" s="8" t="s">
        <v>925</v>
      </c>
      <c r="B246" s="38" t="s">
        <v>1296</v>
      </c>
    </row>
    <row r="247" spans="1:2">
      <c r="A247" s="39" t="s">
        <v>1258</v>
      </c>
      <c r="B247" s="38" t="s">
        <v>1305</v>
      </c>
    </row>
    <row r="248" spans="1:2">
      <c r="A248" s="39" t="s">
        <v>1260</v>
      </c>
      <c r="B248" s="38" t="s">
        <v>1305</v>
      </c>
    </row>
    <row r="249" spans="1:2">
      <c r="A249" s="8" t="s">
        <v>1262</v>
      </c>
      <c r="B249" s="38" t="s">
        <v>1305</v>
      </c>
    </row>
    <row r="250" spans="1:2">
      <c r="A250" s="8" t="s">
        <v>70</v>
      </c>
      <c r="B250" s="38" t="s">
        <v>1305</v>
      </c>
    </row>
    <row r="251" spans="1:2">
      <c r="A251" s="8" t="s">
        <v>1263</v>
      </c>
      <c r="B251" s="38" t="s">
        <v>1305</v>
      </c>
    </row>
    <row r="252" spans="1:2">
      <c r="A252" s="8" t="s">
        <v>1264</v>
      </c>
      <c r="B252" s="38" t="s">
        <v>1296</v>
      </c>
    </row>
    <row r="253" spans="1:2">
      <c r="A253" s="42" t="s">
        <v>1265</v>
      </c>
      <c r="B253" s="38" t="s">
        <v>1305</v>
      </c>
    </row>
    <row r="254" spans="1:2">
      <c r="A254" s="19"/>
    </row>
    <row r="255" spans="1:2">
      <c r="A255" s="19"/>
    </row>
    <row r="256" spans="1:2">
      <c r="A256" s="19"/>
    </row>
    <row r="257" spans="1:1">
      <c r="A257" s="19"/>
    </row>
    <row r="258" spans="1:1">
      <c r="A258" s="19"/>
    </row>
    <row r="259" spans="1:1">
      <c r="A259" s="19"/>
    </row>
    <row r="260" spans="1:1">
      <c r="A260" s="19"/>
    </row>
    <row r="261" spans="1:1">
      <c r="A261" s="19"/>
    </row>
    <row r="262" spans="1:1">
      <c r="A262" s="19"/>
    </row>
    <row r="263" spans="1:1">
      <c r="A263" s="19"/>
    </row>
    <row r="264" spans="1:1">
      <c r="A264" s="19"/>
    </row>
    <row r="265" spans="1:1">
      <c r="A265" s="19"/>
    </row>
    <row r="266" spans="1:1">
      <c r="A266" s="19"/>
    </row>
    <row r="267" spans="1:1">
      <c r="A267" s="19"/>
    </row>
    <row r="268" spans="1:1">
      <c r="A268" s="19"/>
    </row>
    <row r="269" spans="1:1">
      <c r="A269" s="19"/>
    </row>
    <row r="270" spans="1:1">
      <c r="A270" s="19"/>
    </row>
    <row r="271" spans="1:1">
      <c r="A271" s="19"/>
    </row>
    <row r="272" spans="1:1">
      <c r="A272" s="19"/>
    </row>
    <row r="273" spans="1:1">
      <c r="A273" s="19"/>
    </row>
    <row r="274" spans="1:1">
      <c r="A274" s="19"/>
    </row>
    <row r="275" spans="1:1">
      <c r="A275" s="19"/>
    </row>
    <row r="276" spans="1:1">
      <c r="A276" s="19"/>
    </row>
    <row r="277" spans="1:1">
      <c r="A277" s="19"/>
    </row>
    <row r="278" spans="1:1">
      <c r="A278" s="19"/>
    </row>
    <row r="279" spans="1:1">
      <c r="A279" s="19"/>
    </row>
    <row r="280" spans="1:1">
      <c r="A280" s="19"/>
    </row>
    <row r="281" spans="1:1">
      <c r="A281" s="19"/>
    </row>
    <row r="282" spans="1:1">
      <c r="A282" s="19"/>
    </row>
    <row r="283" spans="1:1">
      <c r="A283" s="19"/>
    </row>
    <row r="284" spans="1:1">
      <c r="A284" s="19"/>
    </row>
    <row r="285" spans="1:1">
      <c r="A285" s="19"/>
    </row>
    <row r="286" spans="1:1">
      <c r="A286" s="19"/>
    </row>
    <row r="287" spans="1:1">
      <c r="A287" s="19"/>
    </row>
    <row r="288" spans="1:1">
      <c r="A288" s="19"/>
    </row>
    <row r="289" spans="1:1">
      <c r="A289" s="19"/>
    </row>
    <row r="290" spans="1:1">
      <c r="A290" s="19"/>
    </row>
    <row r="291" spans="1:1">
      <c r="A291" s="19"/>
    </row>
    <row r="292" spans="1:1">
      <c r="A292" s="19"/>
    </row>
    <row r="293" spans="1:1">
      <c r="A293" s="19"/>
    </row>
    <row r="294" spans="1:1">
      <c r="A294" s="19"/>
    </row>
    <row r="295" spans="1:1">
      <c r="A295" s="19"/>
    </row>
    <row r="296" spans="1:1">
      <c r="A296" s="19"/>
    </row>
    <row r="297" spans="1:1">
      <c r="A297" s="19"/>
    </row>
    <row r="298" spans="1:1">
      <c r="A298" s="19"/>
    </row>
    <row r="299" spans="1:1">
      <c r="A299" s="19"/>
    </row>
    <row r="300" spans="1:1">
      <c r="A300" s="19"/>
    </row>
    <row r="301" spans="1:1">
      <c r="A301" s="19"/>
    </row>
    <row r="302" spans="1:1">
      <c r="A302" s="19"/>
    </row>
    <row r="303" spans="1:1">
      <c r="A303" s="19"/>
    </row>
    <row r="304" spans="1:1">
      <c r="A304" s="19"/>
    </row>
    <row r="305" spans="1:1">
      <c r="A305" s="19"/>
    </row>
    <row r="306" spans="1:1">
      <c r="A306" s="19"/>
    </row>
    <row r="307" spans="1:1">
      <c r="A307" s="19"/>
    </row>
    <row r="308" spans="1:1">
      <c r="A308" s="19"/>
    </row>
    <row r="309" spans="1:1">
      <c r="A309" s="19"/>
    </row>
    <row r="310" spans="1:1">
      <c r="A310" s="19"/>
    </row>
    <row r="311" spans="1:1">
      <c r="A311" s="19"/>
    </row>
    <row r="312" spans="1:1">
      <c r="A312" s="19"/>
    </row>
    <row r="313" spans="1:1">
      <c r="A313" s="19"/>
    </row>
    <row r="314" spans="1:1">
      <c r="A314" s="19"/>
    </row>
    <row r="315" spans="1:1">
      <c r="A315" s="19"/>
    </row>
    <row r="316" spans="1:1">
      <c r="A316" s="19"/>
    </row>
    <row r="317" spans="1:1">
      <c r="A317" s="19"/>
    </row>
    <row r="318" spans="1:1">
      <c r="A318" s="19"/>
    </row>
    <row r="319" spans="1:1">
      <c r="A319" s="19"/>
    </row>
    <row r="320" spans="1:1">
      <c r="A320" s="19"/>
    </row>
    <row r="321" spans="1:1">
      <c r="A321" s="19"/>
    </row>
    <row r="322" spans="1:1">
      <c r="A322" s="19"/>
    </row>
    <row r="323" spans="1:1">
      <c r="A323" s="19"/>
    </row>
    <row r="324" spans="1:1">
      <c r="A324" s="19"/>
    </row>
    <row r="325" spans="1:1">
      <c r="A325" s="19"/>
    </row>
    <row r="326" spans="1:1">
      <c r="A326" s="19"/>
    </row>
    <row r="327" spans="1:1">
      <c r="A327" s="19"/>
    </row>
    <row r="328" spans="1:1">
      <c r="A328" s="19"/>
    </row>
    <row r="329" spans="1:1">
      <c r="A329" s="19"/>
    </row>
    <row r="330" spans="1:1">
      <c r="A330" s="19"/>
    </row>
    <row r="331" spans="1:1">
      <c r="A331" s="19"/>
    </row>
    <row r="332" spans="1:1">
      <c r="A332" s="19"/>
    </row>
    <row r="333" spans="1:1">
      <c r="A333" s="19"/>
    </row>
    <row r="334" spans="1:1">
      <c r="A334" s="19"/>
    </row>
    <row r="335" spans="1:1">
      <c r="A335" s="19"/>
    </row>
    <row r="336" spans="1:1">
      <c r="A336" s="19"/>
    </row>
    <row r="337" spans="1:1">
      <c r="A337" s="19"/>
    </row>
    <row r="338" spans="1:1">
      <c r="A338" s="19"/>
    </row>
    <row r="339" spans="1:1">
      <c r="A339" s="19"/>
    </row>
    <row r="340" spans="1:1">
      <c r="A340" s="19"/>
    </row>
    <row r="341" spans="1:1">
      <c r="A341" s="19"/>
    </row>
    <row r="342" spans="1:1">
      <c r="A342" s="19"/>
    </row>
    <row r="343" spans="1:1">
      <c r="A343" s="19"/>
    </row>
    <row r="344" spans="1:1">
      <c r="A344" s="19"/>
    </row>
    <row r="345" spans="1:1">
      <c r="A345" s="19"/>
    </row>
    <row r="346" spans="1:1">
      <c r="A346" s="19"/>
    </row>
    <row r="347" spans="1:1">
      <c r="A347" s="19"/>
    </row>
    <row r="348" spans="1:1">
      <c r="A348" s="19"/>
    </row>
    <row r="349" spans="1:1">
      <c r="A349" s="19"/>
    </row>
    <row r="350" spans="1:1">
      <c r="A350" s="19"/>
    </row>
    <row r="351" spans="1:1">
      <c r="A351" s="19"/>
    </row>
    <row r="352" spans="1:1">
      <c r="A352" s="19"/>
    </row>
    <row r="353" spans="1:1">
      <c r="A353" s="19"/>
    </row>
    <row r="354" spans="1:1">
      <c r="A354" s="19"/>
    </row>
    <row r="355" spans="1:1">
      <c r="A355" s="19"/>
    </row>
    <row r="356" spans="1:1">
      <c r="A356" s="19"/>
    </row>
    <row r="357" spans="1:1">
      <c r="A357" s="19"/>
    </row>
    <row r="358" spans="1:1">
      <c r="A358" s="19"/>
    </row>
    <row r="359" spans="1:1">
      <c r="A359" s="19"/>
    </row>
    <row r="360" spans="1:1">
      <c r="A360" s="19"/>
    </row>
    <row r="361" spans="1:1">
      <c r="A361" s="19"/>
    </row>
    <row r="362" spans="1:1">
      <c r="A362" s="19"/>
    </row>
    <row r="363" spans="1:1">
      <c r="A363" s="19"/>
    </row>
    <row r="364" spans="1:1">
      <c r="A364" s="19"/>
    </row>
    <row r="365" spans="1:1">
      <c r="A365" s="19"/>
    </row>
    <row r="366" spans="1:1">
      <c r="A366" s="19"/>
    </row>
    <row r="367" spans="1:1">
      <c r="A367" s="19"/>
    </row>
    <row r="368" spans="1:1">
      <c r="A368" s="19"/>
    </row>
    <row r="369" spans="1:1">
      <c r="A369" s="19"/>
    </row>
    <row r="370" spans="1:1">
      <c r="A370" s="19"/>
    </row>
    <row r="371" spans="1:1">
      <c r="A371" s="19"/>
    </row>
    <row r="372" spans="1:1">
      <c r="A372" s="19"/>
    </row>
    <row r="373" spans="1:1">
      <c r="A373" s="19"/>
    </row>
    <row r="374" spans="1:1">
      <c r="A374" s="19"/>
    </row>
    <row r="375" spans="1:1">
      <c r="A375" s="19"/>
    </row>
    <row r="376" spans="1:1">
      <c r="A376" s="19"/>
    </row>
    <row r="377" spans="1:1">
      <c r="A377" s="19"/>
    </row>
    <row r="378" spans="1:1">
      <c r="A378" s="19"/>
    </row>
    <row r="379" spans="1:1">
      <c r="A379" s="19"/>
    </row>
    <row r="380" spans="1:1">
      <c r="A380" s="19"/>
    </row>
    <row r="381" spans="1:1">
      <c r="A381" s="19"/>
    </row>
    <row r="382" spans="1:1">
      <c r="A382" s="19"/>
    </row>
    <row r="383" spans="1:1">
      <c r="A383" s="19"/>
    </row>
    <row r="384" spans="1:1">
      <c r="A384" s="19"/>
    </row>
    <row r="385" spans="1:1">
      <c r="A385" s="19"/>
    </row>
    <row r="386" spans="1:1">
      <c r="A386" s="19"/>
    </row>
    <row r="387" spans="1:1">
      <c r="A387" s="19"/>
    </row>
    <row r="388" spans="1:1">
      <c r="A388" s="19"/>
    </row>
    <row r="389" spans="1:1">
      <c r="A389" s="19"/>
    </row>
    <row r="390" spans="1:1">
      <c r="A390" s="19"/>
    </row>
    <row r="391" spans="1:1">
      <c r="A391" s="19"/>
    </row>
    <row r="392" spans="1:1">
      <c r="A392" s="19"/>
    </row>
    <row r="393" spans="1:1">
      <c r="A393" s="19"/>
    </row>
    <row r="394" spans="1:1">
      <c r="A394" s="19"/>
    </row>
    <row r="395" spans="1:1">
      <c r="A395" s="19"/>
    </row>
    <row r="396" spans="1:1">
      <c r="A396" s="19"/>
    </row>
    <row r="397" spans="1:1">
      <c r="A397" s="19"/>
    </row>
    <row r="398" spans="1:1">
      <c r="A398" s="19"/>
    </row>
    <row r="399" spans="1:1">
      <c r="A399" s="19"/>
    </row>
    <row r="400" spans="1:1">
      <c r="A400" s="19"/>
    </row>
    <row r="401" spans="1:1">
      <c r="A401" s="19"/>
    </row>
    <row r="402" spans="1:1">
      <c r="A402" s="19"/>
    </row>
    <row r="403" spans="1:1">
      <c r="A403" s="19"/>
    </row>
    <row r="404" spans="1:1">
      <c r="A404" s="19"/>
    </row>
    <row r="405" spans="1:1">
      <c r="A405" s="19"/>
    </row>
    <row r="406" spans="1:1">
      <c r="A406" s="19"/>
    </row>
    <row r="407" spans="1:1">
      <c r="A407" s="19"/>
    </row>
    <row r="408" spans="1:1">
      <c r="A408" s="19"/>
    </row>
    <row r="409" spans="1:1">
      <c r="A409" s="19"/>
    </row>
    <row r="410" spans="1:1">
      <c r="A410" s="19"/>
    </row>
    <row r="411" spans="1:1">
      <c r="A411" s="19"/>
    </row>
    <row r="412" spans="1:1">
      <c r="A412" s="19"/>
    </row>
    <row r="413" spans="1:1">
      <c r="A413" s="19"/>
    </row>
    <row r="414" spans="1:1">
      <c r="A414" s="19"/>
    </row>
    <row r="415" spans="1:1">
      <c r="A415" s="19"/>
    </row>
    <row r="416" spans="1:1">
      <c r="A416" s="19"/>
    </row>
    <row r="417" spans="1:1">
      <c r="A417" s="19"/>
    </row>
    <row r="418" spans="1:1">
      <c r="A418" s="19"/>
    </row>
    <row r="419" spans="1:1">
      <c r="A419" s="19"/>
    </row>
    <row r="420" spans="1:1">
      <c r="A420" s="19"/>
    </row>
    <row r="421" spans="1:1">
      <c r="A421" s="19"/>
    </row>
    <row r="422" spans="1:1">
      <c r="A422" s="19"/>
    </row>
    <row r="423" spans="1:1">
      <c r="A423" s="19"/>
    </row>
    <row r="424" spans="1:1">
      <c r="A424" s="19"/>
    </row>
    <row r="425" spans="1:1">
      <c r="A425" s="19"/>
    </row>
    <row r="426" spans="1:1">
      <c r="A426" s="19"/>
    </row>
    <row r="427" spans="1:1">
      <c r="A427" s="19"/>
    </row>
    <row r="428" spans="1:1">
      <c r="A428" s="19"/>
    </row>
    <row r="429" spans="1:1">
      <c r="A429" s="19"/>
    </row>
    <row r="430" spans="1:1">
      <c r="A430" s="19"/>
    </row>
    <row r="431" spans="1:1">
      <c r="A431" s="19"/>
    </row>
    <row r="432" spans="1:1">
      <c r="A432" s="19"/>
    </row>
    <row r="433" spans="1:1">
      <c r="A433" s="19"/>
    </row>
    <row r="434" spans="1:1">
      <c r="A434" s="19"/>
    </row>
    <row r="435" spans="1:1">
      <c r="A435" s="19"/>
    </row>
    <row r="436" spans="1:1">
      <c r="A436" s="19"/>
    </row>
    <row r="437" spans="1:1">
      <c r="A437" s="19"/>
    </row>
    <row r="438" spans="1:1">
      <c r="A438" s="19"/>
    </row>
    <row r="439" spans="1:1">
      <c r="A439" s="19"/>
    </row>
    <row r="440" spans="1:1">
      <c r="A440" s="19"/>
    </row>
    <row r="441" spans="1:1">
      <c r="A441" s="19"/>
    </row>
    <row r="442" spans="1:1">
      <c r="A442" s="19"/>
    </row>
    <row r="443" spans="1:1">
      <c r="A443" s="19"/>
    </row>
    <row r="444" spans="1:1">
      <c r="A444" s="19"/>
    </row>
    <row r="445" spans="1:1">
      <c r="A445" s="19"/>
    </row>
    <row r="446" spans="1:1">
      <c r="A446" s="19"/>
    </row>
    <row r="447" spans="1:1">
      <c r="A447" s="19"/>
    </row>
    <row r="448" spans="1:1">
      <c r="A448" s="19"/>
    </row>
    <row r="449" spans="1:1">
      <c r="A449" s="19"/>
    </row>
    <row r="450" spans="1:1">
      <c r="A450" s="19"/>
    </row>
    <row r="451" spans="1:1">
      <c r="A451" s="19"/>
    </row>
    <row r="452" spans="1:1">
      <c r="A452" s="19"/>
    </row>
    <row r="453" spans="1:1">
      <c r="A453" s="19"/>
    </row>
    <row r="454" spans="1:1">
      <c r="A454" s="19"/>
    </row>
    <row r="455" spans="1:1">
      <c r="A455" s="19"/>
    </row>
    <row r="456" spans="1:1">
      <c r="A456" s="19"/>
    </row>
    <row r="457" spans="1:1">
      <c r="A457" s="19"/>
    </row>
    <row r="458" spans="1:1">
      <c r="A458" s="19"/>
    </row>
    <row r="459" spans="1:1">
      <c r="A459" s="19"/>
    </row>
    <row r="460" spans="1:1">
      <c r="A460" s="19"/>
    </row>
    <row r="461" spans="1:1">
      <c r="A461" s="19"/>
    </row>
    <row r="462" spans="1:1">
      <c r="A462" s="19"/>
    </row>
    <row r="463" spans="1:1">
      <c r="A463" s="19"/>
    </row>
    <row r="464" spans="1:1">
      <c r="A464" s="19"/>
    </row>
    <row r="465" spans="1:1">
      <c r="A465" s="19"/>
    </row>
    <row r="466" spans="1:1">
      <c r="A466" s="19"/>
    </row>
    <row r="467" spans="1:1">
      <c r="A467" s="19"/>
    </row>
    <row r="468" spans="1:1">
      <c r="A468" s="19"/>
    </row>
    <row r="469" spans="1:1">
      <c r="A469" s="19"/>
    </row>
    <row r="470" spans="1:1">
      <c r="A470" s="19"/>
    </row>
    <row r="471" spans="1:1">
      <c r="A471" s="19"/>
    </row>
    <row r="472" spans="1:1">
      <c r="A472" s="19"/>
    </row>
    <row r="473" spans="1:1">
      <c r="A473" s="19"/>
    </row>
    <row r="474" spans="1:1">
      <c r="A474" s="19"/>
    </row>
    <row r="475" spans="1:1">
      <c r="A475" s="19"/>
    </row>
    <row r="476" spans="1:1">
      <c r="A476" s="19"/>
    </row>
    <row r="477" spans="1:1">
      <c r="A477" s="19"/>
    </row>
    <row r="478" spans="1:1">
      <c r="A478" s="19"/>
    </row>
    <row r="479" spans="1:1">
      <c r="A479" s="19"/>
    </row>
    <row r="480" spans="1:1">
      <c r="A480" s="19"/>
    </row>
    <row r="481" spans="1:1">
      <c r="A481" s="19"/>
    </row>
    <row r="482" spans="1:1">
      <c r="A482" s="19"/>
    </row>
    <row r="483" spans="1:1">
      <c r="A483" s="19"/>
    </row>
    <row r="484" spans="1:1">
      <c r="A484" s="19"/>
    </row>
    <row r="485" spans="1:1">
      <c r="A485" s="19"/>
    </row>
    <row r="486" spans="1:1">
      <c r="A486" s="19"/>
    </row>
    <row r="487" spans="1:1">
      <c r="A487" s="19"/>
    </row>
    <row r="488" spans="1:1">
      <c r="A488" s="19"/>
    </row>
    <row r="489" spans="1:1">
      <c r="A489" s="19"/>
    </row>
    <row r="490" spans="1:1">
      <c r="A490" s="19"/>
    </row>
    <row r="491" spans="1:1">
      <c r="A491" s="19"/>
    </row>
    <row r="492" spans="1:1">
      <c r="A492" s="19"/>
    </row>
    <row r="493" spans="1:1">
      <c r="A493" s="19"/>
    </row>
    <row r="494" spans="1:1">
      <c r="A494" s="19"/>
    </row>
    <row r="495" spans="1:1">
      <c r="A495" s="19"/>
    </row>
    <row r="496" spans="1:1">
      <c r="A496" s="19"/>
    </row>
    <row r="497" spans="1:1">
      <c r="A497" s="19"/>
    </row>
    <row r="498" spans="1:1">
      <c r="A498" s="19"/>
    </row>
    <row r="499" spans="1:1">
      <c r="A499" s="19"/>
    </row>
    <row r="500" spans="1:1">
      <c r="A500" s="19"/>
    </row>
    <row r="501" spans="1:1">
      <c r="A501" s="19"/>
    </row>
    <row r="502" spans="1:1">
      <c r="A502" s="19"/>
    </row>
    <row r="503" spans="1:1">
      <c r="A503" s="19"/>
    </row>
    <row r="504" spans="1:1">
      <c r="A504" s="19"/>
    </row>
    <row r="505" spans="1:1">
      <c r="A505" s="19"/>
    </row>
    <row r="506" spans="1:1">
      <c r="A506" s="19"/>
    </row>
    <row r="507" spans="1:1">
      <c r="A507" s="19"/>
    </row>
    <row r="508" spans="1:1">
      <c r="A508" s="19"/>
    </row>
    <row r="509" spans="1:1">
      <c r="A509" s="19"/>
    </row>
    <row r="510" spans="1:1">
      <c r="A510" s="19"/>
    </row>
    <row r="511" spans="1:1">
      <c r="A511" s="19"/>
    </row>
    <row r="512" spans="1:1">
      <c r="A512" s="19"/>
    </row>
    <row r="513" spans="1:1">
      <c r="A513" s="19"/>
    </row>
    <row r="514" spans="1:1">
      <c r="A514" s="19"/>
    </row>
    <row r="515" spans="1:1">
      <c r="A515" s="19"/>
    </row>
    <row r="516" spans="1:1">
      <c r="A516" s="19"/>
    </row>
    <row r="517" spans="1:1">
      <c r="A517" s="19"/>
    </row>
    <row r="518" spans="1:1">
      <c r="A518" s="19"/>
    </row>
    <row r="519" spans="1:1">
      <c r="A519" s="19"/>
    </row>
    <row r="520" spans="1:1">
      <c r="A520" s="19"/>
    </row>
    <row r="521" spans="1:1">
      <c r="A521" s="19"/>
    </row>
    <row r="522" spans="1:1">
      <c r="A522" s="19"/>
    </row>
    <row r="523" spans="1:1">
      <c r="A523" s="19"/>
    </row>
    <row r="524" spans="1:1">
      <c r="A524" s="19"/>
    </row>
    <row r="525" spans="1:1">
      <c r="A525" s="19"/>
    </row>
    <row r="526" spans="1:1">
      <c r="A526" s="19"/>
    </row>
    <row r="527" spans="1:1">
      <c r="A527" s="19"/>
    </row>
    <row r="528" spans="1:1">
      <c r="A528" s="19"/>
    </row>
    <row r="529" spans="1:1">
      <c r="A529" s="19"/>
    </row>
    <row r="530" spans="1:1">
      <c r="A530" s="19"/>
    </row>
    <row r="531" spans="1:1">
      <c r="A531" s="19"/>
    </row>
    <row r="532" spans="1:1">
      <c r="A532" s="19"/>
    </row>
    <row r="533" spans="1:1">
      <c r="A533" s="19"/>
    </row>
    <row r="534" spans="1:1">
      <c r="A534" s="19"/>
    </row>
    <row r="535" spans="1:1">
      <c r="A535" s="19"/>
    </row>
    <row r="536" spans="1:1">
      <c r="A536" s="19"/>
    </row>
    <row r="537" spans="1:1">
      <c r="A537" s="19"/>
    </row>
    <row r="538" spans="1:1">
      <c r="A538" s="19"/>
    </row>
    <row r="539" spans="1:1">
      <c r="A539" s="19"/>
    </row>
    <row r="540" spans="1:1">
      <c r="A540" s="19"/>
    </row>
    <row r="541" spans="1:1">
      <c r="A541" s="19"/>
    </row>
    <row r="542" spans="1:1">
      <c r="A542" s="19"/>
    </row>
    <row r="543" spans="1:1">
      <c r="A543" s="19"/>
    </row>
    <row r="544" spans="1:1">
      <c r="A544" s="19"/>
    </row>
    <row r="545" spans="1:1">
      <c r="A545" s="19"/>
    </row>
    <row r="546" spans="1:1">
      <c r="A546" s="19"/>
    </row>
    <row r="547" spans="1:1">
      <c r="A547" s="19"/>
    </row>
    <row r="548" spans="1:1">
      <c r="A548" s="19"/>
    </row>
    <row r="549" spans="1:1">
      <c r="A549" s="19"/>
    </row>
    <row r="550" spans="1:1">
      <c r="A550" s="19"/>
    </row>
    <row r="551" spans="1:1">
      <c r="A551" s="19"/>
    </row>
    <row r="552" spans="1:1">
      <c r="A552" s="19"/>
    </row>
    <row r="553" spans="1:1">
      <c r="A553" s="19"/>
    </row>
    <row r="554" spans="1:1">
      <c r="A554" s="19"/>
    </row>
    <row r="555" spans="1:1">
      <c r="A555" s="19"/>
    </row>
    <row r="556" spans="1:1">
      <c r="A556" s="19"/>
    </row>
    <row r="557" spans="1:1">
      <c r="A557" s="19"/>
    </row>
    <row r="558" spans="1:1">
      <c r="A558" s="19"/>
    </row>
    <row r="559" spans="1:1">
      <c r="A559" s="19"/>
    </row>
    <row r="560" spans="1:1">
      <c r="A560" s="19"/>
    </row>
    <row r="561" spans="1:1">
      <c r="A561" s="19"/>
    </row>
    <row r="562" spans="1:1">
      <c r="A562" s="19"/>
    </row>
    <row r="563" spans="1:1">
      <c r="A563" s="19"/>
    </row>
    <row r="564" spans="1:1">
      <c r="A564" s="19"/>
    </row>
    <row r="565" spans="1:1">
      <c r="A565" s="19"/>
    </row>
    <row r="566" spans="1:1">
      <c r="A566" s="19"/>
    </row>
    <row r="567" spans="1:1">
      <c r="A567" s="19"/>
    </row>
    <row r="568" spans="1:1">
      <c r="A568" s="19"/>
    </row>
    <row r="569" spans="1:1">
      <c r="A569" s="19"/>
    </row>
    <row r="570" spans="1:1">
      <c r="A570" s="19"/>
    </row>
    <row r="571" spans="1:1">
      <c r="A571" s="19"/>
    </row>
    <row r="572" spans="1:1">
      <c r="A572" s="19"/>
    </row>
    <row r="573" spans="1:1">
      <c r="A573" s="19"/>
    </row>
    <row r="574" spans="1:1">
      <c r="A574" s="19"/>
    </row>
    <row r="575" spans="1:1">
      <c r="A575" s="19"/>
    </row>
    <row r="576" spans="1:1">
      <c r="A576" s="19"/>
    </row>
    <row r="577" spans="1:1">
      <c r="A577" s="19"/>
    </row>
    <row r="578" spans="1:1">
      <c r="A578" s="19"/>
    </row>
    <row r="579" spans="1:1">
      <c r="A579" s="19"/>
    </row>
    <row r="580" spans="1:1">
      <c r="A580" s="19"/>
    </row>
    <row r="581" spans="1:1">
      <c r="A581" s="19"/>
    </row>
    <row r="582" spans="1:1">
      <c r="A582" s="19"/>
    </row>
    <row r="583" spans="1:1">
      <c r="A583" s="19"/>
    </row>
    <row r="584" spans="1:1">
      <c r="A584" s="19"/>
    </row>
    <row r="585" spans="1:1">
      <c r="A585" s="19"/>
    </row>
    <row r="586" spans="1:1">
      <c r="A586" s="19"/>
    </row>
    <row r="587" spans="1:1">
      <c r="A587" s="19"/>
    </row>
    <row r="588" spans="1:1">
      <c r="A588" s="19"/>
    </row>
    <row r="589" spans="1:1">
      <c r="A589" s="19"/>
    </row>
    <row r="590" spans="1:1">
      <c r="A590" s="19"/>
    </row>
    <row r="591" spans="1:1">
      <c r="A591" s="19"/>
    </row>
    <row r="592" spans="1:1">
      <c r="A592" s="19"/>
    </row>
    <row r="593" spans="1:1">
      <c r="A593" s="19"/>
    </row>
    <row r="594" spans="1:1">
      <c r="A594" s="19"/>
    </row>
    <row r="595" spans="1:1">
      <c r="A595" s="19"/>
    </row>
    <row r="596" spans="1:1">
      <c r="A596" s="19"/>
    </row>
    <row r="597" spans="1:1">
      <c r="A597" s="19"/>
    </row>
    <row r="598" spans="1:1">
      <c r="A598" s="19"/>
    </row>
    <row r="599" spans="1:1">
      <c r="A599" s="19"/>
    </row>
    <row r="600" spans="1:1">
      <c r="A600" s="19"/>
    </row>
    <row r="601" spans="1:1">
      <c r="A601" s="19"/>
    </row>
    <row r="602" spans="1:1">
      <c r="A602" s="19"/>
    </row>
    <row r="603" spans="1:1">
      <c r="A603" s="19"/>
    </row>
    <row r="604" spans="1:1">
      <c r="A604" s="19"/>
    </row>
    <row r="605" spans="1:1">
      <c r="A605" s="19"/>
    </row>
    <row r="606" spans="1:1">
      <c r="A606" s="19"/>
    </row>
    <row r="607" spans="1:1">
      <c r="A607" s="19"/>
    </row>
    <row r="608" spans="1:1">
      <c r="A608" s="19"/>
    </row>
    <row r="609" spans="1:1">
      <c r="A609" s="19"/>
    </row>
    <row r="610" spans="1:1">
      <c r="A610" s="19"/>
    </row>
    <row r="611" spans="1:1">
      <c r="A611" s="19"/>
    </row>
    <row r="612" spans="1:1">
      <c r="A612" s="19"/>
    </row>
    <row r="613" spans="1:1">
      <c r="A613" s="19"/>
    </row>
    <row r="614" spans="1:1">
      <c r="A614" s="19"/>
    </row>
    <row r="615" spans="1:1">
      <c r="A615" s="19"/>
    </row>
    <row r="616" spans="1:1">
      <c r="A616" s="19"/>
    </row>
    <row r="617" spans="1:1">
      <c r="A617" s="19"/>
    </row>
    <row r="618" spans="1:1">
      <c r="A618" s="19"/>
    </row>
    <row r="619" spans="1:1">
      <c r="A619" s="19"/>
    </row>
    <row r="620" spans="1:1">
      <c r="A620" s="19"/>
    </row>
    <row r="621" spans="1:1">
      <c r="A621" s="19"/>
    </row>
    <row r="622" spans="1:1">
      <c r="A622" s="19"/>
    </row>
    <row r="623" spans="1:1">
      <c r="A623" s="19"/>
    </row>
    <row r="624" spans="1:1">
      <c r="A624" s="19"/>
    </row>
    <row r="625" spans="1:1">
      <c r="A625" s="19"/>
    </row>
    <row r="626" spans="1:1">
      <c r="A626" s="19"/>
    </row>
    <row r="627" spans="1:1">
      <c r="A627" s="19"/>
    </row>
    <row r="628" spans="1:1">
      <c r="A628" s="19"/>
    </row>
    <row r="629" spans="1:1">
      <c r="A629" s="19"/>
    </row>
    <row r="630" spans="1:1">
      <c r="A630" s="19"/>
    </row>
    <row r="631" spans="1:1">
      <c r="A631" s="19"/>
    </row>
    <row r="632" spans="1:1">
      <c r="A632" s="19"/>
    </row>
    <row r="633" spans="1:1">
      <c r="A633" s="19"/>
    </row>
    <row r="634" spans="1:1">
      <c r="A634" s="19"/>
    </row>
    <row r="635" spans="1:1">
      <c r="A635" s="19"/>
    </row>
    <row r="636" spans="1:1">
      <c r="A636" s="19"/>
    </row>
    <row r="637" spans="1:1">
      <c r="A637" s="19"/>
    </row>
    <row r="638" spans="1:1">
      <c r="A638" s="19"/>
    </row>
    <row r="639" spans="1:1">
      <c r="A639" s="19"/>
    </row>
    <row r="640" spans="1:1">
      <c r="A640" s="19"/>
    </row>
    <row r="641" spans="1:1">
      <c r="A641" s="19"/>
    </row>
    <row r="642" spans="1:1">
      <c r="A642" s="19"/>
    </row>
    <row r="643" spans="1:1">
      <c r="A643" s="19"/>
    </row>
    <row r="644" spans="1:1">
      <c r="A644" s="19"/>
    </row>
    <row r="645" spans="1:1">
      <c r="A645" s="19"/>
    </row>
    <row r="646" spans="1:1">
      <c r="A646" s="19"/>
    </row>
    <row r="647" spans="1:1">
      <c r="A647" s="19"/>
    </row>
    <row r="648" spans="1:1">
      <c r="A648" s="19"/>
    </row>
    <row r="649" spans="1:1">
      <c r="A649" s="19"/>
    </row>
    <row r="650" spans="1:1">
      <c r="A650" s="19"/>
    </row>
    <row r="651" spans="1:1">
      <c r="A651" s="19"/>
    </row>
    <row r="652" spans="1:1">
      <c r="A652" s="19"/>
    </row>
    <row r="653" spans="1:1">
      <c r="A653" s="19"/>
    </row>
    <row r="654" spans="1:1">
      <c r="A654" s="19"/>
    </row>
    <row r="655" spans="1:1">
      <c r="A655" s="19"/>
    </row>
    <row r="656" spans="1:1">
      <c r="A656" s="19"/>
    </row>
    <row r="657" spans="1:1">
      <c r="A657" s="19"/>
    </row>
    <row r="658" spans="1:1">
      <c r="A658" s="19"/>
    </row>
    <row r="659" spans="1:1">
      <c r="A659" s="19"/>
    </row>
    <row r="660" spans="1:1">
      <c r="A660" s="19"/>
    </row>
    <row r="661" spans="1:1">
      <c r="A661" s="19"/>
    </row>
    <row r="662" spans="1:1">
      <c r="A662" s="19"/>
    </row>
    <row r="663" spans="1:1">
      <c r="A663" s="19"/>
    </row>
    <row r="664" spans="1:1">
      <c r="A664" s="19"/>
    </row>
    <row r="665" spans="1:1">
      <c r="A665" s="19"/>
    </row>
    <row r="666" spans="1:1">
      <c r="A666" s="19"/>
    </row>
    <row r="667" spans="1:1">
      <c r="A667" s="19"/>
    </row>
    <row r="668" spans="1:1">
      <c r="A668" s="19"/>
    </row>
    <row r="669" spans="1:1">
      <c r="A669" s="19"/>
    </row>
    <row r="670" spans="1:1">
      <c r="A670" s="19"/>
    </row>
    <row r="671" spans="1:1">
      <c r="A671" s="19"/>
    </row>
    <row r="672" spans="1:1">
      <c r="A672" s="19"/>
    </row>
    <row r="673" spans="1:1">
      <c r="A673" s="19"/>
    </row>
    <row r="674" spans="1:1">
      <c r="A674" s="19"/>
    </row>
    <row r="675" spans="1:1">
      <c r="A675" s="19"/>
    </row>
    <row r="676" spans="1:1">
      <c r="A676" s="19"/>
    </row>
    <row r="677" spans="1:1">
      <c r="A677" s="19"/>
    </row>
    <row r="678" spans="1:1">
      <c r="A678" s="19"/>
    </row>
    <row r="679" spans="1:1">
      <c r="A679" s="19"/>
    </row>
    <row r="680" spans="1:1">
      <c r="A680" s="19"/>
    </row>
    <row r="681" spans="1:1">
      <c r="A681" s="19"/>
    </row>
    <row r="682" spans="1:1">
      <c r="A682" s="19"/>
    </row>
    <row r="683" spans="1:1">
      <c r="A683" s="19"/>
    </row>
    <row r="684" spans="1:1">
      <c r="A684" s="19"/>
    </row>
    <row r="685" spans="1:1">
      <c r="A685" s="19"/>
    </row>
    <row r="686" spans="1:1">
      <c r="A686" s="19"/>
    </row>
    <row r="687" spans="1:1">
      <c r="A687" s="19"/>
    </row>
    <row r="688" spans="1:1">
      <c r="A688" s="19"/>
    </row>
    <row r="689" spans="1:1">
      <c r="A689" s="19"/>
    </row>
    <row r="690" spans="1:1">
      <c r="A690" s="19"/>
    </row>
    <row r="691" spans="1:1">
      <c r="A691" s="19"/>
    </row>
    <row r="692" spans="1:1">
      <c r="A692" s="19"/>
    </row>
    <row r="693" spans="1:1">
      <c r="A693" s="19"/>
    </row>
    <row r="694" spans="1:1">
      <c r="A694" s="19"/>
    </row>
    <row r="695" spans="1:1">
      <c r="A695" s="19"/>
    </row>
    <row r="696" spans="1:1">
      <c r="A696" s="19"/>
    </row>
    <row r="697" spans="1:1">
      <c r="A697" s="19"/>
    </row>
    <row r="698" spans="1:1">
      <c r="A698" s="19"/>
    </row>
    <row r="699" spans="1:1">
      <c r="A699" s="19"/>
    </row>
    <row r="700" spans="1:1">
      <c r="A700" s="19"/>
    </row>
    <row r="701" spans="1:1">
      <c r="A701" s="19"/>
    </row>
    <row r="702" spans="1:1">
      <c r="A702" s="19"/>
    </row>
    <row r="703" spans="1:1">
      <c r="A703" s="19"/>
    </row>
    <row r="704" spans="1:1">
      <c r="A704" s="19"/>
    </row>
    <row r="705" spans="1:1">
      <c r="A705" s="19"/>
    </row>
    <row r="706" spans="1:1">
      <c r="A706" s="19"/>
    </row>
    <row r="707" spans="1:1">
      <c r="A707" s="19"/>
    </row>
    <row r="708" spans="1:1">
      <c r="A708" s="19"/>
    </row>
    <row r="709" spans="1:1">
      <c r="A709" s="19"/>
    </row>
    <row r="710" spans="1:1">
      <c r="A710" s="19"/>
    </row>
    <row r="711" spans="1:1">
      <c r="A711" s="19"/>
    </row>
    <row r="712" spans="1:1">
      <c r="A712" s="19"/>
    </row>
    <row r="713" spans="1:1">
      <c r="A713" s="19"/>
    </row>
    <row r="714" spans="1:1">
      <c r="A714" s="19"/>
    </row>
    <row r="715" spans="1:1">
      <c r="A715" s="19"/>
    </row>
    <row r="716" spans="1:1">
      <c r="A716" s="19"/>
    </row>
    <row r="717" spans="1:1">
      <c r="A717" s="19"/>
    </row>
    <row r="718" spans="1:1">
      <c r="A718" s="19"/>
    </row>
    <row r="719" spans="1:1">
      <c r="A719" s="19"/>
    </row>
    <row r="720" spans="1:1">
      <c r="A720" s="19"/>
    </row>
    <row r="721" spans="1:1">
      <c r="A721" s="19"/>
    </row>
    <row r="722" spans="1:1">
      <c r="A722" s="19"/>
    </row>
    <row r="723" spans="1:1">
      <c r="A723" s="19"/>
    </row>
    <row r="724" spans="1:1">
      <c r="A724" s="19"/>
    </row>
    <row r="725" spans="1:1">
      <c r="A725" s="19"/>
    </row>
    <row r="726" spans="1:1">
      <c r="A726" s="19"/>
    </row>
    <row r="727" spans="1:1">
      <c r="A727" s="19"/>
    </row>
    <row r="728" spans="1:1">
      <c r="A728" s="19"/>
    </row>
    <row r="729" spans="1:1">
      <c r="A729" s="19"/>
    </row>
    <row r="730" spans="1:1">
      <c r="A730" s="19"/>
    </row>
    <row r="731" spans="1:1">
      <c r="A731" s="19"/>
    </row>
    <row r="732" spans="1:1">
      <c r="A732" s="19"/>
    </row>
    <row r="733" spans="1:1">
      <c r="A733" s="19"/>
    </row>
    <row r="734" spans="1:1">
      <c r="A734" s="19"/>
    </row>
    <row r="735" spans="1:1">
      <c r="A735" s="19"/>
    </row>
    <row r="736" spans="1:1">
      <c r="A736" s="19"/>
    </row>
    <row r="737" spans="1:1">
      <c r="A737" s="19"/>
    </row>
    <row r="738" spans="1:1">
      <c r="A738" s="19"/>
    </row>
    <row r="739" spans="1:1">
      <c r="A739" s="19"/>
    </row>
    <row r="740" spans="1:1">
      <c r="A740" s="19"/>
    </row>
    <row r="741" spans="1:1">
      <c r="A741" s="19"/>
    </row>
    <row r="742" spans="1:1">
      <c r="A742" s="19"/>
    </row>
    <row r="743" spans="1:1">
      <c r="A743" s="19"/>
    </row>
    <row r="744" spans="1:1">
      <c r="A744" s="19"/>
    </row>
    <row r="745" spans="1:1">
      <c r="A745" s="19"/>
    </row>
    <row r="746" spans="1:1">
      <c r="A746" s="19"/>
    </row>
    <row r="747" spans="1:1">
      <c r="A747" s="19"/>
    </row>
    <row r="748" spans="1:1">
      <c r="A748" s="19"/>
    </row>
    <row r="749" spans="1:1">
      <c r="A749" s="19"/>
    </row>
    <row r="750" spans="1:1">
      <c r="A750" s="19"/>
    </row>
    <row r="751" spans="1:1">
      <c r="A751" s="19"/>
    </row>
    <row r="752" spans="1:1">
      <c r="A752" s="19"/>
    </row>
    <row r="753" spans="1:1">
      <c r="A753" s="19"/>
    </row>
    <row r="754" spans="1:1">
      <c r="A754" s="19"/>
    </row>
    <row r="755" spans="1:1">
      <c r="A755" s="19"/>
    </row>
    <row r="756" spans="1:1">
      <c r="A756" s="19"/>
    </row>
    <row r="757" spans="1:1">
      <c r="A757" s="19"/>
    </row>
    <row r="758" spans="1:1">
      <c r="A758" s="19"/>
    </row>
    <row r="759" spans="1:1">
      <c r="A759" s="19"/>
    </row>
    <row r="760" spans="1:1">
      <c r="A760" s="19"/>
    </row>
    <row r="761" spans="1:1">
      <c r="A761" s="19"/>
    </row>
    <row r="762" spans="1:1">
      <c r="A762" s="19"/>
    </row>
    <row r="763" spans="1:1">
      <c r="A763" s="19"/>
    </row>
    <row r="764" spans="1:1">
      <c r="A764" s="19"/>
    </row>
    <row r="765" spans="1:1">
      <c r="A765" s="19"/>
    </row>
    <row r="766" spans="1:1">
      <c r="A766" s="19"/>
    </row>
    <row r="767" spans="1:1">
      <c r="A767" s="19"/>
    </row>
    <row r="768" spans="1:1">
      <c r="A768" s="19"/>
    </row>
    <row r="769" spans="1:1">
      <c r="A769" s="19"/>
    </row>
    <row r="770" spans="1:1">
      <c r="A770" s="19"/>
    </row>
    <row r="771" spans="1:1">
      <c r="A771" s="19"/>
    </row>
    <row r="772" spans="1:1">
      <c r="A772" s="19"/>
    </row>
    <row r="773" spans="1:1">
      <c r="A773" s="19"/>
    </row>
    <row r="774" spans="1:1">
      <c r="A774" s="19"/>
    </row>
    <row r="775" spans="1:1">
      <c r="A775" s="19"/>
    </row>
    <row r="776" spans="1:1">
      <c r="A776" s="19"/>
    </row>
    <row r="777" spans="1:1">
      <c r="A777" s="19"/>
    </row>
    <row r="778" spans="1:1">
      <c r="A778" s="19"/>
    </row>
    <row r="779" spans="1:1">
      <c r="A779" s="19"/>
    </row>
    <row r="780" spans="1:1">
      <c r="A780" s="19"/>
    </row>
    <row r="781" spans="1:1">
      <c r="A781" s="19"/>
    </row>
    <row r="782" spans="1:1">
      <c r="A782" s="19"/>
    </row>
    <row r="783" spans="1:1">
      <c r="A783" s="19"/>
    </row>
    <row r="784" spans="1:1">
      <c r="A784" s="19"/>
    </row>
    <row r="785" spans="1:1">
      <c r="A785" s="19"/>
    </row>
    <row r="786" spans="1:1">
      <c r="A786" s="19"/>
    </row>
    <row r="787" spans="1:1">
      <c r="A787" s="19"/>
    </row>
    <row r="788" spans="1:1">
      <c r="A788" s="19"/>
    </row>
    <row r="789" spans="1:1">
      <c r="A789" s="19"/>
    </row>
    <row r="790" spans="1:1">
      <c r="A790" s="19"/>
    </row>
    <row r="791" spans="1:1">
      <c r="A791" s="19"/>
    </row>
    <row r="792" spans="1:1">
      <c r="A792" s="19"/>
    </row>
    <row r="793" spans="1:1">
      <c r="A793" s="19"/>
    </row>
    <row r="794" spans="1:1">
      <c r="A794" s="19"/>
    </row>
    <row r="795" spans="1:1">
      <c r="A795" s="19"/>
    </row>
    <row r="796" spans="1:1">
      <c r="A796" s="19"/>
    </row>
    <row r="797" spans="1:1">
      <c r="A797" s="19"/>
    </row>
    <row r="798" spans="1:1">
      <c r="A798" s="19"/>
    </row>
    <row r="799" spans="1:1">
      <c r="A799" s="19"/>
    </row>
    <row r="800" spans="1:1">
      <c r="A800" s="19"/>
    </row>
    <row r="801" spans="1:1">
      <c r="A801" s="19"/>
    </row>
    <row r="802" spans="1:1">
      <c r="A802" s="19"/>
    </row>
    <row r="803" spans="1:1">
      <c r="A803" s="19"/>
    </row>
    <row r="804" spans="1:1">
      <c r="A804" s="19"/>
    </row>
    <row r="805" spans="1:1">
      <c r="A805" s="19"/>
    </row>
    <row r="806" spans="1:1">
      <c r="A806" s="19"/>
    </row>
    <row r="807" spans="1:1">
      <c r="A807" s="19"/>
    </row>
    <row r="808" spans="1:1">
      <c r="A808" s="19"/>
    </row>
    <row r="809" spans="1:1">
      <c r="A809" s="19"/>
    </row>
    <row r="810" spans="1:1">
      <c r="A810" s="19"/>
    </row>
    <row r="811" spans="1:1">
      <c r="A811" s="19"/>
    </row>
    <row r="812" spans="1:1">
      <c r="A812" s="19"/>
    </row>
    <row r="813" spans="1:1">
      <c r="A813" s="19"/>
    </row>
    <row r="814" spans="1:1">
      <c r="A814" s="19"/>
    </row>
    <row r="815" spans="1:1">
      <c r="A815" s="19"/>
    </row>
    <row r="816" spans="1:1">
      <c r="A816" s="19"/>
    </row>
    <row r="817" spans="1:1">
      <c r="A817" s="19"/>
    </row>
    <row r="818" spans="1:1">
      <c r="A818" s="19"/>
    </row>
    <row r="819" spans="1:1">
      <c r="A819" s="19"/>
    </row>
    <row r="820" spans="1:1">
      <c r="A820" s="19"/>
    </row>
    <row r="821" spans="1:1">
      <c r="A821" s="19"/>
    </row>
    <row r="822" spans="1:1">
      <c r="A822" s="19"/>
    </row>
    <row r="823" spans="1:1">
      <c r="A823" s="19"/>
    </row>
    <row r="824" spans="1:1">
      <c r="A824" s="19"/>
    </row>
    <row r="825" spans="1:1">
      <c r="A825" s="19"/>
    </row>
    <row r="826" spans="1:1">
      <c r="A826" s="19"/>
    </row>
    <row r="827" spans="1:1">
      <c r="A827" s="19"/>
    </row>
    <row r="828" spans="1:1">
      <c r="A828" s="19"/>
    </row>
    <row r="829" spans="1:1">
      <c r="A829" s="19"/>
    </row>
    <row r="830" spans="1:1">
      <c r="A830" s="19"/>
    </row>
    <row r="831" spans="1:1">
      <c r="A831" s="19"/>
    </row>
    <row r="832" spans="1:1">
      <c r="A832" s="19"/>
    </row>
    <row r="833" spans="1:1">
      <c r="A833" s="19"/>
    </row>
    <row r="834" spans="1:1">
      <c r="A834" s="19"/>
    </row>
    <row r="835" spans="1:1">
      <c r="A835" s="19"/>
    </row>
    <row r="836" spans="1:1">
      <c r="A836" s="19"/>
    </row>
    <row r="837" spans="1:1">
      <c r="A837" s="19"/>
    </row>
    <row r="838" spans="1:1">
      <c r="A838" s="19"/>
    </row>
    <row r="839" spans="1:1">
      <c r="A839" s="19"/>
    </row>
    <row r="840" spans="1:1">
      <c r="A840" s="19"/>
    </row>
    <row r="841" spans="1:1">
      <c r="A841" s="19"/>
    </row>
    <row r="842" spans="1:1">
      <c r="A842" s="19"/>
    </row>
    <row r="843" spans="1:1">
      <c r="A843" s="19"/>
    </row>
    <row r="844" spans="1:1">
      <c r="A844" s="19"/>
    </row>
    <row r="845" spans="1:1">
      <c r="A845" s="19"/>
    </row>
    <row r="846" spans="1:1">
      <c r="A846" s="19"/>
    </row>
    <row r="847" spans="1:1">
      <c r="A847" s="19"/>
    </row>
    <row r="848" spans="1:1">
      <c r="A848" s="19"/>
    </row>
    <row r="849" spans="1:1">
      <c r="A849" s="19"/>
    </row>
    <row r="850" spans="1:1">
      <c r="A850" s="19"/>
    </row>
    <row r="851" spans="1:1">
      <c r="A851" s="19"/>
    </row>
    <row r="852" spans="1:1">
      <c r="A852" s="19"/>
    </row>
    <row r="853" spans="1:1">
      <c r="A853" s="19"/>
    </row>
    <row r="854" spans="1:1">
      <c r="A854" s="19"/>
    </row>
    <row r="855" spans="1:1">
      <c r="A855" s="19"/>
    </row>
    <row r="856" spans="1:1">
      <c r="A856" s="19"/>
    </row>
    <row r="857" spans="1:1">
      <c r="A857" s="19"/>
    </row>
    <row r="858" spans="1:1">
      <c r="A858" s="19"/>
    </row>
    <row r="859" spans="1:1">
      <c r="A859" s="19"/>
    </row>
    <row r="860" spans="1:1">
      <c r="A860" s="19"/>
    </row>
    <row r="861" spans="1:1">
      <c r="A861" s="19"/>
    </row>
    <row r="862" spans="1:1">
      <c r="A862" s="19"/>
    </row>
    <row r="863" spans="1:1">
      <c r="A863" s="19"/>
    </row>
    <row r="864" spans="1:1">
      <c r="A864" s="19"/>
    </row>
    <row r="865" spans="1:1">
      <c r="A865" s="19"/>
    </row>
    <row r="866" spans="1:1">
      <c r="A866" s="19"/>
    </row>
    <row r="867" spans="1:1">
      <c r="A867" s="19"/>
    </row>
    <row r="868" spans="1:1">
      <c r="A868" s="19"/>
    </row>
    <row r="869" spans="1:1">
      <c r="A869" s="19"/>
    </row>
    <row r="870" spans="1:1">
      <c r="A870" s="19"/>
    </row>
    <row r="871" spans="1:1">
      <c r="A871" s="19"/>
    </row>
    <row r="872" spans="1:1">
      <c r="A872" s="19"/>
    </row>
    <row r="873" spans="1:1">
      <c r="A873" s="19"/>
    </row>
    <row r="874" spans="1:1">
      <c r="A874" s="19"/>
    </row>
    <row r="875" spans="1:1">
      <c r="A875" s="19"/>
    </row>
    <row r="876" spans="1:1">
      <c r="A876" s="19"/>
    </row>
    <row r="877" spans="1:1">
      <c r="A877" s="19"/>
    </row>
    <row r="878" spans="1:1">
      <c r="A878" s="19"/>
    </row>
    <row r="879" spans="1:1">
      <c r="A879" s="19"/>
    </row>
    <row r="880" spans="1:1">
      <c r="A880" s="19"/>
    </row>
    <row r="881" spans="1:1">
      <c r="A881" s="19"/>
    </row>
    <row r="882" spans="1:1">
      <c r="A882" s="19"/>
    </row>
    <row r="883" spans="1:1">
      <c r="A883" s="19"/>
    </row>
    <row r="884" spans="1:1">
      <c r="A884" s="19"/>
    </row>
    <row r="885" spans="1:1">
      <c r="A885" s="19"/>
    </row>
    <row r="886" spans="1:1">
      <c r="A886" s="19"/>
    </row>
    <row r="887" spans="1:1">
      <c r="A887" s="19"/>
    </row>
    <row r="888" spans="1:1">
      <c r="A888" s="19"/>
    </row>
    <row r="889" spans="1:1">
      <c r="A889" s="19"/>
    </row>
    <row r="890" spans="1:1">
      <c r="A890" s="19"/>
    </row>
    <row r="891" spans="1:1">
      <c r="A891" s="19"/>
    </row>
    <row r="892" spans="1:1">
      <c r="A892" s="19"/>
    </row>
    <row r="893" spans="1:1">
      <c r="A893" s="19"/>
    </row>
    <row r="894" spans="1:1">
      <c r="A894" s="19"/>
    </row>
    <row r="895" spans="1:1">
      <c r="A895" s="19"/>
    </row>
    <row r="896" spans="1:1">
      <c r="A896" s="19"/>
    </row>
    <row r="897" spans="1:1">
      <c r="A897" s="19"/>
    </row>
    <row r="898" spans="1:1">
      <c r="A898" s="19"/>
    </row>
    <row r="899" spans="1:1">
      <c r="A899" s="19"/>
    </row>
    <row r="900" spans="1:1">
      <c r="A900" s="19"/>
    </row>
    <row r="901" spans="1:1">
      <c r="A901" s="19"/>
    </row>
    <row r="902" spans="1:1">
      <c r="A902" s="19"/>
    </row>
    <row r="903" spans="1:1">
      <c r="A903" s="19"/>
    </row>
    <row r="904" spans="1:1">
      <c r="A904" s="19"/>
    </row>
    <row r="905" spans="1:1">
      <c r="A905" s="19"/>
    </row>
    <row r="906" spans="1:1">
      <c r="A906" s="19"/>
    </row>
    <row r="907" spans="1:1">
      <c r="A907" s="19"/>
    </row>
    <row r="908" spans="1:1">
      <c r="A908" s="19"/>
    </row>
    <row r="909" spans="1:1">
      <c r="A909" s="19"/>
    </row>
    <row r="910" spans="1:1">
      <c r="A910" s="19"/>
    </row>
    <row r="911" spans="1:1">
      <c r="A911" s="19"/>
    </row>
    <row r="912" spans="1:1">
      <c r="A912" s="19"/>
    </row>
    <row r="913" spans="1:1">
      <c r="A913" s="19"/>
    </row>
    <row r="914" spans="1:1">
      <c r="A914" s="19"/>
    </row>
    <row r="915" spans="1:1">
      <c r="A915" s="19"/>
    </row>
    <row r="916" spans="1:1">
      <c r="A916" s="19"/>
    </row>
    <row r="917" spans="1:1">
      <c r="A917" s="19"/>
    </row>
    <row r="918" spans="1:1">
      <c r="A918" s="19"/>
    </row>
    <row r="919" spans="1:1">
      <c r="A919" s="19"/>
    </row>
    <row r="920" spans="1:1">
      <c r="A920" s="19"/>
    </row>
    <row r="921" spans="1:1">
      <c r="A921" s="19"/>
    </row>
    <row r="922" spans="1:1">
      <c r="A922" s="19"/>
    </row>
    <row r="923" spans="1:1">
      <c r="A923" s="19"/>
    </row>
    <row r="924" spans="1:1">
      <c r="A924" s="19"/>
    </row>
    <row r="925" spans="1:1">
      <c r="A925" s="19"/>
    </row>
    <row r="926" spans="1:1">
      <c r="A926" s="19"/>
    </row>
    <row r="927" spans="1:1">
      <c r="A927" s="19"/>
    </row>
    <row r="928" spans="1:1">
      <c r="A928" s="19"/>
    </row>
    <row r="929" spans="1:1">
      <c r="A929" s="19"/>
    </row>
    <row r="930" spans="1:1">
      <c r="A930" s="19"/>
    </row>
    <row r="931" spans="1:1">
      <c r="A931" s="19"/>
    </row>
    <row r="932" spans="1:1">
      <c r="A932" s="19"/>
    </row>
    <row r="933" spans="1:1">
      <c r="A933" s="19"/>
    </row>
    <row r="934" spans="1:1">
      <c r="A934" s="19"/>
    </row>
    <row r="935" spans="1:1">
      <c r="A935" s="19"/>
    </row>
    <row r="936" spans="1:1">
      <c r="A936" s="19"/>
    </row>
    <row r="937" spans="1:1">
      <c r="A937" s="19"/>
    </row>
    <row r="938" spans="1:1">
      <c r="A938" s="19"/>
    </row>
    <row r="939" spans="1:1">
      <c r="A939" s="19"/>
    </row>
    <row r="940" spans="1:1">
      <c r="A940" s="19"/>
    </row>
    <row r="941" spans="1:1">
      <c r="A941" s="19"/>
    </row>
    <row r="942" spans="1:1">
      <c r="A942" s="19"/>
    </row>
    <row r="943" spans="1:1">
      <c r="A943" s="19"/>
    </row>
    <row r="944" spans="1:1">
      <c r="A944" s="19"/>
    </row>
    <row r="945" spans="1:1">
      <c r="A945" s="19"/>
    </row>
    <row r="946" spans="1:1">
      <c r="A946" s="19"/>
    </row>
    <row r="947" spans="1:1">
      <c r="A947" s="19"/>
    </row>
    <row r="948" spans="1:1">
      <c r="A948" s="19"/>
    </row>
    <row r="949" spans="1:1">
      <c r="A949" s="19"/>
    </row>
    <row r="950" spans="1:1">
      <c r="A950" s="19"/>
    </row>
    <row r="951" spans="1:1">
      <c r="A951" s="19"/>
    </row>
    <row r="952" spans="1:1">
      <c r="A952" s="19"/>
    </row>
    <row r="953" spans="1:1">
      <c r="A953" s="19"/>
    </row>
    <row r="954" spans="1:1">
      <c r="A954" s="19"/>
    </row>
    <row r="955" spans="1:1">
      <c r="A955" s="19"/>
    </row>
    <row r="956" spans="1:1">
      <c r="A956" s="19"/>
    </row>
    <row r="957" spans="1:1">
      <c r="A957" s="19"/>
    </row>
    <row r="958" spans="1:1">
      <c r="A958" s="19"/>
    </row>
    <row r="959" spans="1:1">
      <c r="A959" s="19"/>
    </row>
    <row r="960" spans="1:1">
      <c r="A960" s="19"/>
    </row>
    <row r="961" spans="1:1">
      <c r="A961" s="19"/>
    </row>
    <row r="962" spans="1:1">
      <c r="A962" s="19"/>
    </row>
    <row r="963" spans="1:1">
      <c r="A963" s="19"/>
    </row>
    <row r="964" spans="1:1">
      <c r="A964" s="19"/>
    </row>
    <row r="965" spans="1:1">
      <c r="A965" s="19"/>
    </row>
    <row r="966" spans="1:1">
      <c r="A966" s="19"/>
    </row>
    <row r="967" spans="1:1">
      <c r="A967" s="19"/>
    </row>
    <row r="968" spans="1:1">
      <c r="A968" s="19"/>
    </row>
    <row r="969" spans="1:1">
      <c r="A969" s="19"/>
    </row>
    <row r="970" spans="1:1">
      <c r="A970" s="19"/>
    </row>
    <row r="971" spans="1:1">
      <c r="A971" s="19"/>
    </row>
    <row r="972" spans="1:1">
      <c r="A972" s="19"/>
    </row>
    <row r="973" spans="1:1">
      <c r="A973" s="19"/>
    </row>
    <row r="974" spans="1:1">
      <c r="A974" s="19"/>
    </row>
    <row r="975" spans="1:1">
      <c r="A975" s="19"/>
    </row>
    <row r="976" spans="1:1">
      <c r="A976" s="19"/>
    </row>
    <row r="977" spans="1:1">
      <c r="A977" s="19"/>
    </row>
    <row r="978" spans="1:1">
      <c r="A978" s="19"/>
    </row>
    <row r="979" spans="1:1">
      <c r="A979" s="19"/>
    </row>
    <row r="980" spans="1:1">
      <c r="A980" s="19"/>
    </row>
    <row r="981" spans="1:1">
      <c r="A981" s="19"/>
    </row>
    <row r="982" spans="1:1">
      <c r="A982" s="19"/>
    </row>
    <row r="983" spans="1:1">
      <c r="A983" s="19"/>
    </row>
    <row r="984" spans="1:1">
      <c r="A984" s="19"/>
    </row>
    <row r="985" spans="1:1">
      <c r="A985" s="19"/>
    </row>
    <row r="986" spans="1:1">
      <c r="A986" s="19"/>
    </row>
    <row r="987" spans="1:1">
      <c r="A987" s="19"/>
    </row>
    <row r="988" spans="1:1">
      <c r="A988" s="19"/>
    </row>
    <row r="989" spans="1:1">
      <c r="A989" s="19"/>
    </row>
    <row r="990" spans="1:1">
      <c r="A990" s="19"/>
    </row>
    <row r="991" spans="1:1">
      <c r="A991" s="19"/>
    </row>
    <row r="992" spans="1:1">
      <c r="A992" s="19"/>
    </row>
    <row r="993" spans="1:1">
      <c r="A993" s="19"/>
    </row>
    <row r="994" spans="1:1">
      <c r="A994" s="19"/>
    </row>
    <row r="995" spans="1:1">
      <c r="A995" s="19"/>
    </row>
    <row r="996" spans="1:1">
      <c r="A996" s="19"/>
    </row>
    <row r="997" spans="1:1">
      <c r="A997" s="19"/>
    </row>
    <row r="998" spans="1:1">
      <c r="A998" s="19"/>
    </row>
    <row r="999" spans="1:1">
      <c r="A999" s="19"/>
    </row>
    <row r="1000" spans="1:1">
      <c r="A1000" s="19"/>
    </row>
    <row r="1001" spans="1:1">
      <c r="A1001" s="19"/>
    </row>
    <row r="1002" spans="1:1">
      <c r="A1002" s="19"/>
    </row>
    <row r="1003" spans="1:1">
      <c r="A1003" s="19"/>
    </row>
    <row r="1004" spans="1:1">
      <c r="A1004" s="19"/>
    </row>
    <row r="1005" spans="1:1">
      <c r="A1005" s="19"/>
    </row>
    <row r="1006" spans="1:1">
      <c r="A1006" s="19"/>
    </row>
    <row r="1007" spans="1:1">
      <c r="A1007" s="19"/>
    </row>
    <row r="1008" spans="1:1">
      <c r="A1008" s="19"/>
    </row>
  </sheetData>
  <mergeCells count="2">
    <mergeCell ref="D6:I15"/>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9F03-1965-4629-8370-CBC6FC2F3C17}">
  <dimension ref="A1:K21"/>
  <sheetViews>
    <sheetView workbookViewId="0">
      <selection sqref="A1:E1"/>
    </sheetView>
  </sheetViews>
  <sheetFormatPr baseColWidth="10" defaultRowHeight="12.75"/>
  <sheetData>
    <row r="1" spans="1:11" ht="78" customHeight="1">
      <c r="A1" s="75" t="s">
        <v>1364</v>
      </c>
      <c r="B1" s="75"/>
      <c r="C1" s="75"/>
      <c r="D1" s="75"/>
      <c r="E1" s="75"/>
    </row>
    <row r="2" spans="1:11" ht="15">
      <c r="A2" s="78" t="s">
        <v>626</v>
      </c>
      <c r="B2" s="79"/>
      <c r="C2" s="79"/>
      <c r="D2" s="79"/>
      <c r="E2" s="79"/>
      <c r="F2" s="59"/>
      <c r="G2" s="59"/>
      <c r="H2" s="59"/>
      <c r="I2" s="59"/>
      <c r="J2" s="59"/>
      <c r="K2" s="59"/>
    </row>
    <row r="3" spans="1:11" ht="15">
      <c r="A3" s="60" t="s">
        <v>1340</v>
      </c>
      <c r="B3" s="60" t="s">
        <v>1341</v>
      </c>
      <c r="C3" s="60" t="s">
        <v>1342</v>
      </c>
      <c r="D3" s="60" t="s">
        <v>1343</v>
      </c>
      <c r="E3" s="60" t="s">
        <v>1344</v>
      </c>
      <c r="F3" s="59"/>
      <c r="G3" s="80" t="s">
        <v>1345</v>
      </c>
      <c r="H3" s="80"/>
      <c r="I3" s="80"/>
      <c r="J3" s="80"/>
      <c r="K3" s="80"/>
    </row>
    <row r="4" spans="1:11" ht="15">
      <c r="A4" s="59" t="s">
        <v>1346</v>
      </c>
      <c r="B4" s="59">
        <v>1</v>
      </c>
      <c r="C4" s="59">
        <v>0</v>
      </c>
      <c r="D4" s="59">
        <v>5.2999999999999999E-2</v>
      </c>
      <c r="E4" s="59">
        <v>0.05</v>
      </c>
      <c r="F4" s="59"/>
      <c r="G4" s="80"/>
      <c r="H4" s="80"/>
      <c r="I4" s="80"/>
      <c r="J4" s="80"/>
      <c r="K4" s="80"/>
    </row>
    <row r="5" spans="1:11" ht="15">
      <c r="A5" s="59" t="s">
        <v>1347</v>
      </c>
      <c r="B5" s="59">
        <v>1</v>
      </c>
      <c r="C5" s="59">
        <v>0.66700000000000004</v>
      </c>
      <c r="D5" s="59">
        <v>5.8999999999999997E-2</v>
      </c>
      <c r="E5" s="59">
        <v>4.3999999999999997E-2</v>
      </c>
      <c r="F5" s="59"/>
      <c r="G5" s="80"/>
      <c r="H5" s="80"/>
      <c r="I5" s="80"/>
      <c r="J5" s="80"/>
      <c r="K5" s="80"/>
    </row>
    <row r="6" spans="1:11" ht="15">
      <c r="A6" s="59" t="s">
        <v>1348</v>
      </c>
      <c r="B6" s="59">
        <v>1</v>
      </c>
      <c r="C6" s="59">
        <v>8</v>
      </c>
      <c r="D6" s="59">
        <v>5.8999999999999997E-2</v>
      </c>
      <c r="E6" s="59">
        <v>5.6000000000000001E-2</v>
      </c>
      <c r="F6" s="59"/>
      <c r="G6" s="80"/>
      <c r="H6" s="80"/>
      <c r="I6" s="80"/>
      <c r="J6" s="80"/>
      <c r="K6" s="80"/>
    </row>
    <row r="7" spans="1:11" ht="15">
      <c r="A7" s="59" t="s">
        <v>1349</v>
      </c>
      <c r="B7" s="59">
        <v>1</v>
      </c>
      <c r="C7" s="59">
        <v>0</v>
      </c>
      <c r="D7" s="59">
        <v>0.04</v>
      </c>
      <c r="E7" s="59">
        <v>3.2000000000000001E-2</v>
      </c>
      <c r="F7" s="59"/>
      <c r="G7" s="80"/>
      <c r="H7" s="80"/>
      <c r="I7" s="80"/>
      <c r="J7" s="80"/>
      <c r="K7" s="80"/>
    </row>
    <row r="8" spans="1:11" ht="15">
      <c r="A8" s="59" t="s">
        <v>1350</v>
      </c>
      <c r="B8" s="59">
        <v>1</v>
      </c>
      <c r="C8" s="59">
        <v>20.667000000000002</v>
      </c>
      <c r="D8" s="59">
        <v>7.6999999999999999E-2</v>
      </c>
      <c r="E8" s="59">
        <v>6.8000000000000005E-2</v>
      </c>
      <c r="F8" s="59"/>
      <c r="G8" s="80"/>
      <c r="H8" s="80"/>
      <c r="I8" s="80"/>
      <c r="J8" s="80"/>
      <c r="K8" s="80"/>
    </row>
    <row r="9" spans="1:11" ht="15">
      <c r="A9" s="59" t="s">
        <v>1351</v>
      </c>
      <c r="B9" s="59">
        <v>1</v>
      </c>
      <c r="C9" s="59">
        <v>0.66700000000000004</v>
      </c>
      <c r="D9" s="59">
        <v>5.8999999999999997E-2</v>
      </c>
      <c r="E9" s="59">
        <v>6.4000000000000001E-2</v>
      </c>
      <c r="F9" s="59"/>
      <c r="G9" s="80"/>
      <c r="H9" s="80"/>
      <c r="I9" s="80"/>
      <c r="J9" s="80"/>
      <c r="K9" s="80"/>
    </row>
    <row r="10" spans="1:11" ht="15">
      <c r="A10" s="59" t="s">
        <v>1352</v>
      </c>
      <c r="B10" s="59">
        <v>2</v>
      </c>
      <c r="C10" s="59">
        <v>0</v>
      </c>
      <c r="D10" s="59">
        <v>1</v>
      </c>
      <c r="E10" s="59">
        <v>5.6000000000000001E-2</v>
      </c>
      <c r="F10" s="59"/>
      <c r="G10" s="80"/>
      <c r="H10" s="80"/>
      <c r="I10" s="80"/>
      <c r="J10" s="80"/>
      <c r="K10" s="80"/>
    </row>
    <row r="11" spans="1:11" ht="15">
      <c r="A11" s="59" t="s">
        <v>1353</v>
      </c>
      <c r="B11" s="59">
        <v>2</v>
      </c>
      <c r="C11" s="59">
        <v>0</v>
      </c>
      <c r="D11" s="59">
        <v>1</v>
      </c>
      <c r="E11" s="59">
        <v>5.6000000000000001E-2</v>
      </c>
      <c r="F11" s="59"/>
      <c r="G11" s="80"/>
      <c r="H11" s="80"/>
      <c r="I11" s="80"/>
      <c r="J11" s="80"/>
      <c r="K11" s="80"/>
    </row>
    <row r="12" spans="1:11" ht="15">
      <c r="A12" s="59" t="s">
        <v>1354</v>
      </c>
      <c r="B12" s="59">
        <v>3</v>
      </c>
      <c r="C12" s="59">
        <v>0</v>
      </c>
      <c r="D12" s="59">
        <v>0.5</v>
      </c>
      <c r="E12" s="59">
        <v>6.2E-2</v>
      </c>
      <c r="F12" s="59"/>
      <c r="G12" s="80"/>
      <c r="H12" s="80"/>
      <c r="I12" s="80"/>
      <c r="J12" s="80"/>
      <c r="K12" s="80"/>
    </row>
    <row r="13" spans="1:11" ht="15">
      <c r="A13" s="59" t="s">
        <v>1355</v>
      </c>
      <c r="B13" s="59">
        <v>3</v>
      </c>
      <c r="C13" s="59">
        <v>0</v>
      </c>
      <c r="D13" s="59">
        <v>0.5</v>
      </c>
      <c r="E13" s="59">
        <v>5.1999999999999998E-2</v>
      </c>
      <c r="F13" s="59"/>
      <c r="G13" s="80"/>
      <c r="H13" s="80"/>
      <c r="I13" s="80"/>
      <c r="J13" s="80"/>
      <c r="K13" s="80"/>
    </row>
    <row r="14" spans="1:11" ht="15">
      <c r="A14" s="59" t="s">
        <v>1356</v>
      </c>
      <c r="B14" s="59">
        <v>3</v>
      </c>
      <c r="C14" s="59">
        <v>0</v>
      </c>
      <c r="D14" s="59">
        <v>0.5</v>
      </c>
      <c r="E14" s="59">
        <v>5.1999999999999998E-2</v>
      </c>
      <c r="F14" s="59"/>
      <c r="G14" s="80"/>
      <c r="H14" s="80"/>
      <c r="I14" s="80"/>
      <c r="J14" s="80"/>
      <c r="K14" s="80"/>
    </row>
    <row r="15" spans="1:11" ht="15">
      <c r="A15" s="59" t="s">
        <v>1357</v>
      </c>
      <c r="B15" s="59">
        <v>4</v>
      </c>
      <c r="C15" s="59">
        <v>0</v>
      </c>
      <c r="D15" s="59">
        <v>0.5</v>
      </c>
      <c r="E15" s="59">
        <v>5.7000000000000002E-2</v>
      </c>
      <c r="F15" s="59"/>
      <c r="G15" s="80"/>
      <c r="H15" s="80"/>
      <c r="I15" s="80"/>
      <c r="J15" s="80"/>
      <c r="K15" s="80"/>
    </row>
    <row r="16" spans="1:11" ht="15">
      <c r="A16" s="59" t="s">
        <v>1358</v>
      </c>
      <c r="B16" s="59">
        <v>4</v>
      </c>
      <c r="C16" s="59">
        <v>0</v>
      </c>
      <c r="D16" s="59">
        <v>0.5</v>
      </c>
      <c r="E16" s="59">
        <v>5.7000000000000002E-2</v>
      </c>
      <c r="F16" s="59"/>
      <c r="G16" s="59"/>
      <c r="H16" s="59"/>
      <c r="I16" s="59"/>
      <c r="J16" s="59"/>
      <c r="K16" s="59"/>
    </row>
    <row r="17" spans="1:11" ht="15">
      <c r="A17" s="59" t="s">
        <v>1359</v>
      </c>
      <c r="B17" s="59">
        <v>4</v>
      </c>
      <c r="C17" s="59">
        <v>0</v>
      </c>
      <c r="D17" s="59">
        <v>0.5</v>
      </c>
      <c r="E17" s="59">
        <v>5.1999999999999998E-2</v>
      </c>
      <c r="F17" s="59"/>
      <c r="G17" s="59"/>
      <c r="H17" s="59"/>
      <c r="I17" s="59"/>
      <c r="J17" s="59"/>
      <c r="K17" s="59"/>
    </row>
    <row r="18" spans="1:11" ht="15">
      <c r="A18" s="59" t="s">
        <v>1360</v>
      </c>
      <c r="B18" s="59">
        <v>5</v>
      </c>
      <c r="C18" s="59">
        <v>18</v>
      </c>
      <c r="D18" s="59">
        <v>6.7000000000000004E-2</v>
      </c>
      <c r="E18" s="59">
        <v>6.3E-2</v>
      </c>
    </row>
    <row r="19" spans="1:11" ht="15">
      <c r="A19" s="59" t="s">
        <v>1361</v>
      </c>
      <c r="B19" s="59">
        <v>5</v>
      </c>
      <c r="C19" s="59">
        <v>0</v>
      </c>
      <c r="D19" s="59">
        <v>4.8000000000000001E-2</v>
      </c>
      <c r="E19" s="59">
        <v>6.4000000000000001E-2</v>
      </c>
    </row>
    <row r="20" spans="1:11" ht="15">
      <c r="A20" s="59" t="s">
        <v>1362</v>
      </c>
      <c r="B20" s="59">
        <v>5</v>
      </c>
      <c r="C20" s="59">
        <v>0</v>
      </c>
      <c r="D20" s="59">
        <v>4.8000000000000001E-2</v>
      </c>
      <c r="E20" s="59">
        <v>6.0999999999999999E-2</v>
      </c>
    </row>
    <row r="21" spans="1:11" ht="15">
      <c r="A21" s="59" t="s">
        <v>1363</v>
      </c>
      <c r="B21" s="59">
        <v>5</v>
      </c>
      <c r="C21" s="59">
        <v>0</v>
      </c>
      <c r="D21" s="59">
        <v>4.8000000000000001E-2</v>
      </c>
      <c r="E21" s="59">
        <v>5.2999999999999999E-2</v>
      </c>
    </row>
  </sheetData>
  <mergeCells count="3">
    <mergeCell ref="A2:E2"/>
    <mergeCell ref="G3:K15"/>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3"/>
  <sheetViews>
    <sheetView workbookViewId="0">
      <selection sqref="A1:E1"/>
    </sheetView>
  </sheetViews>
  <sheetFormatPr baseColWidth="10" defaultColWidth="12.5703125" defaultRowHeight="15" customHeight="1"/>
  <cols>
    <col min="1" max="1" width="16.28515625" bestFit="1" customWidth="1"/>
    <col min="2" max="2" width="16.7109375" bestFit="1" customWidth="1"/>
    <col min="3" max="3" width="7.28515625" bestFit="1" customWidth="1"/>
    <col min="4" max="4" width="3" bestFit="1" customWidth="1"/>
    <col min="5" max="5" width="4" bestFit="1" customWidth="1"/>
    <col min="6" max="26" width="10.5703125" customWidth="1"/>
  </cols>
  <sheetData>
    <row r="1" spans="1:5" ht="62.45" customHeight="1">
      <c r="A1" s="75" t="s">
        <v>1339</v>
      </c>
      <c r="B1" s="75"/>
      <c r="C1" s="75"/>
      <c r="D1" s="75"/>
      <c r="E1" s="75"/>
    </row>
    <row r="3" spans="1:5" ht="15" customHeight="1">
      <c r="A3" t="s">
        <v>1317</v>
      </c>
      <c r="B3" s="38" t="s">
        <v>1318</v>
      </c>
    </row>
    <row r="4" spans="1:5" ht="12.75" customHeight="1">
      <c r="A4" s="7" t="s">
        <v>1266</v>
      </c>
      <c r="B4" s="7">
        <v>47</v>
      </c>
      <c r="C4" s="28" t="s">
        <v>1315</v>
      </c>
      <c r="D4" s="7">
        <v>9</v>
      </c>
      <c r="E4" s="28">
        <f t="shared" ref="E4:E6" si="0">D4/13*100</f>
        <v>69.230769230769226</v>
      </c>
    </row>
    <row r="5" spans="1:5" ht="12.75" customHeight="1">
      <c r="A5" s="7" t="s">
        <v>1267</v>
      </c>
      <c r="B5" s="7">
        <v>31</v>
      </c>
      <c r="C5" s="28" t="s">
        <v>1316</v>
      </c>
      <c r="D5" s="7">
        <v>4</v>
      </c>
      <c r="E5" s="28">
        <f t="shared" si="0"/>
        <v>30.76923076923077</v>
      </c>
    </row>
    <row r="6" spans="1:5" ht="12.75" customHeight="1">
      <c r="A6" s="7" t="s">
        <v>1268</v>
      </c>
      <c r="B6" s="7">
        <v>23</v>
      </c>
      <c r="C6" s="28"/>
      <c r="D6" s="7">
        <v>13</v>
      </c>
      <c r="E6" s="28">
        <f t="shared" si="0"/>
        <v>100</v>
      </c>
    </row>
    <row r="7" spans="1:5" ht="12.75" customHeight="1">
      <c r="A7" s="7" t="s">
        <v>1269</v>
      </c>
      <c r="B7" s="7">
        <v>16</v>
      </c>
      <c r="C7" s="28"/>
    </row>
    <row r="8" spans="1:5" ht="12.75" customHeight="1">
      <c r="A8" s="7" t="s">
        <v>1270</v>
      </c>
      <c r="B8" s="7">
        <v>16</v>
      </c>
      <c r="C8" s="28"/>
    </row>
    <row r="9" spans="1:5" ht="12.75" customHeight="1">
      <c r="A9" s="7" t="s">
        <v>1271</v>
      </c>
      <c r="B9" s="7">
        <v>14</v>
      </c>
      <c r="C9" s="28"/>
    </row>
    <row r="10" spans="1:5" ht="12.75" customHeight="1">
      <c r="A10" s="7" t="s">
        <v>1272</v>
      </c>
      <c r="B10" s="7">
        <v>14</v>
      </c>
      <c r="C10" s="28"/>
    </row>
    <row r="11" spans="1:5" ht="12.75" customHeight="1">
      <c r="A11" s="7" t="s">
        <v>1273</v>
      </c>
      <c r="B11" s="7">
        <v>13</v>
      </c>
      <c r="C11" s="28"/>
    </row>
    <row r="12" spans="1:5" ht="12.75" customHeight="1">
      <c r="A12" s="7" t="s">
        <v>1274</v>
      </c>
      <c r="B12" s="7">
        <v>13</v>
      </c>
      <c r="C12" s="28"/>
    </row>
    <row r="13" spans="1:5" ht="12.75" customHeight="1">
      <c r="A13" s="7" t="s">
        <v>1275</v>
      </c>
      <c r="B13" s="7">
        <v>12</v>
      </c>
      <c r="C13" s="28"/>
    </row>
    <row r="14" spans="1:5" ht="12.75" customHeight="1">
      <c r="A14" s="7" t="s">
        <v>1276</v>
      </c>
      <c r="B14" s="7">
        <v>12</v>
      </c>
      <c r="C14" s="28"/>
    </row>
    <row r="15" spans="1:5" ht="12.75" customHeight="1">
      <c r="A15" s="7" t="s">
        <v>1277</v>
      </c>
      <c r="B15" s="7">
        <v>11</v>
      </c>
      <c r="C15" s="28"/>
    </row>
    <row r="16" spans="1:5" ht="12.75" customHeight="1">
      <c r="A16" s="7" t="s">
        <v>1278</v>
      </c>
      <c r="B16" s="7">
        <v>11</v>
      </c>
      <c r="C16" s="28"/>
    </row>
    <row r="17" spans="2:2" ht="12.75" customHeight="1">
      <c r="B17" s="44">
        <f>SUM(B4:B16)</f>
        <v>233</v>
      </c>
    </row>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row r="26" spans="2:2" ht="12.75" customHeight="1"/>
    <row r="27" spans="2:2" ht="12.75" customHeight="1"/>
    <row r="28" spans="2:2" ht="12.75" customHeight="1"/>
    <row r="29" spans="2:2" ht="12.75" customHeight="1"/>
    <row r="30" spans="2:2" ht="12.75" customHeight="1"/>
    <row r="31" spans="2:2" ht="12.75" customHeight="1"/>
    <row r="32" spans="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1">
    <mergeCell ref="A1:E1"/>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COVER</vt:lpstr>
      <vt:lpstr>S1</vt:lpstr>
      <vt:lpstr>S2</vt:lpstr>
      <vt:lpstr>S3</vt:lpstr>
      <vt:lpstr>S4</vt:lpstr>
      <vt:lpstr>S5</vt:lpstr>
      <vt:lpstr>S6</vt:lpstr>
      <vt:lpstr>S7</vt:lpstr>
      <vt:lpstr>NombreIntervalo1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Nicolas R. Quinteros</cp:lastModifiedBy>
  <dcterms:modified xsi:type="dcterms:W3CDTF">2026-02-13T21:38:20Z</dcterms:modified>
</cp:coreProperties>
</file>