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haos\Desktop\20260210-赵书高-投稿资料\"/>
    </mc:Choice>
  </mc:AlternateContent>
  <bookViews>
    <workbookView xWindow="0" yWindow="0" windowWidth="2412" windowHeight="432" tabRatio="727"/>
  </bookViews>
  <sheets>
    <sheet name="Table 1" sheetId="22" r:id="rId1"/>
    <sheet name="Table 2" sheetId="5" r:id="rId2"/>
    <sheet name="Table 3" sheetId="20" r:id="rId3"/>
    <sheet name="Table 4" sheetId="21" r:id="rId4"/>
  </sheets>
  <calcPr calcId="162913"/>
</workbook>
</file>

<file path=xl/calcChain.xml><?xml version="1.0" encoding="utf-8"?>
<calcChain xmlns="http://schemas.openxmlformats.org/spreadsheetml/2006/main">
  <c r="AF32" i="20" l="1"/>
  <c r="E37" i="21"/>
  <c r="E40" i="21"/>
  <c r="E82" i="21"/>
  <c r="E81" i="21"/>
  <c r="E80" i="21"/>
  <c r="E79" i="21"/>
  <c r="E78" i="21"/>
  <c r="E77" i="21"/>
  <c r="E76" i="21"/>
  <c r="E75" i="21"/>
  <c r="E74" i="21"/>
  <c r="E73" i="21"/>
  <c r="E72" i="21"/>
  <c r="E71" i="21"/>
  <c r="E70" i="21"/>
  <c r="E69" i="21"/>
  <c r="E68" i="21"/>
  <c r="E67" i="21"/>
  <c r="E66" i="21"/>
  <c r="E65" i="21"/>
  <c r="E64" i="21"/>
  <c r="E63" i="21"/>
  <c r="E62" i="21"/>
  <c r="E61" i="21"/>
  <c r="E60" i="21"/>
  <c r="E59" i="21"/>
  <c r="E58" i="21"/>
  <c r="E38" i="21"/>
  <c r="E51" i="21"/>
  <c r="E34" i="21"/>
  <c r="E33" i="21"/>
  <c r="E50" i="21"/>
  <c r="E49" i="21"/>
  <c r="AB48" i="21"/>
  <c r="Z48" i="21"/>
  <c r="X48" i="21"/>
  <c r="V48" i="21"/>
  <c r="T48" i="21"/>
  <c r="R48" i="21"/>
  <c r="P48" i="21"/>
  <c r="N48" i="21"/>
  <c r="L48" i="21"/>
  <c r="E47" i="21"/>
  <c r="E46" i="21"/>
  <c r="E45" i="21"/>
  <c r="E44" i="21"/>
  <c r="P42" i="21"/>
  <c r="R42" i="21"/>
  <c r="Q42" i="21"/>
  <c r="AC42" i="21"/>
  <c r="Y42" i="21"/>
  <c r="S42" i="21"/>
  <c r="Z42" i="21"/>
  <c r="U42" i="21"/>
  <c r="AA42" i="21"/>
  <c r="AB42" i="21"/>
  <c r="AD42" i="21"/>
  <c r="AE42" i="21"/>
  <c r="AF42" i="21"/>
  <c r="W42" i="21"/>
  <c r="X42" i="21"/>
  <c r="P41" i="21"/>
  <c r="R41" i="21"/>
  <c r="Q41" i="21"/>
  <c r="AC41" i="21"/>
  <c r="Y41" i="21"/>
  <c r="S41" i="21"/>
  <c r="Z41" i="21"/>
  <c r="U41" i="21"/>
  <c r="AA41" i="21"/>
  <c r="AB41" i="21"/>
  <c r="AD41" i="21"/>
  <c r="AE41" i="21"/>
  <c r="AF41" i="21"/>
  <c r="W41" i="21"/>
  <c r="X41" i="21"/>
  <c r="P40" i="21"/>
  <c r="R40" i="21"/>
  <c r="Q40" i="21"/>
  <c r="AC40" i="21"/>
  <c r="Y40" i="21"/>
  <c r="S40" i="21"/>
  <c r="Z40" i="21"/>
  <c r="U40" i="21"/>
  <c r="AA40" i="21"/>
  <c r="AB40" i="21"/>
  <c r="AD40" i="21"/>
  <c r="AE40" i="21"/>
  <c r="AF40" i="21"/>
  <c r="W40" i="21"/>
  <c r="X40" i="21"/>
  <c r="P39" i="21"/>
  <c r="R39" i="21"/>
  <c r="Q39" i="21"/>
  <c r="AC39" i="21"/>
  <c r="Y39" i="21"/>
  <c r="S39" i="21"/>
  <c r="Z39" i="21"/>
  <c r="U39" i="21"/>
  <c r="AA39" i="21"/>
  <c r="AB39" i="21"/>
  <c r="AD39" i="21"/>
  <c r="AE39" i="21"/>
  <c r="AF39" i="21"/>
  <c r="W39" i="21"/>
  <c r="X39" i="21"/>
  <c r="P38" i="21"/>
  <c r="R38" i="21"/>
  <c r="Q38" i="21"/>
  <c r="AC38" i="21"/>
  <c r="Y38" i="21"/>
  <c r="S38" i="21"/>
  <c r="Z38" i="21"/>
  <c r="U38" i="21"/>
  <c r="AA38" i="21"/>
  <c r="AB38" i="21"/>
  <c r="AD38" i="21"/>
  <c r="AE38" i="21"/>
  <c r="AF38" i="21"/>
  <c r="W38" i="21"/>
  <c r="X38" i="21"/>
  <c r="P37" i="21"/>
  <c r="R37" i="21"/>
  <c r="Q37" i="21"/>
  <c r="AC37" i="21"/>
  <c r="Y37" i="21"/>
  <c r="S37" i="21"/>
  <c r="Z37" i="21"/>
  <c r="U37" i="21"/>
  <c r="AA37" i="21"/>
  <c r="AB37" i="21"/>
  <c r="AD37" i="21"/>
  <c r="AE37" i="21"/>
  <c r="AF37" i="21"/>
  <c r="W37" i="21"/>
  <c r="X37" i="21"/>
  <c r="P36" i="21"/>
  <c r="R36" i="21"/>
  <c r="Q36" i="21"/>
  <c r="AC36" i="21"/>
  <c r="Y36" i="21"/>
  <c r="S36" i="21"/>
  <c r="Z36" i="21"/>
  <c r="U36" i="21"/>
  <c r="AA36" i="21"/>
  <c r="AB36" i="21"/>
  <c r="AD36" i="21"/>
  <c r="AE36" i="21"/>
  <c r="AF36" i="21"/>
  <c r="W36" i="21"/>
  <c r="X36" i="21"/>
  <c r="P35" i="21"/>
  <c r="R35" i="21"/>
  <c r="Q35" i="21"/>
  <c r="AC35" i="21"/>
  <c r="Y35" i="21"/>
  <c r="S35" i="21"/>
  <c r="Z35" i="21"/>
  <c r="U35" i="21"/>
  <c r="AA35" i="21"/>
  <c r="AB35" i="21"/>
  <c r="AD35" i="21"/>
  <c r="AE35" i="21"/>
  <c r="AF35" i="21"/>
  <c r="W35" i="21"/>
  <c r="X35" i="21"/>
  <c r="P34" i="21"/>
  <c r="R34" i="21"/>
  <c r="Q34" i="21"/>
  <c r="AC34" i="21"/>
  <c r="Y34" i="21"/>
  <c r="S34" i="21"/>
  <c r="Z34" i="21"/>
  <c r="U34" i="21"/>
  <c r="AA34" i="21"/>
  <c r="AB34" i="21"/>
  <c r="AD34" i="21"/>
  <c r="AE34" i="21"/>
  <c r="AF34" i="21"/>
  <c r="W34" i="21"/>
  <c r="X34" i="21"/>
  <c r="P33" i="21"/>
  <c r="R33" i="21"/>
  <c r="Q33" i="21"/>
  <c r="AC33" i="21"/>
  <c r="Y33" i="21"/>
  <c r="S33" i="21"/>
  <c r="Z33" i="21"/>
  <c r="U33" i="21"/>
  <c r="AA33" i="21"/>
  <c r="AB33" i="21"/>
  <c r="AD33" i="21"/>
  <c r="AE33" i="21"/>
  <c r="AF33" i="21"/>
  <c r="W33" i="21"/>
  <c r="X33" i="21"/>
  <c r="P32" i="21"/>
  <c r="R32" i="21"/>
  <c r="Q32" i="21"/>
  <c r="AC32" i="21"/>
  <c r="Y32" i="21"/>
  <c r="S32" i="21"/>
  <c r="Z32" i="21"/>
  <c r="U32" i="21"/>
  <c r="AA32" i="21"/>
  <c r="AB32" i="21"/>
  <c r="AD32" i="21"/>
  <c r="AE32" i="21"/>
  <c r="AF32" i="21"/>
  <c r="W32" i="21"/>
  <c r="X32" i="21"/>
  <c r="P31" i="21"/>
  <c r="R31" i="21"/>
  <c r="Q31" i="21"/>
  <c r="AC31" i="21"/>
  <c r="Y31" i="21"/>
  <c r="S31" i="21"/>
  <c r="Z31" i="21"/>
  <c r="U31" i="21"/>
  <c r="AA31" i="21"/>
  <c r="AB31" i="21"/>
  <c r="AD31" i="21"/>
  <c r="AE31" i="21"/>
  <c r="AF31" i="21"/>
  <c r="W31" i="21"/>
  <c r="X31" i="21"/>
  <c r="P30" i="21"/>
  <c r="R30" i="21"/>
  <c r="Q30" i="21"/>
  <c r="AC30" i="21"/>
  <c r="Y30" i="21"/>
  <c r="S30" i="21"/>
  <c r="Z30" i="21"/>
  <c r="U30" i="21"/>
  <c r="AA30" i="21"/>
  <c r="AB30" i="21"/>
  <c r="AD30" i="21"/>
  <c r="AE30" i="21"/>
  <c r="AF30" i="21"/>
  <c r="W30" i="21"/>
  <c r="X30" i="21"/>
  <c r="P30" i="20"/>
  <c r="Q30" i="20"/>
  <c r="R30" i="20"/>
  <c r="E46" i="20"/>
  <c r="S30" i="20"/>
  <c r="E45" i="20"/>
  <c r="U30" i="20"/>
  <c r="W30" i="20"/>
  <c r="X30" i="20"/>
  <c r="Y30" i="20"/>
  <c r="Z30" i="20"/>
  <c r="E47" i="20"/>
  <c r="AA30" i="20"/>
  <c r="E44" i="20"/>
  <c r="AB30" i="20"/>
  <c r="P31" i="20"/>
  <c r="Q31" i="20"/>
  <c r="R31" i="20"/>
  <c r="S31" i="20"/>
  <c r="U31" i="20"/>
  <c r="W31" i="20"/>
  <c r="X31" i="20"/>
  <c r="Y31" i="20"/>
  <c r="Z31" i="20"/>
  <c r="AA31" i="20"/>
  <c r="AB31" i="20"/>
  <c r="P32" i="20"/>
  <c r="Q32" i="20"/>
  <c r="R32" i="20"/>
  <c r="S32" i="20"/>
  <c r="U32" i="20"/>
  <c r="W32" i="20"/>
  <c r="X32" i="20"/>
  <c r="Y32" i="20"/>
  <c r="Z32" i="20"/>
  <c r="AA32" i="20"/>
  <c r="AB32" i="20"/>
  <c r="E33" i="20"/>
  <c r="P33" i="20"/>
  <c r="Q33" i="20"/>
  <c r="R33" i="20"/>
  <c r="S33" i="20"/>
  <c r="U33" i="20"/>
  <c r="W33" i="20"/>
  <c r="X33" i="20"/>
  <c r="Y33" i="20"/>
  <c r="Z33" i="20"/>
  <c r="AA33" i="20"/>
  <c r="AB33" i="20"/>
  <c r="E34" i="20"/>
  <c r="P34" i="20"/>
  <c r="Q34" i="20"/>
  <c r="R34" i="20"/>
  <c r="S34" i="20"/>
  <c r="U34" i="20"/>
  <c r="W34" i="20"/>
  <c r="X34" i="20"/>
  <c r="Y34" i="20"/>
  <c r="Z34" i="20"/>
  <c r="AA34" i="20"/>
  <c r="AB34" i="20"/>
  <c r="P35" i="20"/>
  <c r="Q35" i="20"/>
  <c r="R35" i="20"/>
  <c r="S35" i="20"/>
  <c r="U35" i="20"/>
  <c r="W35" i="20"/>
  <c r="X35" i="20"/>
  <c r="Y35" i="20"/>
  <c r="Z35" i="20"/>
  <c r="AA35" i="20"/>
  <c r="AB35" i="20"/>
  <c r="P36" i="20"/>
  <c r="Q36" i="20"/>
  <c r="R36" i="20"/>
  <c r="S36" i="20"/>
  <c r="U36" i="20"/>
  <c r="W36" i="20"/>
  <c r="X36" i="20"/>
  <c r="Y36" i="20"/>
  <c r="Z36" i="20"/>
  <c r="AA36" i="20"/>
  <c r="AB36" i="20"/>
  <c r="E37" i="20"/>
  <c r="P37" i="20"/>
  <c r="Q37" i="20"/>
  <c r="R37" i="20"/>
  <c r="S37" i="20"/>
  <c r="U37" i="20"/>
  <c r="W37" i="20"/>
  <c r="X37" i="20"/>
  <c r="Y37" i="20"/>
  <c r="Z37" i="20"/>
  <c r="AA37" i="20"/>
  <c r="AB37" i="20"/>
  <c r="E38" i="20"/>
  <c r="P38" i="20"/>
  <c r="Q38" i="20"/>
  <c r="R38" i="20"/>
  <c r="S38" i="20"/>
  <c r="U38" i="20"/>
  <c r="W38" i="20"/>
  <c r="X38" i="20"/>
  <c r="Y38" i="20"/>
  <c r="Z38" i="20"/>
  <c r="AA38" i="20"/>
  <c r="AB38" i="20"/>
  <c r="AD48" i="20"/>
  <c r="AB48" i="20"/>
  <c r="Z48" i="20"/>
  <c r="X48" i="20"/>
  <c r="V48" i="20"/>
  <c r="T48" i="20"/>
  <c r="R48" i="20"/>
  <c r="P48" i="20"/>
  <c r="N48" i="20"/>
  <c r="L48" i="20"/>
  <c r="E49" i="20"/>
  <c r="E50" i="20"/>
  <c r="E51" i="20"/>
  <c r="P42" i="20"/>
  <c r="R42" i="20"/>
  <c r="Q42" i="20"/>
  <c r="Y42" i="20"/>
  <c r="S42" i="20"/>
  <c r="Z42" i="20"/>
  <c r="U42" i="20"/>
  <c r="AA42" i="20"/>
  <c r="AB42" i="20"/>
  <c r="AD42" i="20"/>
  <c r="AC42" i="20"/>
  <c r="AE42" i="20"/>
  <c r="AF42" i="20"/>
  <c r="P41" i="20"/>
  <c r="R41" i="20"/>
  <c r="Q41" i="20"/>
  <c r="Y41" i="20"/>
  <c r="S41" i="20"/>
  <c r="Z41" i="20"/>
  <c r="U41" i="20"/>
  <c r="AA41" i="20"/>
  <c r="AB41" i="20"/>
  <c r="AD41" i="20"/>
  <c r="AC41" i="20"/>
  <c r="AE41" i="20"/>
  <c r="AF41" i="20"/>
  <c r="P40" i="20"/>
  <c r="R40" i="20"/>
  <c r="Q40" i="20"/>
  <c r="Y40" i="20"/>
  <c r="S40" i="20"/>
  <c r="Z40" i="20"/>
  <c r="U40" i="20"/>
  <c r="AA40" i="20"/>
  <c r="AB40" i="20"/>
  <c r="AD40" i="20"/>
  <c r="AC40" i="20"/>
  <c r="AE40" i="20"/>
  <c r="AF40" i="20"/>
  <c r="P39" i="20"/>
  <c r="R39" i="20"/>
  <c r="Q39" i="20"/>
  <c r="Y39" i="20"/>
  <c r="S39" i="20"/>
  <c r="Z39" i="20"/>
  <c r="U39" i="20"/>
  <c r="AA39" i="20"/>
  <c r="AB39" i="20"/>
  <c r="AD39" i="20"/>
  <c r="AC39" i="20"/>
  <c r="AE39" i="20"/>
  <c r="AF39" i="20"/>
  <c r="AD38" i="20"/>
  <c r="AC38" i="20"/>
  <c r="AE38" i="20"/>
  <c r="AF38" i="20"/>
  <c r="AD37" i="20"/>
  <c r="AC37" i="20"/>
  <c r="AE37" i="20"/>
  <c r="AF37" i="20"/>
  <c r="AD36" i="20"/>
  <c r="AC36" i="20"/>
  <c r="AE36" i="20"/>
  <c r="AF36" i="20"/>
  <c r="AD35" i="20"/>
  <c r="AC35" i="20"/>
  <c r="AE35" i="20"/>
  <c r="AF35" i="20"/>
  <c r="AD34" i="20"/>
  <c r="AC34" i="20"/>
  <c r="AE34" i="20"/>
  <c r="AF34" i="20"/>
  <c r="AD33" i="20"/>
  <c r="AC33" i="20"/>
  <c r="AE33" i="20"/>
  <c r="AF33" i="20"/>
  <c r="AD32" i="20"/>
  <c r="AC32" i="20"/>
  <c r="AE32" i="20"/>
  <c r="AD31" i="20"/>
  <c r="AC31" i="20"/>
  <c r="AE31" i="20"/>
  <c r="AF31" i="20"/>
  <c r="AD30" i="20"/>
  <c r="AC30" i="20"/>
  <c r="AE30" i="20"/>
  <c r="AF30"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W42" i="20"/>
  <c r="W41" i="20"/>
  <c r="W40" i="20"/>
  <c r="W39" i="20"/>
  <c r="X42" i="20"/>
  <c r="X41" i="20"/>
  <c r="X40" i="20"/>
  <c r="E40" i="20"/>
  <c r="X39" i="20"/>
  <c r="J45" i="5"/>
  <c r="K45" i="5"/>
  <c r="L45" i="5"/>
  <c r="Q45" i="5"/>
  <c r="E127" i="5"/>
  <c r="E126" i="5"/>
  <c r="E123" i="5"/>
  <c r="E122" i="5"/>
  <c r="M138" i="5"/>
  <c r="O138" i="5"/>
  <c r="Q138" i="5"/>
  <c r="S138" i="5"/>
  <c r="E138" i="5"/>
  <c r="E139" i="5"/>
  <c r="E140" i="5"/>
  <c r="P131" i="5"/>
  <c r="R131" i="5"/>
  <c r="Q131" i="5"/>
  <c r="Y131" i="5"/>
  <c r="E133" i="5"/>
  <c r="E135" i="5"/>
  <c r="S131" i="5"/>
  <c r="Z131" i="5"/>
  <c r="E136" i="5"/>
  <c r="E134" i="5"/>
  <c r="U131" i="5"/>
  <c r="AA131" i="5"/>
  <c r="AB131" i="5"/>
  <c r="AD131" i="5"/>
  <c r="P130" i="5"/>
  <c r="R130" i="5"/>
  <c r="Q130" i="5"/>
  <c r="Y130" i="5"/>
  <c r="S130" i="5"/>
  <c r="Z130" i="5"/>
  <c r="U130" i="5"/>
  <c r="AA130" i="5"/>
  <c r="AB130" i="5"/>
  <c r="AD130" i="5"/>
  <c r="P129" i="5"/>
  <c r="R129" i="5"/>
  <c r="Q129" i="5"/>
  <c r="Y129" i="5"/>
  <c r="S129" i="5"/>
  <c r="Z129" i="5"/>
  <c r="U129" i="5"/>
  <c r="AA129" i="5"/>
  <c r="AB129" i="5"/>
  <c r="AD129" i="5"/>
  <c r="P128" i="5"/>
  <c r="R128" i="5"/>
  <c r="Q128" i="5"/>
  <c r="Y128" i="5"/>
  <c r="S128" i="5"/>
  <c r="Z128" i="5"/>
  <c r="U128" i="5"/>
  <c r="AA128" i="5"/>
  <c r="AB128" i="5"/>
  <c r="AD128" i="5"/>
  <c r="P127" i="5"/>
  <c r="R127" i="5"/>
  <c r="Q127" i="5"/>
  <c r="Y127" i="5"/>
  <c r="S127" i="5"/>
  <c r="Z127" i="5"/>
  <c r="U127" i="5"/>
  <c r="AA127" i="5"/>
  <c r="AB127" i="5"/>
  <c r="AD127" i="5"/>
  <c r="P126" i="5"/>
  <c r="R126" i="5"/>
  <c r="Q126" i="5"/>
  <c r="Y126" i="5"/>
  <c r="S126" i="5"/>
  <c r="Z126" i="5"/>
  <c r="U126" i="5"/>
  <c r="AA126" i="5"/>
  <c r="AB126" i="5"/>
  <c r="AD126" i="5"/>
  <c r="P125" i="5"/>
  <c r="R125" i="5"/>
  <c r="Q125" i="5"/>
  <c r="Y125" i="5"/>
  <c r="S125" i="5"/>
  <c r="Z125" i="5"/>
  <c r="U125" i="5"/>
  <c r="AA125" i="5"/>
  <c r="AB125" i="5"/>
  <c r="AD125" i="5"/>
  <c r="P124" i="5"/>
  <c r="R124" i="5"/>
  <c r="Q124" i="5"/>
  <c r="Y124" i="5"/>
  <c r="S124" i="5"/>
  <c r="Z124" i="5"/>
  <c r="U124" i="5"/>
  <c r="AA124" i="5"/>
  <c r="AB124" i="5"/>
  <c r="AD124" i="5"/>
  <c r="P123" i="5"/>
  <c r="R123" i="5"/>
  <c r="Q123" i="5"/>
  <c r="Y123" i="5"/>
  <c r="S123" i="5"/>
  <c r="Z123" i="5"/>
  <c r="U123" i="5"/>
  <c r="AA123" i="5"/>
  <c r="AB123" i="5"/>
  <c r="AD123" i="5"/>
  <c r="P122" i="5"/>
  <c r="R122" i="5"/>
  <c r="Q122" i="5"/>
  <c r="Y122" i="5"/>
  <c r="S122" i="5"/>
  <c r="Z122" i="5"/>
  <c r="U122" i="5"/>
  <c r="AA122" i="5"/>
  <c r="AB122" i="5"/>
  <c r="AD122" i="5"/>
  <c r="P121" i="5"/>
  <c r="R121" i="5"/>
  <c r="Q121" i="5"/>
  <c r="Y121" i="5"/>
  <c r="S121" i="5"/>
  <c r="Z121" i="5"/>
  <c r="U121" i="5"/>
  <c r="AA121" i="5"/>
  <c r="AB121" i="5"/>
  <c r="AD121" i="5"/>
  <c r="P120" i="5"/>
  <c r="R120" i="5"/>
  <c r="Q120" i="5"/>
  <c r="Y120" i="5"/>
  <c r="S120" i="5"/>
  <c r="Z120" i="5"/>
  <c r="U120" i="5"/>
  <c r="AA120" i="5"/>
  <c r="AB120" i="5"/>
  <c r="AD120" i="5"/>
  <c r="P119" i="5"/>
  <c r="R119" i="5"/>
  <c r="Q119" i="5"/>
  <c r="Y119" i="5"/>
  <c r="S119" i="5"/>
  <c r="Z119" i="5"/>
  <c r="U119" i="5"/>
  <c r="AA119" i="5"/>
  <c r="AB119" i="5"/>
  <c r="AD119" i="5"/>
  <c r="AC131" i="5"/>
  <c r="AC130" i="5"/>
  <c r="AC129" i="5"/>
  <c r="AC128" i="5"/>
  <c r="AC127" i="5"/>
  <c r="AC126" i="5"/>
  <c r="AC125" i="5"/>
  <c r="AC124" i="5"/>
  <c r="AC123" i="5"/>
  <c r="AC122" i="5"/>
  <c r="AC121" i="5"/>
  <c r="AC120" i="5"/>
  <c r="AC119" i="5"/>
  <c r="W125" i="5"/>
  <c r="X125" i="5"/>
  <c r="W123" i="5"/>
  <c r="X123" i="5"/>
  <c r="W122" i="5"/>
  <c r="X122" i="5"/>
  <c r="W121" i="5"/>
  <c r="X121" i="5"/>
  <c r="W120" i="5"/>
  <c r="X120" i="5"/>
  <c r="W119" i="5"/>
  <c r="X119" i="5"/>
  <c r="W131" i="5"/>
  <c r="W130" i="5"/>
  <c r="W129" i="5"/>
  <c r="W128" i="5"/>
  <c r="W127" i="5"/>
  <c r="W126" i="5"/>
  <c r="W124" i="5"/>
  <c r="E129" i="5"/>
  <c r="E149" i="5"/>
  <c r="E148" i="5"/>
  <c r="E147" i="5"/>
  <c r="E146" i="5"/>
  <c r="E145" i="5"/>
  <c r="E99" i="5"/>
  <c r="E98" i="5"/>
  <c r="E100" i="5"/>
  <c r="E97" i="5"/>
  <c r="E94" i="5"/>
  <c r="E102" i="5"/>
  <c r="E103" i="5"/>
  <c r="E104" i="5"/>
  <c r="AE131" i="5"/>
  <c r="X131" i="5"/>
  <c r="AE130" i="5"/>
  <c r="X130" i="5"/>
  <c r="AE129" i="5"/>
  <c r="X129" i="5"/>
  <c r="AE128" i="5"/>
  <c r="X128" i="5"/>
  <c r="AE127" i="5"/>
  <c r="X127" i="5"/>
  <c r="AE126" i="5"/>
  <c r="X126" i="5"/>
  <c r="AE125" i="5"/>
  <c r="AE124" i="5"/>
  <c r="X124" i="5"/>
  <c r="AE123" i="5"/>
  <c r="AE122" i="5"/>
  <c r="AE121" i="5"/>
  <c r="AE120" i="5"/>
  <c r="AE119" i="5"/>
  <c r="J95" i="5"/>
  <c r="L95" i="5"/>
  <c r="K95" i="5"/>
  <c r="S95" i="5"/>
  <c r="M95" i="5"/>
  <c r="T95" i="5"/>
  <c r="O95" i="5"/>
  <c r="U95" i="5"/>
  <c r="V95" i="5"/>
  <c r="X95" i="5"/>
  <c r="J94" i="5"/>
  <c r="L94" i="5"/>
  <c r="K94" i="5"/>
  <c r="S94" i="5"/>
  <c r="M94" i="5"/>
  <c r="T94" i="5"/>
  <c r="O94" i="5"/>
  <c r="U94" i="5"/>
  <c r="V94" i="5"/>
  <c r="X94" i="5"/>
  <c r="J93" i="5"/>
  <c r="L93" i="5"/>
  <c r="K93" i="5"/>
  <c r="S93" i="5"/>
  <c r="M93" i="5"/>
  <c r="T93" i="5"/>
  <c r="O93" i="5"/>
  <c r="U93" i="5"/>
  <c r="V93" i="5"/>
  <c r="X93" i="5"/>
  <c r="J92" i="5"/>
  <c r="L92" i="5"/>
  <c r="K92" i="5"/>
  <c r="S92" i="5"/>
  <c r="M92" i="5"/>
  <c r="T92" i="5"/>
  <c r="O92" i="5"/>
  <c r="U92" i="5"/>
  <c r="V92" i="5"/>
  <c r="X92" i="5"/>
  <c r="J91" i="5"/>
  <c r="L91" i="5"/>
  <c r="K91" i="5"/>
  <c r="S91" i="5"/>
  <c r="M91" i="5"/>
  <c r="T91" i="5"/>
  <c r="O91" i="5"/>
  <c r="U91" i="5"/>
  <c r="V91" i="5"/>
  <c r="X91" i="5"/>
  <c r="J90" i="5"/>
  <c r="L90" i="5"/>
  <c r="K90" i="5"/>
  <c r="S90" i="5"/>
  <c r="M90" i="5"/>
  <c r="T90" i="5"/>
  <c r="O90" i="5"/>
  <c r="U90" i="5"/>
  <c r="V90" i="5"/>
  <c r="X90" i="5"/>
  <c r="J89" i="5"/>
  <c r="L89" i="5"/>
  <c r="K89" i="5"/>
  <c r="S89" i="5"/>
  <c r="M89" i="5"/>
  <c r="T89" i="5"/>
  <c r="O89" i="5"/>
  <c r="U89" i="5"/>
  <c r="V89" i="5"/>
  <c r="X89" i="5"/>
  <c r="J88" i="5"/>
  <c r="L88" i="5"/>
  <c r="K88" i="5"/>
  <c r="S88" i="5"/>
  <c r="M88" i="5"/>
  <c r="T88" i="5"/>
  <c r="O88" i="5"/>
  <c r="U88" i="5"/>
  <c r="V88" i="5"/>
  <c r="X88" i="5"/>
  <c r="J87" i="5"/>
  <c r="L87" i="5"/>
  <c r="K87" i="5"/>
  <c r="S87" i="5"/>
  <c r="M87" i="5"/>
  <c r="T87" i="5"/>
  <c r="O87" i="5"/>
  <c r="U87" i="5"/>
  <c r="V87" i="5"/>
  <c r="X87" i="5"/>
  <c r="J86" i="5"/>
  <c r="L86" i="5"/>
  <c r="K86" i="5"/>
  <c r="S86" i="5"/>
  <c r="M86" i="5"/>
  <c r="T86" i="5"/>
  <c r="O86" i="5"/>
  <c r="U86" i="5"/>
  <c r="V86" i="5"/>
  <c r="X86" i="5"/>
  <c r="J85" i="5"/>
  <c r="L85" i="5"/>
  <c r="K85" i="5"/>
  <c r="S85" i="5"/>
  <c r="M85" i="5"/>
  <c r="T85" i="5"/>
  <c r="O85" i="5"/>
  <c r="U85" i="5"/>
  <c r="V85" i="5"/>
  <c r="X85" i="5"/>
  <c r="J84" i="5"/>
  <c r="L84" i="5"/>
  <c r="K84" i="5"/>
  <c r="S84" i="5"/>
  <c r="M84" i="5"/>
  <c r="T84" i="5"/>
  <c r="O84" i="5"/>
  <c r="U84" i="5"/>
  <c r="V84" i="5"/>
  <c r="X84" i="5"/>
  <c r="J83" i="5"/>
  <c r="L83" i="5"/>
  <c r="K83" i="5"/>
  <c r="S83" i="5"/>
  <c r="M83" i="5"/>
  <c r="T83" i="5"/>
  <c r="O83" i="5"/>
  <c r="U83" i="5"/>
  <c r="V83" i="5"/>
  <c r="X83" i="5"/>
  <c r="W95" i="5"/>
  <c r="W94" i="5"/>
  <c r="W93" i="5"/>
  <c r="W92" i="5"/>
  <c r="W91" i="5"/>
  <c r="W90" i="5"/>
  <c r="W89" i="5"/>
  <c r="W88" i="5"/>
  <c r="W87" i="5"/>
  <c r="W86" i="5"/>
  <c r="W85" i="5"/>
  <c r="W84" i="5"/>
  <c r="W83" i="5"/>
  <c r="Q86" i="5"/>
  <c r="R86" i="5"/>
  <c r="Q85" i="5"/>
  <c r="R85" i="5"/>
  <c r="Q84" i="5"/>
  <c r="R84" i="5"/>
  <c r="Q83" i="5"/>
  <c r="R83" i="5"/>
  <c r="Q87" i="5"/>
  <c r="Q88" i="5"/>
  <c r="Q89" i="5"/>
  <c r="Q90" i="5"/>
  <c r="Q91" i="5"/>
  <c r="Q92" i="5"/>
  <c r="Q93" i="5"/>
  <c r="Q94" i="5"/>
  <c r="Q95" i="5"/>
  <c r="Y83" i="5"/>
  <c r="R95" i="5"/>
  <c r="R94" i="5"/>
  <c r="R93" i="5"/>
  <c r="R92" i="5"/>
  <c r="R91" i="5"/>
  <c r="R90" i="5"/>
  <c r="R89" i="5"/>
  <c r="R88" i="5"/>
  <c r="R87" i="5"/>
  <c r="Y95" i="5"/>
  <c r="Y94" i="5"/>
  <c r="Y93" i="5"/>
  <c r="Y92" i="5"/>
  <c r="Y91" i="5"/>
  <c r="Y90" i="5"/>
  <c r="Y89" i="5"/>
  <c r="Y88" i="5"/>
  <c r="Y87" i="5"/>
  <c r="Y86" i="5"/>
  <c r="Y85" i="5"/>
  <c r="Y84" i="5"/>
  <c r="J57" i="5"/>
  <c r="L57" i="5"/>
  <c r="K57" i="5"/>
  <c r="W57" i="5"/>
  <c r="S57" i="5"/>
  <c r="E56" i="5"/>
  <c r="E64" i="5"/>
  <c r="E59" i="5"/>
  <c r="E61" i="5"/>
  <c r="M57" i="5"/>
  <c r="T57" i="5"/>
  <c r="E65" i="5"/>
  <c r="E62" i="5"/>
  <c r="E60" i="5"/>
  <c r="O57" i="5"/>
  <c r="U57" i="5"/>
  <c r="V57" i="5"/>
  <c r="E66" i="5"/>
  <c r="X57" i="5"/>
  <c r="Y57" i="5"/>
  <c r="J56" i="5"/>
  <c r="L56" i="5"/>
  <c r="K56" i="5"/>
  <c r="W56" i="5"/>
  <c r="S56" i="5"/>
  <c r="M56" i="5"/>
  <c r="T56" i="5"/>
  <c r="O56" i="5"/>
  <c r="U56" i="5"/>
  <c r="V56" i="5"/>
  <c r="X56" i="5"/>
  <c r="Y56" i="5"/>
  <c r="J55" i="5"/>
  <c r="L55" i="5"/>
  <c r="K55" i="5"/>
  <c r="W55" i="5"/>
  <c r="S55" i="5"/>
  <c r="M55" i="5"/>
  <c r="T55" i="5"/>
  <c r="O55" i="5"/>
  <c r="U55" i="5"/>
  <c r="V55" i="5"/>
  <c r="X55" i="5"/>
  <c r="Y55" i="5"/>
  <c r="J54" i="5"/>
  <c r="L54" i="5"/>
  <c r="K54" i="5"/>
  <c r="W54" i="5"/>
  <c r="S54" i="5"/>
  <c r="M54" i="5"/>
  <c r="T54" i="5"/>
  <c r="O54" i="5"/>
  <c r="U54" i="5"/>
  <c r="V54" i="5"/>
  <c r="X54" i="5"/>
  <c r="Y54" i="5"/>
  <c r="J53" i="5"/>
  <c r="L53" i="5"/>
  <c r="K53" i="5"/>
  <c r="W53" i="5"/>
  <c r="S53" i="5"/>
  <c r="M53" i="5"/>
  <c r="T53" i="5"/>
  <c r="O53" i="5"/>
  <c r="U53" i="5"/>
  <c r="V53" i="5"/>
  <c r="X53" i="5"/>
  <c r="Y53" i="5"/>
  <c r="J52" i="5"/>
  <c r="L52" i="5"/>
  <c r="K52" i="5"/>
  <c r="W52" i="5"/>
  <c r="S52" i="5"/>
  <c r="M52" i="5"/>
  <c r="T52" i="5"/>
  <c r="O52" i="5"/>
  <c r="U52" i="5"/>
  <c r="V52" i="5"/>
  <c r="X52" i="5"/>
  <c r="Y52" i="5"/>
  <c r="J51" i="5"/>
  <c r="L51" i="5"/>
  <c r="K51" i="5"/>
  <c r="W51" i="5"/>
  <c r="S51" i="5"/>
  <c r="M51" i="5"/>
  <c r="T51" i="5"/>
  <c r="O51" i="5"/>
  <c r="U51" i="5"/>
  <c r="V51" i="5"/>
  <c r="X51" i="5"/>
  <c r="Y51" i="5"/>
  <c r="J50" i="5"/>
  <c r="L50" i="5"/>
  <c r="K50" i="5"/>
  <c r="W50" i="5"/>
  <c r="S50" i="5"/>
  <c r="M50" i="5"/>
  <c r="T50" i="5"/>
  <c r="O50" i="5"/>
  <c r="U50" i="5"/>
  <c r="V50" i="5"/>
  <c r="X50" i="5"/>
  <c r="Y50" i="5"/>
  <c r="J49" i="5"/>
  <c r="L49" i="5"/>
  <c r="K49" i="5"/>
  <c r="W49" i="5"/>
  <c r="S49" i="5"/>
  <c r="M49" i="5"/>
  <c r="T49" i="5"/>
  <c r="O49" i="5"/>
  <c r="U49" i="5"/>
  <c r="V49" i="5"/>
  <c r="X49" i="5"/>
  <c r="Y49" i="5"/>
  <c r="J48" i="5"/>
  <c r="L48" i="5"/>
  <c r="K48" i="5"/>
  <c r="W48" i="5"/>
  <c r="S48" i="5"/>
  <c r="M48" i="5"/>
  <c r="T48" i="5"/>
  <c r="O48" i="5"/>
  <c r="U48" i="5"/>
  <c r="V48" i="5"/>
  <c r="X48" i="5"/>
  <c r="Y48" i="5"/>
  <c r="J47" i="5"/>
  <c r="L47" i="5"/>
  <c r="K47" i="5"/>
  <c r="W47" i="5"/>
  <c r="S47" i="5"/>
  <c r="M47" i="5"/>
  <c r="T47" i="5"/>
  <c r="O47" i="5"/>
  <c r="U47" i="5"/>
  <c r="V47" i="5"/>
  <c r="X47" i="5"/>
  <c r="Y47" i="5"/>
  <c r="J46" i="5"/>
  <c r="L46" i="5"/>
  <c r="K46" i="5"/>
  <c r="W46" i="5"/>
  <c r="S46" i="5"/>
  <c r="M46" i="5"/>
  <c r="T46" i="5"/>
  <c r="O46" i="5"/>
  <c r="U46" i="5"/>
  <c r="V46" i="5"/>
  <c r="X46" i="5"/>
  <c r="Y46" i="5"/>
  <c r="W45" i="5"/>
  <c r="S45" i="5"/>
  <c r="M45" i="5"/>
  <c r="T45" i="5"/>
  <c r="O45" i="5"/>
  <c r="U45" i="5"/>
  <c r="V45" i="5"/>
  <c r="X45" i="5"/>
  <c r="Y45" i="5"/>
  <c r="Q46" i="5"/>
  <c r="Q47" i="5"/>
  <c r="Q56" i="5"/>
  <c r="Q55" i="5"/>
  <c r="Q54" i="5"/>
  <c r="Q53" i="5"/>
  <c r="Q52" i="5"/>
  <c r="Q51" i="5"/>
  <c r="Q50" i="5"/>
  <c r="Q49" i="5"/>
  <c r="Q48" i="5"/>
  <c r="Q57" i="5"/>
</calcChain>
</file>

<file path=xl/sharedStrings.xml><?xml version="1.0" encoding="utf-8"?>
<sst xmlns="http://schemas.openxmlformats.org/spreadsheetml/2006/main" count="334" uniqueCount="128">
  <si>
    <t>K</t>
  </si>
  <si>
    <t>E</t>
  </si>
  <si>
    <t>A</t>
  </si>
  <si>
    <t>B</t>
  </si>
  <si>
    <t>C</t>
  </si>
  <si>
    <t>D</t>
  </si>
  <si>
    <t>f</t>
  </si>
  <si>
    <t>P-GPa</t>
  </si>
  <si>
    <t>&lt;F&gt; of basaltic melt</t>
    <phoneticPr fontId="7" type="noConversion"/>
  </si>
  <si>
    <t>T</t>
    <phoneticPr fontId="7" type="noConversion"/>
  </si>
  <si>
    <t>N/m</t>
    <phoneticPr fontId="7" type="noConversion"/>
  </si>
  <si>
    <r>
      <rPr>
        <sz val="11"/>
        <color theme="1"/>
        <rFont val="宋体"/>
        <family val="3"/>
        <charset val="134"/>
      </rPr>
      <t>℃</t>
    </r>
  </si>
  <si>
    <r>
      <t>K</t>
    </r>
    <r>
      <rPr>
        <vertAlign val="subscript"/>
        <sz val="11"/>
        <color theme="1"/>
        <rFont val="Times New Roman"/>
        <family val="1"/>
      </rPr>
      <t>3</t>
    </r>
    <phoneticPr fontId="7" type="noConversion"/>
  </si>
  <si>
    <r>
      <t>Fe</t>
    </r>
    <r>
      <rPr>
        <vertAlign val="superscript"/>
        <sz val="11"/>
        <color theme="1"/>
        <rFont val="Times New Roman"/>
        <family val="1"/>
      </rPr>
      <t>2+</t>
    </r>
    <r>
      <rPr>
        <sz val="11"/>
        <color theme="1"/>
        <rFont val="Times New Roman"/>
        <family val="1"/>
      </rPr>
      <t xml:space="preserve"> endmember</t>
    </r>
    <phoneticPr fontId="7" type="noConversion"/>
  </si>
  <si>
    <r>
      <t>Fe</t>
    </r>
    <r>
      <rPr>
        <vertAlign val="superscript"/>
        <sz val="11"/>
        <color theme="1"/>
        <rFont val="Times New Roman"/>
        <family val="1"/>
      </rPr>
      <t>3+</t>
    </r>
    <r>
      <rPr>
        <sz val="11"/>
        <color theme="1"/>
        <rFont val="Times New Roman"/>
        <family val="1"/>
      </rPr>
      <t xml:space="preserve"> endmember</t>
    </r>
    <phoneticPr fontId="7" type="noConversion"/>
  </si>
  <si>
    <r>
      <t>Fe</t>
    </r>
    <r>
      <rPr>
        <vertAlign val="superscript"/>
        <sz val="11"/>
        <color theme="1"/>
        <rFont val="Times New Roman"/>
        <family val="1"/>
      </rPr>
      <t>2+</t>
    </r>
    <r>
      <rPr>
        <sz val="11"/>
        <color theme="1"/>
        <rFont val="Times New Roman"/>
        <family val="1"/>
      </rPr>
      <t xml:space="preserve"> endmember</t>
    </r>
    <phoneticPr fontId="7" type="noConversion"/>
  </si>
  <si>
    <r>
      <t>Fe</t>
    </r>
    <r>
      <rPr>
        <vertAlign val="superscript"/>
        <sz val="11"/>
        <color theme="1"/>
        <rFont val="Times New Roman"/>
        <family val="1"/>
      </rPr>
      <t>3+</t>
    </r>
    <r>
      <rPr>
        <sz val="11"/>
        <color theme="1"/>
        <rFont val="Times New Roman"/>
        <family val="1"/>
      </rPr>
      <t xml:space="preserve"> endmember</t>
    </r>
    <phoneticPr fontId="7" type="noConversion"/>
  </si>
  <si>
    <r>
      <rPr>
        <sz val="11"/>
        <color theme="1"/>
        <rFont val="宋体"/>
        <family val="3"/>
        <charset val="134"/>
      </rPr>
      <t>△</t>
    </r>
    <r>
      <rPr>
        <sz val="11"/>
        <color theme="1"/>
        <rFont val="Times New Roman"/>
        <family val="1"/>
      </rPr>
      <t>2l-2s</t>
    </r>
  </si>
  <si>
    <r>
      <rPr>
        <sz val="11"/>
        <color theme="1"/>
        <rFont val="宋体"/>
        <family val="3"/>
        <charset val="134"/>
      </rPr>
      <t>△</t>
    </r>
    <r>
      <rPr>
        <sz val="11"/>
        <color theme="1"/>
        <rFont val="Times New Roman"/>
        <family val="1"/>
      </rPr>
      <t>3l-2l</t>
    </r>
  </si>
  <si>
    <r>
      <rPr>
        <sz val="11"/>
        <color theme="1"/>
        <rFont val="宋体"/>
        <family val="3"/>
        <charset val="134"/>
      </rPr>
      <t>△</t>
    </r>
    <r>
      <rPr>
        <sz val="11"/>
        <color theme="1"/>
        <rFont val="Times New Roman"/>
        <family val="1"/>
      </rPr>
      <t>3s-2s</t>
    </r>
  </si>
  <si>
    <r>
      <t>note: Fe</t>
    </r>
    <r>
      <rPr>
        <vertAlign val="superscript"/>
        <sz val="11"/>
        <color rgb="FF00B0F0"/>
        <rFont val="Times New Roman"/>
        <family val="1"/>
      </rPr>
      <t>3+</t>
    </r>
    <r>
      <rPr>
        <sz val="11"/>
        <color rgb="FF00B0F0"/>
        <rFont val="Times New Roman"/>
        <family val="1"/>
      </rPr>
      <t>/</t>
    </r>
    <r>
      <rPr>
        <sz val="11"/>
        <color rgb="FF00B0F0"/>
        <rFont val="宋体"/>
        <family val="3"/>
        <charset val="134"/>
      </rPr>
      <t>∑</t>
    </r>
    <r>
      <rPr>
        <sz val="11"/>
        <color rgb="FF00B0F0"/>
        <rFont val="Times New Roman"/>
        <family val="1"/>
      </rPr>
      <t>Fe</t>
    </r>
    <phoneticPr fontId="7" type="noConversion"/>
  </si>
  <si>
    <r>
      <t>K</t>
    </r>
    <r>
      <rPr>
        <vertAlign val="subscript"/>
        <sz val="11"/>
        <color theme="1"/>
        <rFont val="Times New Roman"/>
        <family val="1"/>
      </rPr>
      <t>3</t>
    </r>
    <r>
      <rPr>
        <sz val="11"/>
        <color theme="1"/>
        <rFont val="Times New Roman"/>
        <family val="1"/>
      </rPr>
      <t>/(K</t>
    </r>
    <r>
      <rPr>
        <vertAlign val="subscript"/>
        <sz val="11"/>
        <color theme="1"/>
        <rFont val="Times New Roman"/>
        <family val="1"/>
      </rPr>
      <t xml:space="preserve">2 </t>
    </r>
    <r>
      <rPr>
        <sz val="11"/>
        <color theme="1"/>
        <rFont val="Times New Roman"/>
        <family val="1"/>
      </rPr>
      <t>- K</t>
    </r>
    <r>
      <rPr>
        <vertAlign val="subscript"/>
        <sz val="11"/>
        <color theme="1"/>
        <rFont val="Times New Roman"/>
        <family val="1"/>
      </rPr>
      <t>3</t>
    </r>
    <r>
      <rPr>
        <sz val="11"/>
        <color theme="1"/>
        <rFont val="Times New Roman"/>
        <family val="1"/>
      </rPr>
      <t>)</t>
    </r>
    <phoneticPr fontId="7" type="noConversion"/>
  </si>
  <si>
    <r>
      <t>K</t>
    </r>
    <r>
      <rPr>
        <vertAlign val="subscript"/>
        <sz val="11"/>
        <color theme="1"/>
        <rFont val="Times New Roman"/>
        <family val="1"/>
      </rPr>
      <t xml:space="preserve">3 </t>
    </r>
    <r>
      <rPr>
        <sz val="11"/>
        <color theme="1"/>
        <rFont val="Times New Roman"/>
        <family val="1"/>
      </rPr>
      <t>- K</t>
    </r>
    <r>
      <rPr>
        <vertAlign val="subscript"/>
        <sz val="11"/>
        <color theme="1"/>
        <rFont val="Times New Roman"/>
        <family val="1"/>
      </rPr>
      <t>2</t>
    </r>
    <phoneticPr fontId="7" type="noConversion"/>
  </si>
  <si>
    <r>
      <t>K</t>
    </r>
    <r>
      <rPr>
        <vertAlign val="subscript"/>
        <sz val="11"/>
        <color theme="1"/>
        <rFont val="Times New Roman"/>
        <family val="1"/>
      </rPr>
      <t xml:space="preserve">2 </t>
    </r>
    <r>
      <rPr>
        <sz val="11"/>
        <color theme="1"/>
        <rFont val="Times New Roman"/>
        <family val="1"/>
      </rPr>
      <t>- K</t>
    </r>
    <r>
      <rPr>
        <vertAlign val="subscript"/>
        <sz val="11"/>
        <color theme="1"/>
        <rFont val="Times New Roman"/>
        <family val="1"/>
      </rPr>
      <t>3</t>
    </r>
    <phoneticPr fontId="7" type="noConversion"/>
  </si>
  <si>
    <r>
      <t>R</t>
    </r>
    <r>
      <rPr>
        <vertAlign val="subscript"/>
        <sz val="11"/>
        <color theme="1"/>
        <rFont val="Times New Roman"/>
        <family val="1"/>
      </rPr>
      <t>0</t>
    </r>
    <r>
      <rPr>
        <sz val="11"/>
        <color theme="1"/>
        <rFont val="Times New Roman"/>
        <family val="1"/>
      </rPr>
      <t>/(1 + R</t>
    </r>
    <r>
      <rPr>
        <vertAlign val="subscript"/>
        <sz val="11"/>
        <color theme="1"/>
        <rFont val="Times New Roman"/>
        <family val="1"/>
      </rPr>
      <t>0</t>
    </r>
    <r>
      <rPr>
        <sz val="11"/>
        <color theme="1"/>
        <rFont val="Times New Roman"/>
        <family val="1"/>
      </rPr>
      <t>)</t>
    </r>
    <phoneticPr fontId="7" type="noConversion"/>
  </si>
  <si>
    <t>Figure 7 from Dauphas 2014 EPSL</t>
    <phoneticPr fontId="7" type="noConversion"/>
  </si>
  <si>
    <t>Equations from Dauphas 2014 EPSL</t>
    <phoneticPr fontId="7" type="noConversion"/>
  </si>
  <si>
    <t>Values for parameters from Dauphas 2014 EPSL</t>
    <phoneticPr fontId="7" type="noConversion"/>
  </si>
  <si>
    <r>
      <t>R</t>
    </r>
    <r>
      <rPr>
        <vertAlign val="subscript"/>
        <sz val="11"/>
        <color theme="1"/>
        <rFont val="Times New Roman"/>
        <family val="1"/>
      </rPr>
      <t>0</t>
    </r>
    <phoneticPr fontId="7" type="noConversion"/>
  </si>
  <si>
    <r>
      <t>note: Fe</t>
    </r>
    <r>
      <rPr>
        <vertAlign val="superscript"/>
        <sz val="11"/>
        <color rgb="FF00B0F0"/>
        <rFont val="Times New Roman"/>
        <family val="1"/>
      </rPr>
      <t>3+</t>
    </r>
    <r>
      <rPr>
        <sz val="11"/>
        <color rgb="FF00B0F0"/>
        <rFont val="Times New Roman"/>
        <family val="1"/>
      </rPr>
      <t>/Fe</t>
    </r>
    <r>
      <rPr>
        <vertAlign val="superscript"/>
        <sz val="11"/>
        <color rgb="FF00B0F0"/>
        <rFont val="Times New Roman"/>
        <family val="1"/>
      </rPr>
      <t>2+</t>
    </r>
    <phoneticPr fontId="7" type="noConversion"/>
  </si>
  <si>
    <r>
      <t>K</t>
    </r>
    <r>
      <rPr>
        <vertAlign val="subscript"/>
        <sz val="11"/>
        <color theme="1"/>
        <rFont val="Times New Roman"/>
        <family val="1"/>
      </rPr>
      <t>2</t>
    </r>
    <phoneticPr fontId="7" type="noConversion"/>
  </si>
  <si>
    <t>1 - f</t>
    <phoneticPr fontId="7" type="noConversion"/>
  </si>
  <si>
    <t>REVISED Values for parameters in this study</t>
    <phoneticPr fontId="7" type="noConversion"/>
  </si>
  <si>
    <r>
      <t>note: Fe</t>
    </r>
    <r>
      <rPr>
        <b/>
        <vertAlign val="superscript"/>
        <sz val="11"/>
        <color rgb="FFFF0000"/>
        <rFont val="Times New Roman"/>
        <family val="1"/>
      </rPr>
      <t>3+</t>
    </r>
    <r>
      <rPr>
        <b/>
        <sz val="11"/>
        <color rgb="FFFF0000"/>
        <rFont val="Times New Roman"/>
        <family val="1"/>
      </rPr>
      <t>/</t>
    </r>
    <r>
      <rPr>
        <b/>
        <sz val="11"/>
        <color rgb="FFFF0000"/>
        <rFont val="宋体"/>
        <family val="3"/>
        <charset val="134"/>
      </rPr>
      <t>∑</t>
    </r>
    <r>
      <rPr>
        <b/>
        <sz val="11"/>
        <color rgb="FFFF0000"/>
        <rFont val="Times New Roman"/>
        <family val="1"/>
      </rPr>
      <t>Fe</t>
    </r>
    <phoneticPr fontId="7" type="noConversion"/>
  </si>
  <si>
    <t>&lt;F&gt; of solid mantle</t>
    <phoneticPr fontId="7" type="noConversion"/>
  </si>
  <si>
    <t>&lt;F&gt; of mantle minerals</t>
    <phoneticPr fontId="7" type="noConversion"/>
  </si>
  <si>
    <t>Slop</t>
    <phoneticPr fontId="7" type="noConversion"/>
  </si>
  <si>
    <t>P</t>
    <phoneticPr fontId="7" type="noConversion"/>
  </si>
  <si>
    <t>GPa</t>
    <phoneticPr fontId="7" type="noConversion"/>
  </si>
  <si>
    <t>T(K)</t>
    <phoneticPr fontId="7" type="noConversion"/>
  </si>
  <si>
    <t>&lt;F&gt; of basaltic melt at room pressure</t>
    <phoneticPr fontId="7" type="noConversion"/>
  </si>
  <si>
    <t>&lt;F&gt; of solid mantle at room pressure</t>
    <phoneticPr fontId="7" type="noConversion"/>
  </si>
  <si>
    <r>
      <t>Fe</t>
    </r>
    <r>
      <rPr>
        <b/>
        <vertAlign val="superscript"/>
        <sz val="11"/>
        <color rgb="FF00B050"/>
        <rFont val="Times New Roman"/>
        <family val="1"/>
      </rPr>
      <t>3+</t>
    </r>
    <r>
      <rPr>
        <b/>
        <sz val="11"/>
        <color rgb="FF00B050"/>
        <rFont val="Times New Roman"/>
        <family val="1"/>
      </rPr>
      <t>/</t>
    </r>
    <r>
      <rPr>
        <b/>
        <sz val="11"/>
        <color rgb="FF00B050"/>
        <rFont val="宋体"/>
        <family val="3"/>
        <charset val="134"/>
      </rPr>
      <t>∑</t>
    </r>
    <r>
      <rPr>
        <b/>
        <sz val="11"/>
        <color rgb="FF00B050"/>
        <rFont val="Times New Roman"/>
        <family val="1"/>
      </rPr>
      <t>Fe</t>
    </r>
    <phoneticPr fontId="7" type="noConversion"/>
  </si>
  <si>
    <r>
      <t>δ</t>
    </r>
    <r>
      <rPr>
        <b/>
        <vertAlign val="subscript"/>
        <sz val="11"/>
        <color rgb="FF00B050"/>
        <rFont val="Times New Roman"/>
        <family val="1"/>
      </rPr>
      <t xml:space="preserve">cl </t>
    </r>
    <r>
      <rPr>
        <b/>
        <sz val="11"/>
        <color rgb="FF00B050"/>
        <rFont val="Times New Roman"/>
        <family val="1"/>
      </rPr>
      <t>- δ</t>
    </r>
    <r>
      <rPr>
        <b/>
        <vertAlign val="subscript"/>
        <sz val="11"/>
        <color rgb="FF00B050"/>
        <rFont val="Times New Roman"/>
        <family val="1"/>
      </rPr>
      <t>0</t>
    </r>
    <phoneticPr fontId="7" type="noConversion"/>
  </si>
  <si>
    <r>
      <t>δ</t>
    </r>
    <r>
      <rPr>
        <b/>
        <vertAlign val="subscript"/>
        <sz val="11"/>
        <color rgb="FF00B050"/>
        <rFont val="Times New Roman"/>
        <family val="1"/>
      </rPr>
      <t xml:space="preserve">cl </t>
    </r>
    <r>
      <rPr>
        <b/>
        <sz val="11"/>
        <color rgb="FF00B050"/>
        <rFont val="Times New Roman"/>
        <family val="1"/>
      </rPr>
      <t>- δ</t>
    </r>
    <r>
      <rPr>
        <b/>
        <vertAlign val="subscript"/>
        <sz val="11"/>
        <color rgb="FF00B050"/>
        <rFont val="Times New Roman"/>
        <family val="1"/>
      </rPr>
      <t>0</t>
    </r>
    <phoneticPr fontId="7" type="noConversion"/>
  </si>
  <si>
    <t>Modeled results at mantle potential temperature 1350 °C, pressure 1.0–2.8 GPa</t>
    <phoneticPr fontId="15" type="noConversion"/>
  </si>
  <si>
    <t>&lt;F&gt; of basaltic melt at high pressure</t>
    <phoneticPr fontId="7" type="noConversion"/>
  </si>
  <si>
    <t>&lt;F&gt; of solid mantle at high pressure</t>
    <phoneticPr fontId="7" type="noConversion"/>
  </si>
  <si>
    <t>REVISED Values for parameters in this study-including the PRESSURE effect</t>
    <phoneticPr fontId="7" type="noConversion"/>
  </si>
  <si>
    <t>Step 1</t>
    <phoneticPr fontId="7" type="noConversion"/>
  </si>
  <si>
    <t>Step 2</t>
    <phoneticPr fontId="7" type="noConversion"/>
  </si>
  <si>
    <t>Step 3</t>
    <phoneticPr fontId="7" type="noConversion"/>
  </si>
  <si>
    <t>References</t>
    <phoneticPr fontId="34" type="noConversion"/>
  </si>
  <si>
    <t>Dauphas, N. et al. Magma redox and structural controls on iron isotope variations in Earth’s mantle and crust. Earth Planet. Sci. Lett. 398, 127–140 (2014).</t>
    <phoneticPr fontId="7" type="noConversion"/>
  </si>
  <si>
    <t>Katsura, T. A revised adiabatic temperature profile for the mantle. J. Geophys. Res. Solid Earth 127, e2021JB023562 (2022).</t>
    <phoneticPr fontId="7" type="noConversion"/>
  </si>
  <si>
    <r>
      <t xml:space="preserve">        Fe isotope fractionation during partial melting of the MORB mantle source was modelled following the framework of </t>
    </r>
    <r>
      <rPr>
        <sz val="12"/>
        <color rgb="FF00B0F0"/>
        <rFont val="Times New Roman"/>
        <family val="1"/>
      </rPr>
      <t xml:space="preserve">Dauphas et al. (2014) </t>
    </r>
    <r>
      <rPr>
        <sz val="12"/>
        <color theme="1"/>
        <rFont val="Times New Roman"/>
        <family val="1"/>
      </rPr>
      <t>(see their Supplementary Equations S12–S37), with modifications to several key parameters. The procedure involved three main steps: 
       (1) We first reproduced the calculation scheme of</t>
    </r>
    <r>
      <rPr>
        <sz val="12"/>
        <color rgb="FF00B0F0"/>
        <rFont val="Times New Roman"/>
        <family val="1"/>
      </rPr>
      <t xml:space="preserve"> Dauphas et al. (2014)</t>
    </r>
    <r>
      <rPr>
        <sz val="12"/>
        <color theme="1"/>
        <rFont val="Times New Roman"/>
        <family val="1"/>
      </rPr>
      <t xml:space="preserve"> to provide a benchmark for comparison. This step included implementation of the governing equations and the parameter values originally reported. 
       (2) We then revised several critical parameters, most notably the force constant of the Fe</t>
    </r>
    <r>
      <rPr>
        <vertAlign val="superscript"/>
        <sz val="12"/>
        <color theme="1"/>
        <rFont val="Times New Roman"/>
        <family val="1"/>
      </rPr>
      <t>2+</t>
    </r>
    <r>
      <rPr>
        <sz val="12"/>
        <color theme="1"/>
        <rFont val="Times New Roman"/>
        <family val="1"/>
      </rPr>
      <t xml:space="preserve"> end-member in the solid mantle. This adjustment yielded a new set of results that highlight the sensitivity of model outcomes to parameter choice. 
       (3) To evaluate the role of pressure, we calculated Fe isotope fractionation under varying pressure conditions. In this step, we explicitly incorporated the pressure dependence of force constants and adiabatic mantle temperature profile (</t>
    </r>
    <r>
      <rPr>
        <sz val="12"/>
        <color rgb="FF00B0F0"/>
        <rFont val="Times New Roman"/>
        <family val="1"/>
      </rPr>
      <t>Katsura, 2022).</t>
    </r>
    <r>
      <rPr>
        <sz val="12"/>
        <color theme="1"/>
        <rFont val="Times New Roman"/>
        <family val="1"/>
      </rPr>
      <t xml:space="preserve"> In addition, we tested the robustness of the model by varying parameters such as the force constants of Fe</t>
    </r>
    <r>
      <rPr>
        <vertAlign val="superscript"/>
        <sz val="12"/>
        <color theme="1"/>
        <rFont val="Times New Roman"/>
        <family val="1"/>
      </rPr>
      <t>3+</t>
    </r>
    <r>
      <rPr>
        <sz val="12"/>
        <color theme="1"/>
        <rFont val="Times New Roman"/>
        <family val="1"/>
      </rPr>
      <t xml:space="preserve"> end-members in the solid mantle and basaltic melt, as well as their pressure-dependent slopes. These tests demonstrated that such variations exert only a minor influence on the calculated results.
</t>
    </r>
    <phoneticPr fontId="7" type="noConversion"/>
  </si>
  <si>
    <r>
      <t>(1 - f)^K</t>
    </r>
    <r>
      <rPr>
        <b/>
        <vertAlign val="subscript"/>
        <sz val="11"/>
        <color theme="1"/>
        <rFont val="Times New Roman"/>
        <family val="1"/>
      </rPr>
      <t>3</t>
    </r>
    <phoneticPr fontId="7" type="noConversion"/>
  </si>
  <si>
    <r>
      <t>(1 - f)^K</t>
    </r>
    <r>
      <rPr>
        <b/>
        <vertAlign val="subscript"/>
        <sz val="11"/>
        <color theme="1"/>
        <rFont val="Times New Roman"/>
        <family val="1"/>
      </rPr>
      <t>2</t>
    </r>
    <phoneticPr fontId="7" type="noConversion"/>
  </si>
  <si>
    <r>
      <t>(1 - f)^(K</t>
    </r>
    <r>
      <rPr>
        <b/>
        <vertAlign val="subscript"/>
        <sz val="11"/>
        <color theme="1"/>
        <rFont val="Times New Roman"/>
        <family val="1"/>
      </rPr>
      <t xml:space="preserve">2 </t>
    </r>
    <r>
      <rPr>
        <b/>
        <sz val="11"/>
        <color theme="1"/>
        <rFont val="Times New Roman"/>
        <family val="1"/>
      </rPr>
      <t>- K</t>
    </r>
    <r>
      <rPr>
        <b/>
        <vertAlign val="subscript"/>
        <sz val="11"/>
        <color theme="1"/>
        <rFont val="Times New Roman"/>
        <family val="1"/>
      </rPr>
      <t>3</t>
    </r>
    <r>
      <rPr>
        <b/>
        <sz val="11"/>
        <color theme="1"/>
        <rFont val="Times New Roman"/>
        <family val="1"/>
      </rPr>
      <t>)</t>
    </r>
    <phoneticPr fontId="7" type="noConversion"/>
  </si>
  <si>
    <r>
      <t>(1 - f)^(K</t>
    </r>
    <r>
      <rPr>
        <b/>
        <vertAlign val="subscript"/>
        <sz val="11"/>
        <color theme="1"/>
        <rFont val="Times New Roman"/>
        <family val="1"/>
      </rPr>
      <t xml:space="preserve">3 </t>
    </r>
    <r>
      <rPr>
        <b/>
        <sz val="11"/>
        <color theme="1"/>
        <rFont val="Times New Roman"/>
        <family val="1"/>
      </rPr>
      <t>- K</t>
    </r>
    <r>
      <rPr>
        <b/>
        <vertAlign val="subscript"/>
        <sz val="11"/>
        <color theme="1"/>
        <rFont val="Times New Roman"/>
        <family val="1"/>
      </rPr>
      <t>2</t>
    </r>
    <r>
      <rPr>
        <b/>
        <sz val="11"/>
        <color theme="1"/>
        <rFont val="Times New Roman"/>
        <family val="1"/>
      </rPr>
      <t>)</t>
    </r>
    <phoneticPr fontId="7" type="noConversion"/>
  </si>
  <si>
    <r>
      <t>R</t>
    </r>
    <r>
      <rPr>
        <b/>
        <i/>
        <vertAlign val="subscript"/>
        <sz val="11"/>
        <color theme="1"/>
        <rFont val="Times New Roman"/>
        <family val="1"/>
      </rPr>
      <t>cl</t>
    </r>
    <phoneticPr fontId="7" type="noConversion"/>
  </si>
  <si>
    <r>
      <t>δ</t>
    </r>
    <r>
      <rPr>
        <b/>
        <vertAlign val="subscript"/>
        <sz val="11"/>
        <color theme="1"/>
        <rFont val="Times New Roman"/>
        <family val="1"/>
      </rPr>
      <t xml:space="preserve">s </t>
    </r>
    <r>
      <rPr>
        <b/>
        <sz val="11"/>
        <color theme="1"/>
        <rFont val="Times New Roman"/>
        <family val="1"/>
      </rPr>
      <t>- δ</t>
    </r>
    <r>
      <rPr>
        <b/>
        <vertAlign val="subscript"/>
        <sz val="11"/>
        <color theme="1"/>
        <rFont val="Times New Roman"/>
        <family val="1"/>
      </rPr>
      <t>0</t>
    </r>
    <phoneticPr fontId="7" type="noConversion"/>
  </si>
  <si>
    <r>
      <t>δ</t>
    </r>
    <r>
      <rPr>
        <b/>
        <vertAlign val="subscript"/>
        <sz val="11"/>
        <color theme="1"/>
        <rFont val="Times New Roman"/>
        <family val="1"/>
      </rPr>
      <t xml:space="preserve">cl </t>
    </r>
    <r>
      <rPr>
        <b/>
        <sz val="11"/>
        <color theme="1"/>
        <rFont val="Times New Roman"/>
        <family val="1"/>
      </rPr>
      <t>- δ</t>
    </r>
    <r>
      <rPr>
        <b/>
        <vertAlign val="subscript"/>
        <sz val="11"/>
        <color theme="1"/>
        <rFont val="Times New Roman"/>
        <family val="1"/>
      </rPr>
      <t>0</t>
    </r>
    <phoneticPr fontId="7" type="noConversion"/>
  </si>
  <si>
    <r>
      <t>(1 - f)^K</t>
    </r>
    <r>
      <rPr>
        <b/>
        <vertAlign val="subscript"/>
        <sz val="11"/>
        <color theme="1"/>
        <rFont val="Times New Roman"/>
        <family val="1"/>
      </rPr>
      <t>3</t>
    </r>
    <phoneticPr fontId="7" type="noConversion"/>
  </si>
  <si>
    <r>
      <t>(1 - f)^K</t>
    </r>
    <r>
      <rPr>
        <b/>
        <vertAlign val="subscript"/>
        <sz val="11"/>
        <color theme="1"/>
        <rFont val="Times New Roman"/>
        <family val="1"/>
      </rPr>
      <t>2</t>
    </r>
    <phoneticPr fontId="7" type="noConversion"/>
  </si>
  <si>
    <r>
      <t>(1 - f)^(K</t>
    </r>
    <r>
      <rPr>
        <b/>
        <vertAlign val="subscript"/>
        <sz val="11"/>
        <color theme="1"/>
        <rFont val="Times New Roman"/>
        <family val="1"/>
      </rPr>
      <t xml:space="preserve">2 </t>
    </r>
    <r>
      <rPr>
        <b/>
        <sz val="11"/>
        <color theme="1"/>
        <rFont val="Times New Roman"/>
        <family val="1"/>
      </rPr>
      <t>- K</t>
    </r>
    <r>
      <rPr>
        <b/>
        <vertAlign val="subscript"/>
        <sz val="11"/>
        <color theme="1"/>
        <rFont val="Times New Roman"/>
        <family val="1"/>
      </rPr>
      <t>3</t>
    </r>
    <r>
      <rPr>
        <b/>
        <sz val="11"/>
        <color theme="1"/>
        <rFont val="Times New Roman"/>
        <family val="1"/>
      </rPr>
      <t>)</t>
    </r>
    <phoneticPr fontId="7" type="noConversion"/>
  </si>
  <si>
    <r>
      <t>(1 - f)^(K</t>
    </r>
    <r>
      <rPr>
        <b/>
        <vertAlign val="subscript"/>
        <sz val="11"/>
        <color theme="1"/>
        <rFont val="Times New Roman"/>
        <family val="1"/>
      </rPr>
      <t xml:space="preserve">3 </t>
    </r>
    <r>
      <rPr>
        <b/>
        <sz val="11"/>
        <color theme="1"/>
        <rFont val="Times New Roman"/>
        <family val="1"/>
      </rPr>
      <t>- K</t>
    </r>
    <r>
      <rPr>
        <b/>
        <vertAlign val="subscript"/>
        <sz val="11"/>
        <color theme="1"/>
        <rFont val="Times New Roman"/>
        <family val="1"/>
      </rPr>
      <t>2</t>
    </r>
    <r>
      <rPr>
        <b/>
        <sz val="11"/>
        <color theme="1"/>
        <rFont val="Times New Roman"/>
        <family val="1"/>
      </rPr>
      <t>)</t>
    </r>
    <phoneticPr fontId="7" type="noConversion"/>
  </si>
  <si>
    <r>
      <t>R</t>
    </r>
    <r>
      <rPr>
        <b/>
        <i/>
        <vertAlign val="subscript"/>
        <sz val="11"/>
        <color theme="1"/>
        <rFont val="Times New Roman"/>
        <family val="1"/>
      </rPr>
      <t>cl</t>
    </r>
    <phoneticPr fontId="7" type="noConversion"/>
  </si>
  <si>
    <r>
      <t>δ</t>
    </r>
    <r>
      <rPr>
        <b/>
        <vertAlign val="subscript"/>
        <sz val="11"/>
        <color theme="1"/>
        <rFont val="Times New Roman"/>
        <family val="1"/>
      </rPr>
      <t xml:space="preserve">s </t>
    </r>
    <r>
      <rPr>
        <b/>
        <sz val="11"/>
        <color theme="1"/>
        <rFont val="Times New Roman"/>
        <family val="1"/>
      </rPr>
      <t>- δ</t>
    </r>
    <r>
      <rPr>
        <b/>
        <vertAlign val="subscript"/>
        <sz val="11"/>
        <color theme="1"/>
        <rFont val="Times New Roman"/>
        <family val="1"/>
      </rPr>
      <t>0</t>
    </r>
    <phoneticPr fontId="7" type="noConversion"/>
  </si>
  <si>
    <r>
      <t>δ</t>
    </r>
    <r>
      <rPr>
        <b/>
        <vertAlign val="subscript"/>
        <sz val="11"/>
        <color theme="1"/>
        <rFont val="Times New Roman"/>
        <family val="1"/>
      </rPr>
      <t xml:space="preserve">cl </t>
    </r>
    <r>
      <rPr>
        <b/>
        <sz val="11"/>
        <color theme="1"/>
        <rFont val="Times New Roman"/>
        <family val="1"/>
      </rPr>
      <t>- δ</t>
    </r>
    <r>
      <rPr>
        <b/>
        <vertAlign val="subscript"/>
        <sz val="11"/>
        <color theme="1"/>
        <rFont val="Times New Roman"/>
        <family val="1"/>
      </rPr>
      <t>0</t>
    </r>
    <phoneticPr fontId="7" type="noConversion"/>
  </si>
  <si>
    <r>
      <t>(1 - f)^(K</t>
    </r>
    <r>
      <rPr>
        <b/>
        <vertAlign val="subscript"/>
        <sz val="11"/>
        <color theme="1"/>
        <rFont val="Times New Roman"/>
        <family val="1"/>
      </rPr>
      <t xml:space="preserve">2 </t>
    </r>
    <r>
      <rPr>
        <b/>
        <sz val="11"/>
        <color theme="1"/>
        <rFont val="Times New Roman"/>
        <family val="1"/>
      </rPr>
      <t>- K</t>
    </r>
    <r>
      <rPr>
        <b/>
        <vertAlign val="subscript"/>
        <sz val="11"/>
        <color theme="1"/>
        <rFont val="Times New Roman"/>
        <family val="1"/>
      </rPr>
      <t>3</t>
    </r>
    <r>
      <rPr>
        <b/>
        <sz val="11"/>
        <color theme="1"/>
        <rFont val="Times New Roman"/>
        <family val="1"/>
      </rPr>
      <t>)</t>
    </r>
    <phoneticPr fontId="7" type="noConversion"/>
  </si>
  <si>
    <r>
      <t>(1 - f)^(K</t>
    </r>
    <r>
      <rPr>
        <b/>
        <vertAlign val="subscript"/>
        <sz val="11"/>
        <color theme="1"/>
        <rFont val="Times New Roman"/>
        <family val="1"/>
      </rPr>
      <t xml:space="preserve">3 </t>
    </r>
    <r>
      <rPr>
        <b/>
        <sz val="11"/>
        <color theme="1"/>
        <rFont val="Times New Roman"/>
        <family val="1"/>
      </rPr>
      <t>- K</t>
    </r>
    <r>
      <rPr>
        <b/>
        <vertAlign val="subscript"/>
        <sz val="11"/>
        <color theme="1"/>
        <rFont val="Times New Roman"/>
        <family val="1"/>
      </rPr>
      <t>2</t>
    </r>
    <r>
      <rPr>
        <b/>
        <sz val="11"/>
        <color theme="1"/>
        <rFont val="Times New Roman"/>
        <family val="1"/>
      </rPr>
      <t>)</t>
    </r>
    <phoneticPr fontId="7" type="noConversion"/>
  </si>
  <si>
    <r>
      <t>R</t>
    </r>
    <r>
      <rPr>
        <b/>
        <i/>
        <vertAlign val="subscript"/>
        <sz val="11"/>
        <color theme="1"/>
        <rFont val="Times New Roman"/>
        <family val="1"/>
      </rPr>
      <t>cl</t>
    </r>
    <phoneticPr fontId="7" type="noConversion"/>
  </si>
  <si>
    <r>
      <t>δ</t>
    </r>
    <r>
      <rPr>
        <b/>
        <vertAlign val="subscript"/>
        <sz val="11"/>
        <color theme="1"/>
        <rFont val="Times New Roman"/>
        <family val="1"/>
      </rPr>
      <t xml:space="preserve">s </t>
    </r>
    <r>
      <rPr>
        <b/>
        <sz val="11"/>
        <color theme="1"/>
        <rFont val="Times New Roman"/>
        <family val="1"/>
      </rPr>
      <t>- δ</t>
    </r>
    <r>
      <rPr>
        <b/>
        <vertAlign val="subscript"/>
        <sz val="11"/>
        <color theme="1"/>
        <rFont val="Times New Roman"/>
        <family val="1"/>
      </rPr>
      <t>0</t>
    </r>
    <phoneticPr fontId="7" type="noConversion"/>
  </si>
  <si>
    <r>
      <t>δ</t>
    </r>
    <r>
      <rPr>
        <b/>
        <vertAlign val="subscript"/>
        <sz val="11"/>
        <color theme="1"/>
        <rFont val="Times New Roman"/>
        <family val="1"/>
      </rPr>
      <t xml:space="preserve">cl </t>
    </r>
    <r>
      <rPr>
        <b/>
        <sz val="11"/>
        <color theme="1"/>
        <rFont val="Times New Roman"/>
        <family val="1"/>
      </rPr>
      <t>- δ</t>
    </r>
    <r>
      <rPr>
        <b/>
        <vertAlign val="subscript"/>
        <sz val="11"/>
        <color theme="1"/>
        <rFont val="Times New Roman"/>
        <family val="1"/>
      </rPr>
      <t>0</t>
    </r>
    <phoneticPr fontId="7" type="noConversion"/>
  </si>
  <si>
    <r>
      <t>Mantle adiabatic temperature 1550</t>
    </r>
    <r>
      <rPr>
        <b/>
        <sz val="11"/>
        <color rgb="FF7030A0"/>
        <rFont val="宋体"/>
        <family val="3"/>
        <charset val="134"/>
      </rPr>
      <t>℃</t>
    </r>
    <r>
      <rPr>
        <b/>
        <sz val="11"/>
        <color rgb="FF7030A0"/>
        <rFont val="Times New Roman"/>
        <family val="1"/>
      </rPr>
      <t xml:space="preserve"> profile (Katsura, 2022)</t>
    </r>
    <phoneticPr fontId="7" type="noConversion"/>
  </si>
  <si>
    <r>
      <t>T(</t>
    </r>
    <r>
      <rPr>
        <b/>
        <sz val="11"/>
        <color rgb="FF7030A0"/>
        <rFont val="宋体"/>
        <family val="3"/>
        <charset val="134"/>
      </rPr>
      <t>℃</t>
    </r>
    <r>
      <rPr>
        <b/>
        <sz val="11"/>
        <color rgb="FF7030A0"/>
        <rFont val="Times New Roman"/>
        <family val="1"/>
      </rPr>
      <t>)</t>
    </r>
    <phoneticPr fontId="7" type="noConversion"/>
  </si>
  <si>
    <r>
      <t>δ</t>
    </r>
    <r>
      <rPr>
        <b/>
        <vertAlign val="subscript"/>
        <sz val="11"/>
        <color theme="1"/>
        <rFont val="Times New Roman"/>
        <family val="1"/>
      </rPr>
      <t xml:space="preserve">cl </t>
    </r>
    <phoneticPr fontId="7" type="noConversion"/>
  </si>
  <si>
    <r>
      <t>δ</t>
    </r>
    <r>
      <rPr>
        <b/>
        <vertAlign val="subscript"/>
        <sz val="11"/>
        <color theme="1"/>
        <rFont val="Times New Roman"/>
        <family val="1"/>
      </rPr>
      <t xml:space="preserve">cl </t>
    </r>
    <r>
      <rPr>
        <b/>
        <sz val="11"/>
        <color theme="1"/>
        <rFont val="Times New Roman"/>
        <family val="1"/>
      </rPr>
      <t>- δ</t>
    </r>
    <r>
      <rPr>
        <b/>
        <vertAlign val="subscript"/>
        <sz val="11"/>
        <color theme="1"/>
        <rFont val="Times New Roman"/>
        <family val="1"/>
      </rPr>
      <t>0</t>
    </r>
    <phoneticPr fontId="7" type="noConversion"/>
  </si>
  <si>
    <r>
      <t>δ</t>
    </r>
    <r>
      <rPr>
        <b/>
        <vertAlign val="subscript"/>
        <sz val="11"/>
        <color theme="1"/>
        <rFont val="Times New Roman"/>
        <family val="1"/>
      </rPr>
      <t>0</t>
    </r>
    <phoneticPr fontId="7" type="noConversion"/>
  </si>
  <si>
    <t>‰</t>
    <phoneticPr fontId="7" type="noConversion"/>
  </si>
  <si>
    <r>
      <t>Fe</t>
    </r>
    <r>
      <rPr>
        <b/>
        <vertAlign val="superscript"/>
        <sz val="11"/>
        <color rgb="FF7030A0"/>
        <rFont val="Times New Roman"/>
        <family val="1"/>
      </rPr>
      <t>3+</t>
    </r>
    <r>
      <rPr>
        <b/>
        <sz val="11"/>
        <color rgb="FF7030A0"/>
        <rFont val="Times New Roman"/>
        <family val="1"/>
      </rPr>
      <t>/</t>
    </r>
    <r>
      <rPr>
        <b/>
        <sz val="11"/>
        <color rgb="FF7030A0"/>
        <rFont val="宋体"/>
        <family val="3"/>
        <charset val="134"/>
      </rPr>
      <t>∑</t>
    </r>
    <r>
      <rPr>
        <b/>
        <sz val="11"/>
        <color rgb="FF7030A0"/>
        <rFont val="Times New Roman"/>
        <family val="1"/>
      </rPr>
      <t>Fe</t>
    </r>
    <phoneticPr fontId="7" type="noConversion"/>
  </si>
  <si>
    <r>
      <t>δ</t>
    </r>
    <r>
      <rPr>
        <b/>
        <vertAlign val="subscript"/>
        <sz val="11"/>
        <color rgb="FF7030A0"/>
        <rFont val="Times New Roman"/>
        <family val="1"/>
      </rPr>
      <t xml:space="preserve">cl </t>
    </r>
    <r>
      <rPr>
        <b/>
        <sz val="11"/>
        <color rgb="FF00B050"/>
        <rFont val="Times New Roman"/>
        <family val="1"/>
      </rPr>
      <t/>
    </r>
    <phoneticPr fontId="7" type="noConversion"/>
  </si>
  <si>
    <r>
      <t>δ</t>
    </r>
    <r>
      <rPr>
        <b/>
        <vertAlign val="subscript"/>
        <sz val="11"/>
        <color rgb="FF7030A0"/>
        <rFont val="Times New Roman"/>
        <family val="1"/>
      </rPr>
      <t xml:space="preserve">cl </t>
    </r>
    <r>
      <rPr>
        <b/>
        <sz val="11"/>
        <color rgb="FF00B050"/>
        <rFont val="Times New Roman"/>
        <family val="1"/>
      </rPr>
      <t/>
    </r>
    <phoneticPr fontId="7" type="noConversion"/>
  </si>
  <si>
    <r>
      <t>δ</t>
    </r>
    <r>
      <rPr>
        <b/>
        <vertAlign val="subscript"/>
        <sz val="11"/>
        <color rgb="FF7030A0"/>
        <rFont val="Times New Roman"/>
        <family val="1"/>
      </rPr>
      <t xml:space="preserve">cl </t>
    </r>
    <r>
      <rPr>
        <b/>
        <sz val="11"/>
        <color rgb="FF00B050"/>
        <rFont val="Times New Roman"/>
        <family val="1"/>
      </rPr>
      <t/>
    </r>
    <phoneticPr fontId="7" type="noConversion"/>
  </si>
  <si>
    <t>f</t>
    <phoneticPr fontId="7" type="noConversion"/>
  </si>
  <si>
    <r>
      <t>R</t>
    </r>
    <r>
      <rPr>
        <b/>
        <i/>
        <vertAlign val="subscript"/>
        <sz val="11"/>
        <color theme="4"/>
        <rFont val="Times New Roman"/>
        <family val="1"/>
      </rPr>
      <t>0</t>
    </r>
    <r>
      <rPr>
        <b/>
        <i/>
        <sz val="11"/>
        <color theme="4"/>
        <rFont val="Times New Roman"/>
        <family val="1"/>
      </rPr>
      <t>=0.036</t>
    </r>
    <phoneticPr fontId="7" type="noConversion"/>
  </si>
  <si>
    <r>
      <t>R</t>
    </r>
    <r>
      <rPr>
        <b/>
        <i/>
        <vertAlign val="subscript"/>
        <sz val="11"/>
        <color theme="4"/>
        <rFont val="Times New Roman"/>
        <family val="1"/>
      </rPr>
      <t>0</t>
    </r>
    <r>
      <rPr>
        <b/>
        <i/>
        <sz val="11"/>
        <color theme="4"/>
        <rFont val="Times New Roman"/>
        <family val="1"/>
      </rPr>
      <t>=0.06</t>
    </r>
    <phoneticPr fontId="7" type="noConversion"/>
  </si>
  <si>
    <r>
      <t>R</t>
    </r>
    <r>
      <rPr>
        <b/>
        <i/>
        <vertAlign val="subscript"/>
        <sz val="11"/>
        <color theme="4"/>
        <rFont val="Times New Roman"/>
        <family val="1"/>
      </rPr>
      <t>0</t>
    </r>
    <r>
      <rPr>
        <b/>
        <i/>
        <sz val="11"/>
        <color theme="4"/>
        <rFont val="Times New Roman"/>
        <family val="1"/>
      </rPr>
      <t>=0.1</t>
    </r>
    <phoneticPr fontId="7" type="noConversion"/>
  </si>
  <si>
    <r>
      <t>R</t>
    </r>
    <r>
      <rPr>
        <b/>
        <i/>
        <vertAlign val="subscript"/>
        <sz val="11"/>
        <color theme="4"/>
        <rFont val="Times New Roman"/>
        <family val="1"/>
      </rPr>
      <t>0</t>
    </r>
    <r>
      <rPr>
        <b/>
        <i/>
        <sz val="11"/>
        <color theme="4"/>
        <rFont val="Times New Roman"/>
        <family val="1"/>
      </rPr>
      <t>=0.15</t>
    </r>
    <phoneticPr fontId="7" type="noConversion"/>
  </si>
  <si>
    <r>
      <t>R</t>
    </r>
    <r>
      <rPr>
        <b/>
        <i/>
        <vertAlign val="subscript"/>
        <sz val="11"/>
        <color theme="4"/>
        <rFont val="Times New Roman"/>
        <family val="1"/>
      </rPr>
      <t>0</t>
    </r>
    <r>
      <rPr>
        <b/>
        <i/>
        <sz val="11"/>
        <color theme="4"/>
        <rFont val="Times New Roman"/>
        <family val="1"/>
      </rPr>
      <t>=0.25</t>
    </r>
    <phoneticPr fontId="7" type="noConversion"/>
  </si>
  <si>
    <r>
      <t>R</t>
    </r>
    <r>
      <rPr>
        <b/>
        <i/>
        <vertAlign val="subscript"/>
        <sz val="11"/>
        <color theme="4"/>
        <rFont val="Times New Roman"/>
        <family val="1"/>
      </rPr>
      <t>0</t>
    </r>
    <r>
      <rPr>
        <b/>
        <i/>
        <sz val="11"/>
        <color theme="4"/>
        <rFont val="Times New Roman"/>
        <family val="1"/>
      </rPr>
      <t>=0.4</t>
    </r>
    <phoneticPr fontId="7" type="noConversion"/>
  </si>
  <si>
    <r>
      <rPr>
        <b/>
        <i/>
        <sz val="11"/>
        <color theme="4"/>
        <rFont val="宋体"/>
        <family val="3"/>
        <charset val="134"/>
      </rPr>
      <t>℃</t>
    </r>
  </si>
  <si>
    <r>
      <t>R</t>
    </r>
    <r>
      <rPr>
        <i/>
        <vertAlign val="subscript"/>
        <sz val="11"/>
        <color theme="4"/>
        <rFont val="Times New Roman"/>
        <family val="1"/>
      </rPr>
      <t>0</t>
    </r>
    <phoneticPr fontId="7" type="noConversion"/>
  </si>
  <si>
    <r>
      <rPr>
        <i/>
        <sz val="11"/>
        <color rgb="FF0070C0"/>
        <rFont val="宋体"/>
        <family val="3"/>
        <charset val="134"/>
      </rPr>
      <t>℃</t>
    </r>
  </si>
  <si>
    <t>Modeled results for garnet peridotite at mantle potential temperature 1550 °C, pressure 3.8– 21.0 GPa</t>
    <phoneticPr fontId="15" type="noConversion"/>
  </si>
  <si>
    <r>
      <t>R</t>
    </r>
    <r>
      <rPr>
        <i/>
        <vertAlign val="subscript"/>
        <sz val="11"/>
        <color rgb="FFC00000"/>
        <rFont val="Times New Roman"/>
        <family val="1"/>
      </rPr>
      <t>0</t>
    </r>
    <phoneticPr fontId="7" type="noConversion"/>
  </si>
  <si>
    <r>
      <t>Mantle adiabatic temperature 1550</t>
    </r>
    <r>
      <rPr>
        <b/>
        <sz val="11"/>
        <color rgb="FFC00000"/>
        <rFont val="宋体"/>
        <family val="3"/>
        <charset val="134"/>
      </rPr>
      <t>℃</t>
    </r>
    <r>
      <rPr>
        <b/>
        <sz val="11"/>
        <color rgb="FFC00000"/>
        <rFont val="Times New Roman"/>
        <family val="1"/>
      </rPr>
      <t xml:space="preserve"> profile (Katsura, 2022)</t>
    </r>
    <phoneticPr fontId="7" type="noConversion"/>
  </si>
  <si>
    <t>Modeled results for eclogite at mantle potential temperature 1550 °C, pressure 8.5– 22.6 GPa</t>
    <phoneticPr fontId="15" type="noConversion"/>
  </si>
  <si>
    <r>
      <t>R</t>
    </r>
    <r>
      <rPr>
        <b/>
        <i/>
        <vertAlign val="subscript"/>
        <sz val="11"/>
        <color theme="4"/>
        <rFont val="Times New Roman"/>
        <family val="1"/>
      </rPr>
      <t>0</t>
    </r>
    <r>
      <rPr>
        <b/>
        <i/>
        <sz val="11"/>
        <color theme="4"/>
        <rFont val="Times New Roman"/>
        <family val="1"/>
      </rPr>
      <t>=0.2</t>
    </r>
    <phoneticPr fontId="7" type="noConversion"/>
  </si>
  <si>
    <r>
      <t>R</t>
    </r>
    <r>
      <rPr>
        <b/>
        <i/>
        <vertAlign val="subscript"/>
        <sz val="11"/>
        <color theme="4"/>
        <rFont val="Times New Roman"/>
        <family val="1"/>
      </rPr>
      <t>0</t>
    </r>
    <r>
      <rPr>
        <b/>
        <i/>
        <sz val="11"/>
        <color theme="4"/>
        <rFont val="Times New Roman"/>
        <family val="1"/>
      </rPr>
      <t>=0.3</t>
    </r>
    <phoneticPr fontId="7" type="noConversion"/>
  </si>
  <si>
    <r>
      <t>R</t>
    </r>
    <r>
      <rPr>
        <b/>
        <i/>
        <vertAlign val="subscript"/>
        <sz val="11"/>
        <color theme="4"/>
        <rFont val="Times New Roman"/>
        <family val="1"/>
      </rPr>
      <t>0</t>
    </r>
    <r>
      <rPr>
        <b/>
        <i/>
        <sz val="11"/>
        <color theme="4"/>
        <rFont val="Times New Roman"/>
        <family val="1"/>
      </rPr>
      <t>=0.4</t>
    </r>
    <phoneticPr fontId="7" type="noConversion"/>
  </si>
  <si>
    <r>
      <t>R</t>
    </r>
    <r>
      <rPr>
        <b/>
        <i/>
        <vertAlign val="subscript"/>
        <sz val="11"/>
        <color theme="4"/>
        <rFont val="Times New Roman"/>
        <family val="1"/>
      </rPr>
      <t>0</t>
    </r>
    <r>
      <rPr>
        <b/>
        <i/>
        <sz val="11"/>
        <color theme="4"/>
        <rFont val="Times New Roman"/>
        <family val="1"/>
      </rPr>
      <t>=0.136</t>
    </r>
    <phoneticPr fontId="7" type="noConversion"/>
  </si>
  <si>
    <r>
      <t>Fe</t>
    </r>
    <r>
      <rPr>
        <b/>
        <vertAlign val="superscript"/>
        <sz val="11"/>
        <color rgb="FFC00000"/>
        <rFont val="Times New Roman"/>
        <family val="1"/>
      </rPr>
      <t>3+</t>
    </r>
    <r>
      <rPr>
        <b/>
        <sz val="11"/>
        <color rgb="FFC00000"/>
        <rFont val="Times New Roman"/>
        <family val="1"/>
      </rPr>
      <t>/</t>
    </r>
    <r>
      <rPr>
        <b/>
        <sz val="11"/>
        <color rgb="FFC00000"/>
        <rFont val="宋体"/>
        <family val="3"/>
        <charset val="134"/>
      </rPr>
      <t>∑</t>
    </r>
    <r>
      <rPr>
        <b/>
        <sz val="11"/>
        <color rgb="FFC00000"/>
        <rFont val="Times New Roman"/>
        <family val="1"/>
      </rPr>
      <t>Fe</t>
    </r>
    <phoneticPr fontId="7" type="noConversion"/>
  </si>
  <si>
    <r>
      <t>δ</t>
    </r>
    <r>
      <rPr>
        <b/>
        <vertAlign val="subscript"/>
        <sz val="11"/>
        <color rgb="FFC00000"/>
        <rFont val="Times New Roman"/>
        <family val="1"/>
      </rPr>
      <t xml:space="preserve">cl </t>
    </r>
    <r>
      <rPr>
        <b/>
        <sz val="11"/>
        <color rgb="FF00B050"/>
        <rFont val="Times New Roman"/>
        <family val="1"/>
      </rPr>
      <t/>
    </r>
    <phoneticPr fontId="7" type="noConversion"/>
  </si>
  <si>
    <r>
      <t>δ</t>
    </r>
    <r>
      <rPr>
        <b/>
        <vertAlign val="subscript"/>
        <sz val="11"/>
        <color rgb="FFC00000"/>
        <rFont val="Times New Roman"/>
        <family val="1"/>
      </rPr>
      <t xml:space="preserve">cl </t>
    </r>
    <r>
      <rPr>
        <b/>
        <sz val="11"/>
        <color rgb="FF00B050"/>
        <rFont val="Times New Roman"/>
        <family val="1"/>
      </rPr>
      <t/>
    </r>
    <phoneticPr fontId="7" type="noConversion"/>
  </si>
  <si>
    <r>
      <t>Mantle adiabatic temperature 1350</t>
    </r>
    <r>
      <rPr>
        <b/>
        <sz val="11"/>
        <color theme="1"/>
        <rFont val="宋体"/>
        <family val="3"/>
        <charset val="134"/>
      </rPr>
      <t>℃</t>
    </r>
    <r>
      <rPr>
        <b/>
        <sz val="11"/>
        <color theme="1"/>
        <rFont val="Times New Roman"/>
        <family val="1"/>
      </rPr>
      <t xml:space="preserve"> profile (Katsura, 2022)</t>
    </r>
    <phoneticPr fontId="7" type="noConversion"/>
  </si>
  <si>
    <r>
      <t>T(</t>
    </r>
    <r>
      <rPr>
        <b/>
        <sz val="11"/>
        <color theme="1"/>
        <rFont val="宋体"/>
        <family val="3"/>
        <charset val="134"/>
      </rPr>
      <t>℃</t>
    </r>
    <r>
      <rPr>
        <b/>
        <sz val="11"/>
        <color theme="1"/>
        <rFont val="Times New Roman"/>
        <family val="1"/>
      </rPr>
      <t>)</t>
    </r>
    <phoneticPr fontId="7" type="noConversion"/>
  </si>
  <si>
    <r>
      <rPr>
        <b/>
        <i/>
        <sz val="11"/>
        <color theme="1"/>
        <rFont val="宋体"/>
        <family val="3"/>
        <charset val="134"/>
      </rPr>
      <t>℃</t>
    </r>
  </si>
  <si>
    <r>
      <rPr>
        <sz val="11"/>
        <color theme="1"/>
        <rFont val="宋体"/>
        <family val="3"/>
        <charset val="134"/>
      </rPr>
      <t>△</t>
    </r>
    <r>
      <rPr>
        <vertAlign val="superscript"/>
        <sz val="11"/>
        <color theme="1"/>
        <rFont val="Times New Roman"/>
        <family val="1"/>
      </rPr>
      <t>56</t>
    </r>
    <r>
      <rPr>
        <sz val="11"/>
        <color theme="1"/>
        <rFont val="Times New Roman"/>
        <family val="1"/>
      </rPr>
      <t>Fe</t>
    </r>
    <r>
      <rPr>
        <vertAlign val="subscript"/>
        <sz val="11"/>
        <color theme="1"/>
        <rFont val="Times New Roman"/>
        <family val="1"/>
      </rPr>
      <t>(2l-2s)</t>
    </r>
    <phoneticPr fontId="7" type="noConversion"/>
  </si>
  <si>
    <r>
      <rPr>
        <sz val="11"/>
        <color theme="1"/>
        <rFont val="宋体"/>
        <family val="3"/>
        <charset val="134"/>
      </rPr>
      <t>△</t>
    </r>
    <r>
      <rPr>
        <vertAlign val="superscript"/>
        <sz val="11"/>
        <color theme="1"/>
        <rFont val="Times New Roman"/>
        <family val="1"/>
      </rPr>
      <t>56</t>
    </r>
    <r>
      <rPr>
        <sz val="11"/>
        <color theme="1"/>
        <rFont val="Times New Roman"/>
        <family val="1"/>
      </rPr>
      <t>Fe</t>
    </r>
    <r>
      <rPr>
        <vertAlign val="subscript"/>
        <sz val="11"/>
        <color theme="1"/>
        <rFont val="Times New Roman"/>
        <family val="1"/>
      </rPr>
      <t>(3l-2l)</t>
    </r>
    <phoneticPr fontId="7" type="noConversion"/>
  </si>
  <si>
    <r>
      <rPr>
        <sz val="11"/>
        <color theme="1"/>
        <rFont val="宋体"/>
        <family val="3"/>
        <charset val="134"/>
      </rPr>
      <t>△</t>
    </r>
    <r>
      <rPr>
        <vertAlign val="superscript"/>
        <sz val="11"/>
        <color theme="1"/>
        <rFont val="Times New Roman"/>
        <family val="1"/>
      </rPr>
      <t>56</t>
    </r>
    <r>
      <rPr>
        <sz val="11"/>
        <color theme="1"/>
        <rFont val="Times New Roman"/>
        <family val="1"/>
      </rPr>
      <t>Fe</t>
    </r>
    <r>
      <rPr>
        <vertAlign val="subscript"/>
        <sz val="11"/>
        <color theme="1"/>
        <rFont val="Times New Roman"/>
        <family val="1"/>
      </rPr>
      <t>(3s-2s)</t>
    </r>
    <phoneticPr fontId="7" type="noConversion"/>
  </si>
  <si>
    <r>
      <rPr>
        <sz val="11"/>
        <color theme="1"/>
        <rFont val="宋体"/>
        <family val="3"/>
        <charset val="134"/>
      </rPr>
      <t>△</t>
    </r>
    <r>
      <rPr>
        <vertAlign val="superscript"/>
        <sz val="11"/>
        <color theme="1"/>
        <rFont val="Times New Roman"/>
        <family val="1"/>
      </rPr>
      <t>57</t>
    </r>
    <r>
      <rPr>
        <sz val="11"/>
        <color theme="1"/>
        <rFont val="Times New Roman"/>
        <family val="1"/>
      </rPr>
      <t>Fe</t>
    </r>
    <r>
      <rPr>
        <vertAlign val="subscript"/>
        <sz val="11"/>
        <color theme="1"/>
        <rFont val="Times New Roman"/>
        <family val="1"/>
      </rPr>
      <t>(2l-2s)</t>
    </r>
    <phoneticPr fontId="7" type="noConversion"/>
  </si>
  <si>
    <r>
      <rPr>
        <sz val="11"/>
        <color theme="1"/>
        <rFont val="宋体"/>
        <family val="3"/>
        <charset val="134"/>
      </rPr>
      <t>△</t>
    </r>
    <r>
      <rPr>
        <vertAlign val="superscript"/>
        <sz val="11"/>
        <color theme="1"/>
        <rFont val="Times New Roman"/>
        <family val="1"/>
      </rPr>
      <t>57</t>
    </r>
    <r>
      <rPr>
        <sz val="11"/>
        <color theme="1"/>
        <rFont val="Times New Roman"/>
        <family val="1"/>
      </rPr>
      <t>Fe</t>
    </r>
    <r>
      <rPr>
        <vertAlign val="subscript"/>
        <sz val="11"/>
        <color theme="1"/>
        <rFont val="Times New Roman"/>
        <family val="1"/>
      </rPr>
      <t>(3l-2l)</t>
    </r>
    <phoneticPr fontId="7" type="noConversion"/>
  </si>
  <si>
    <r>
      <rPr>
        <sz val="11"/>
        <color theme="1"/>
        <rFont val="宋体"/>
        <family val="3"/>
        <charset val="134"/>
      </rPr>
      <t>△</t>
    </r>
    <r>
      <rPr>
        <vertAlign val="superscript"/>
        <sz val="11"/>
        <color theme="1"/>
        <rFont val="Times New Roman"/>
        <family val="1"/>
      </rPr>
      <t>57</t>
    </r>
    <r>
      <rPr>
        <sz val="11"/>
        <color theme="1"/>
        <rFont val="Times New Roman"/>
        <family val="1"/>
      </rPr>
      <t>Fe</t>
    </r>
    <r>
      <rPr>
        <vertAlign val="subscript"/>
        <sz val="11"/>
        <color theme="1"/>
        <rFont val="Times New Roman"/>
        <family val="1"/>
      </rPr>
      <t>(3s-2s)</t>
    </r>
    <phoneticPr fontId="7" type="noConversion"/>
  </si>
  <si>
    <r>
      <rPr>
        <sz val="11"/>
        <color theme="1"/>
        <rFont val="宋体"/>
        <family val="3"/>
        <charset val="134"/>
      </rPr>
      <t>△</t>
    </r>
    <r>
      <rPr>
        <vertAlign val="superscript"/>
        <sz val="11"/>
        <color theme="1"/>
        <rFont val="Times New Roman"/>
        <family val="1"/>
      </rPr>
      <t>57</t>
    </r>
    <r>
      <rPr>
        <sz val="11"/>
        <color theme="1"/>
        <rFont val="Times New Roman"/>
        <family val="1"/>
      </rPr>
      <t>Fe</t>
    </r>
    <r>
      <rPr>
        <vertAlign val="subscript"/>
        <sz val="11"/>
        <color theme="1"/>
        <rFont val="Times New Roman"/>
        <family val="1"/>
      </rPr>
      <t>(2l-2s)</t>
    </r>
    <phoneticPr fontId="7" type="noConversion"/>
  </si>
  <si>
    <r>
      <rPr>
        <sz val="11"/>
        <color theme="1"/>
        <rFont val="宋体"/>
        <family val="3"/>
        <charset val="134"/>
      </rPr>
      <t>△</t>
    </r>
    <r>
      <rPr>
        <vertAlign val="superscript"/>
        <sz val="11"/>
        <color theme="1"/>
        <rFont val="Times New Roman"/>
        <family val="1"/>
      </rPr>
      <t>57</t>
    </r>
    <r>
      <rPr>
        <sz val="11"/>
        <color theme="1"/>
        <rFont val="Times New Roman"/>
        <family val="1"/>
      </rPr>
      <t>Fe</t>
    </r>
    <r>
      <rPr>
        <vertAlign val="subscript"/>
        <sz val="11"/>
        <color theme="1"/>
        <rFont val="Times New Roman"/>
        <family val="1"/>
      </rPr>
      <t>(3l-2l)</t>
    </r>
    <phoneticPr fontId="7" type="noConversion"/>
  </si>
  <si>
    <r>
      <rPr>
        <sz val="11"/>
        <color theme="1"/>
        <rFont val="宋体"/>
        <family val="3"/>
        <charset val="134"/>
      </rPr>
      <t>△</t>
    </r>
    <r>
      <rPr>
        <vertAlign val="superscript"/>
        <sz val="11"/>
        <color theme="1"/>
        <rFont val="Times New Roman"/>
        <family val="1"/>
      </rPr>
      <t>57</t>
    </r>
    <r>
      <rPr>
        <sz val="11"/>
        <color theme="1"/>
        <rFont val="Times New Roman"/>
        <family val="1"/>
      </rPr>
      <t>Fe</t>
    </r>
    <r>
      <rPr>
        <vertAlign val="subscript"/>
        <sz val="11"/>
        <color theme="1"/>
        <rFont val="Times New Roman"/>
        <family val="1"/>
      </rPr>
      <t>(3s-2s)</t>
    </r>
    <phoneticPr fontId="7" type="noConversion"/>
  </si>
  <si>
    <t>Sample</t>
    <phoneticPr fontId="7" type="noConversion"/>
  </si>
  <si>
    <t>Pressure (GPa)</t>
    <phoneticPr fontId="7" type="noConversion"/>
  </si>
  <si>
    <t>error</t>
    <phoneticPr fontId="7" type="noConversion"/>
  </si>
  <si>
    <t>&lt;F&gt; (N/m)</t>
    <phoneticPr fontId="7" type="noConversion"/>
  </si>
  <si>
    <t>Almandine</t>
    <phoneticPr fontId="7" type="noConversion"/>
  </si>
  <si>
    <t>Andradite</t>
    <phoneticPr fontId="7" type="noConversion"/>
  </si>
  <si>
    <t>Table 1: Iron force constant ⟨F⟩ values in synthesized almandine and andradite at high pressure</t>
    <phoneticPr fontId="7" type="noConversion"/>
  </si>
  <si>
    <r>
      <t>Table 2: Modelled co-evolution of Fe isotopes and Fe³⁺/ΣFe</t>
    </r>
    <r>
      <rPr>
        <b/>
        <sz val="12"/>
        <color rgb="FF000000"/>
        <rFont val="Times New Roman"/>
        <family val="1"/>
      </rPr>
      <t xml:space="preserve"> ratios in melts produced by partial melting of a MORB mantle source</t>
    </r>
    <phoneticPr fontId="15" type="noConversion"/>
  </si>
  <si>
    <r>
      <t>Table 3: Simulated co-evolution of Fe isotopes and Fe</t>
    </r>
    <r>
      <rPr>
        <b/>
        <vertAlign val="superscript"/>
        <sz val="11"/>
        <color rgb="FF000000"/>
        <rFont val="Times New Roman"/>
        <family val="1"/>
      </rPr>
      <t>3+</t>
    </r>
    <r>
      <rPr>
        <b/>
        <sz val="11"/>
        <color rgb="FF000000"/>
        <rFont val="Times New Roman"/>
        <family val="1"/>
      </rPr>
      <t>/</t>
    </r>
    <r>
      <rPr>
        <b/>
        <sz val="11"/>
        <color rgb="FF000000"/>
        <rFont val="等线"/>
        <family val="3"/>
        <charset val="134"/>
        <scheme val="minor"/>
      </rPr>
      <t>∑</t>
    </r>
    <r>
      <rPr>
        <b/>
        <sz val="11"/>
        <color rgb="FF000000"/>
        <rFont val="Times New Roman"/>
        <family val="1"/>
      </rPr>
      <t>Fe ratios in melts produced by partial melting of garnet peridotite at a mantle potential temperature of 1550 °C.</t>
    </r>
    <phoneticPr fontId="15" type="noConversion"/>
  </si>
  <si>
    <r>
      <t>Table 4: Simulated co-evolution of Fe isotopes and Fe</t>
    </r>
    <r>
      <rPr>
        <b/>
        <vertAlign val="superscript"/>
        <sz val="11"/>
        <color rgb="FF000000"/>
        <rFont val="Times New Roman"/>
        <family val="1"/>
      </rPr>
      <t>3+</t>
    </r>
    <r>
      <rPr>
        <b/>
        <sz val="11"/>
        <color rgb="FF000000"/>
        <rFont val="Times New Roman"/>
        <family val="1"/>
      </rPr>
      <t>/</t>
    </r>
    <r>
      <rPr>
        <b/>
        <sz val="11"/>
        <color rgb="FF000000"/>
        <rFont val="等线"/>
        <family val="3"/>
        <charset val="134"/>
        <scheme val="minor"/>
      </rPr>
      <t>∑</t>
    </r>
    <r>
      <rPr>
        <b/>
        <sz val="11"/>
        <color rgb="FF000000"/>
        <rFont val="Times New Roman"/>
        <family val="1"/>
      </rPr>
      <t>Fe ratios in melts produced by partial melting of eclogite at a mantle potential temperature of 1550 °C.</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</si>
</sst>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_ "/>
    <numFmt numFmtId="177" formatCode="0.0000"/>
    <numFmt numFmtId="178" formatCode="0.0000_ "/>
  </numFmts>
  <fonts count="71">
    <font>
      <sz val="11"/>
      <color theme="1"/>
      <name val="等线"/>
      <charset val="134"/>
      <scheme val="minor"/>
    </font>
    <font>
      <sz val="11"/>
      <color theme="1"/>
      <name val="宋体"/>
      <family val="3"/>
      <charset val="134"/>
    </font>
    <font>
      <sz val="11"/>
      <color rgb="FF00B0F0"/>
      <name val="宋体"/>
      <family val="3"/>
      <charset val="134"/>
    </font>
    <font>
      <b/>
      <sz val="11"/>
      <color rgb="FFFF0000"/>
      <name val="宋体"/>
      <family val="3"/>
      <charset val="134"/>
    </font>
    <font>
      <sz val="11"/>
      <color theme="1"/>
      <name val="等线"/>
      <family val="3"/>
      <charset val="134"/>
      <scheme val="minor"/>
    </font>
    <font>
      <sz val="10"/>
      <name val="Arial"/>
      <family val="2"/>
    </font>
    <font>
      <sz val="11"/>
      <color theme="1"/>
      <name val="等线"/>
      <family val="3"/>
      <charset val="134"/>
      <scheme val="minor"/>
    </font>
    <font>
      <sz val="9"/>
      <name val="等线"/>
      <family val="3"/>
      <charset val="134"/>
      <scheme val="minor"/>
    </font>
    <font>
      <b/>
      <sz val="11"/>
      <color rgb="FFC00000"/>
      <name val="宋体"/>
      <family val="3"/>
      <charset val="134"/>
    </font>
    <font>
      <b/>
      <sz val="11"/>
      <color rgb="FF7030A0"/>
      <name val="宋体"/>
      <family val="3"/>
      <charset val="134"/>
    </font>
    <font>
      <b/>
      <sz val="11"/>
      <color theme="1"/>
      <name val="宋体"/>
      <family val="3"/>
      <charset val="134"/>
    </font>
    <font>
      <b/>
      <sz val="11"/>
      <color rgb="FF00B050"/>
      <name val="宋体"/>
      <family val="3"/>
      <charset val="134"/>
    </font>
    <font>
      <sz val="11"/>
      <color theme="1"/>
      <name val="Times New Roman"/>
      <family val="1"/>
    </font>
    <font>
      <sz val="11"/>
      <color rgb="FFFF0000"/>
      <name val="Times New Roman"/>
      <family val="1"/>
    </font>
    <font>
      <b/>
      <sz val="12"/>
      <color theme="1"/>
      <name val="Times New Roman"/>
      <family val="1"/>
    </font>
    <font>
      <sz val="9"/>
      <name val="等线"/>
      <family val="2"/>
      <charset val="134"/>
      <scheme val="minor"/>
    </font>
    <font>
      <b/>
      <sz val="11"/>
      <color rgb="FFFF0000"/>
      <name val="Times New Roman"/>
      <family val="1"/>
    </font>
    <font>
      <vertAlign val="subscript"/>
      <sz val="11"/>
      <color theme="1"/>
      <name val="Times New Roman"/>
      <family val="1"/>
    </font>
    <font>
      <vertAlign val="superscript"/>
      <sz val="11"/>
      <color theme="1"/>
      <name val="Times New Roman"/>
      <family val="1"/>
    </font>
    <font>
      <sz val="11"/>
      <color rgb="FF00B0F0"/>
      <name val="Times New Roman"/>
      <family val="1"/>
    </font>
    <font>
      <vertAlign val="superscript"/>
      <sz val="11"/>
      <color rgb="FF00B0F0"/>
      <name val="Times New Roman"/>
      <family val="1"/>
    </font>
    <font>
      <b/>
      <sz val="11"/>
      <name val="Times New Roman"/>
      <family val="1"/>
    </font>
    <font>
      <b/>
      <sz val="11"/>
      <color theme="8"/>
      <name val="Times New Roman"/>
      <family val="1"/>
    </font>
    <font>
      <b/>
      <sz val="11"/>
      <color theme="5"/>
      <name val="Times New Roman"/>
      <family val="1"/>
    </font>
    <font>
      <b/>
      <sz val="11"/>
      <color theme="9"/>
      <name val="Times New Roman"/>
      <family val="1"/>
    </font>
    <font>
      <b/>
      <sz val="11"/>
      <color rgb="FF00B0F0"/>
      <name val="Times New Roman"/>
      <family val="1"/>
    </font>
    <font>
      <sz val="11"/>
      <color rgb="FF7030A0"/>
      <name val="Times New Roman"/>
      <family val="1"/>
    </font>
    <font>
      <b/>
      <sz val="11"/>
      <color rgb="FF00B050"/>
      <name val="Times New Roman"/>
      <family val="1"/>
    </font>
    <font>
      <b/>
      <vertAlign val="superscript"/>
      <sz val="11"/>
      <color rgb="FFFF0000"/>
      <name val="Times New Roman"/>
      <family val="1"/>
    </font>
    <font>
      <b/>
      <sz val="11"/>
      <color theme="1"/>
      <name val="Times New Roman"/>
      <family val="1"/>
    </font>
    <font>
      <b/>
      <vertAlign val="superscript"/>
      <sz val="11"/>
      <color rgb="FF00B050"/>
      <name val="Times New Roman"/>
      <family val="1"/>
    </font>
    <font>
      <b/>
      <vertAlign val="subscript"/>
      <sz val="11"/>
      <color rgb="FF00B050"/>
      <name val="Times New Roman"/>
      <family val="1"/>
    </font>
    <font>
      <b/>
      <sz val="12"/>
      <color rgb="FF00B050"/>
      <name val="Times New Roman"/>
      <family val="1"/>
    </font>
    <font>
      <b/>
      <sz val="10"/>
      <color theme="1"/>
      <name val="Times New Roman"/>
      <family val="1"/>
    </font>
    <font>
      <sz val="9"/>
      <name val="宋体"/>
      <family val="3"/>
      <charset val="134"/>
    </font>
    <font>
      <sz val="12"/>
      <color theme="1"/>
      <name val="Times New Roman"/>
      <family val="1"/>
    </font>
    <font>
      <sz val="12"/>
      <color rgb="FF00B0F0"/>
      <name val="Times New Roman"/>
      <family val="1"/>
    </font>
    <font>
      <vertAlign val="superscript"/>
      <sz val="12"/>
      <color theme="1"/>
      <name val="Times New Roman"/>
      <family val="1"/>
    </font>
    <font>
      <b/>
      <vertAlign val="subscript"/>
      <sz val="11"/>
      <color theme="1"/>
      <name val="Times New Roman"/>
      <family val="1"/>
    </font>
    <font>
      <b/>
      <i/>
      <vertAlign val="subscript"/>
      <sz val="11"/>
      <color theme="1"/>
      <name val="Times New Roman"/>
      <family val="1"/>
    </font>
    <font>
      <b/>
      <sz val="11"/>
      <color rgb="FF000000"/>
      <name val="Times New Roman"/>
      <family val="1"/>
    </font>
    <font>
      <b/>
      <vertAlign val="superscript"/>
      <sz val="11"/>
      <color rgb="FF000000"/>
      <name val="Times New Roman"/>
      <family val="1"/>
    </font>
    <font>
      <b/>
      <sz val="11"/>
      <color rgb="FF000000"/>
      <name val="等线"/>
      <family val="3"/>
      <charset val="134"/>
      <scheme val="minor"/>
    </font>
    <font>
      <b/>
      <sz val="11"/>
      <color rgb="FF7030A0"/>
      <name val="Times New Roman"/>
      <family val="1"/>
    </font>
    <font>
      <b/>
      <vertAlign val="superscript"/>
      <sz val="11"/>
      <color rgb="FF7030A0"/>
      <name val="Times New Roman"/>
      <family val="1"/>
    </font>
    <font>
      <b/>
      <vertAlign val="subscript"/>
      <sz val="11"/>
      <color rgb="FF7030A0"/>
      <name val="Times New Roman"/>
      <family val="1"/>
    </font>
    <font>
      <sz val="11"/>
      <color rgb="FF7030A0"/>
      <name val="等线"/>
      <family val="3"/>
      <charset val="134"/>
      <scheme val="minor"/>
    </font>
    <font>
      <b/>
      <sz val="11"/>
      <color rgb="FF7030A0"/>
      <name val="等线"/>
      <family val="3"/>
      <charset val="134"/>
      <scheme val="minor"/>
    </font>
    <font>
      <b/>
      <i/>
      <sz val="11"/>
      <color rgb="FF7030A0"/>
      <name val="Times New Roman"/>
      <family val="1"/>
    </font>
    <font>
      <b/>
      <i/>
      <sz val="11"/>
      <color theme="4"/>
      <name val="Times New Roman"/>
      <family val="1"/>
    </font>
    <font>
      <b/>
      <i/>
      <vertAlign val="subscript"/>
      <sz val="11"/>
      <color theme="4"/>
      <name val="Times New Roman"/>
      <family val="1"/>
    </font>
    <font>
      <b/>
      <i/>
      <sz val="11"/>
      <color theme="4"/>
      <name val="宋体"/>
      <family val="3"/>
      <charset val="134"/>
    </font>
    <font>
      <i/>
      <sz val="11"/>
      <color theme="4"/>
      <name val="等线"/>
      <family val="3"/>
      <charset val="134"/>
      <scheme val="minor"/>
    </font>
    <font>
      <b/>
      <i/>
      <sz val="11"/>
      <color theme="4"/>
      <name val="Time New Roman"/>
    </font>
    <font>
      <i/>
      <sz val="11"/>
      <color theme="4"/>
      <name val="Times New Roman"/>
      <family val="1"/>
    </font>
    <font>
      <i/>
      <vertAlign val="subscript"/>
      <sz val="11"/>
      <color theme="4"/>
      <name val="Times New Roman"/>
      <family val="1"/>
    </font>
    <font>
      <b/>
      <sz val="12"/>
      <color rgb="FF7030A0"/>
      <name val="Times New Roman"/>
      <family val="1"/>
    </font>
    <font>
      <i/>
      <sz val="11"/>
      <color rgb="FF0070C0"/>
      <name val="Times New Roman"/>
      <family val="1"/>
    </font>
    <font>
      <i/>
      <sz val="11"/>
      <color rgb="FF0070C0"/>
      <name val="宋体"/>
      <family val="3"/>
      <charset val="134"/>
    </font>
    <font>
      <i/>
      <sz val="11"/>
      <color rgb="FFC00000"/>
      <name val="Times New Roman"/>
      <family val="1"/>
    </font>
    <font>
      <i/>
      <vertAlign val="subscript"/>
      <sz val="11"/>
      <color rgb="FFC00000"/>
      <name val="Times New Roman"/>
      <family val="1"/>
    </font>
    <font>
      <sz val="11"/>
      <color rgb="FFC00000"/>
      <name val="Times New Roman"/>
      <family val="1"/>
    </font>
    <font>
      <b/>
      <i/>
      <sz val="11"/>
      <color rgb="FFC00000"/>
      <name val="Times New Roman"/>
      <family val="1"/>
    </font>
    <font>
      <b/>
      <sz val="11"/>
      <color rgb="FFC00000"/>
      <name val="Times New Roman"/>
      <family val="1"/>
    </font>
    <font>
      <b/>
      <i/>
      <sz val="11"/>
      <color theme="1"/>
      <name val="Times New Roman"/>
      <family val="1"/>
    </font>
    <font>
      <b/>
      <sz val="12"/>
      <color rgb="FFC00000"/>
      <name val="Times New Roman"/>
      <family val="1"/>
    </font>
    <font>
      <b/>
      <vertAlign val="superscript"/>
      <sz val="11"/>
      <color rgb="FFC00000"/>
      <name val="Times New Roman"/>
      <family val="1"/>
    </font>
    <font>
      <b/>
      <vertAlign val="subscript"/>
      <sz val="11"/>
      <color rgb="FFC00000"/>
      <name val="Times New Roman"/>
      <family val="1"/>
    </font>
    <font>
      <sz val="11"/>
      <color rgb="FFC00000"/>
      <name val="等线"/>
      <family val="3"/>
      <charset val="134"/>
      <scheme val="minor"/>
    </font>
    <font>
      <b/>
      <i/>
      <sz val="11"/>
      <color theme="1"/>
      <name val="宋体"/>
      <family val="3"/>
      <charset val="134"/>
    </font>
    <font>
      <b/>
      <sz val="12"/>
      <color rgb="FF000000"/>
      <name val="Times New Roman"/>
      <family val="1"/>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22">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double">
        <color indexed="64"/>
      </bottom>
      <diagonal/>
    </border>
    <border>
      <left/>
      <right style="thin">
        <color theme="1"/>
      </right>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diagonal/>
    </border>
    <border>
      <left style="thin">
        <color theme="1"/>
      </left>
      <right/>
      <top style="thin">
        <color auto="1"/>
      </top>
      <bottom/>
      <diagonal/>
    </border>
    <border>
      <left/>
      <right/>
      <top style="thin">
        <color theme="1"/>
      </top>
      <bottom style="thin">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xf numFmtId="0" fontId="6" fillId="0" borderId="0">
      <alignment vertical="center"/>
    </xf>
    <xf numFmtId="0" fontId="4" fillId="0" borderId="0">
      <alignment vertical="center"/>
    </xf>
    <xf numFmtId="0" fontId="4" fillId="0" borderId="0"/>
    <xf numFmtId="0" fontId="4" fillId="0" borderId="0">
      <alignment vertical="center"/>
    </xf>
  </cellStyleXfs>
  <cellXfs count="174">
    <xf numFmtId="0" fontId="0" fillId="0" borderId="0" xfId="0"/>
    <xf numFmtId="0" fontId="0" fillId="0" borderId="1" xfId="0" applyBorder="1"/>
    <xf numFmtId="0" fontId="0" fillId="0" borderId="0" xfId="0" applyBorder="1"/>
    <xf numFmtId="0" fontId="1" fillId="0" borderId="0" xfId="0" applyFont="1" applyFill="1" applyBorder="1"/>
    <xf numFmtId="0" fontId="0" fillId="0" borderId="3" xfId="0" applyBorder="1"/>
    <xf numFmtId="0" fontId="14" fillId="6" borderId="0" xfId="0" applyFont="1" applyFill="1" applyAlignment="1">
      <alignment horizontal="left" vertical="center"/>
    </xf>
    <xf numFmtId="0" fontId="16" fillId="0" borderId="0" xfId="0" applyFont="1"/>
    <xf numFmtId="0" fontId="12" fillId="0" borderId="0" xfId="0" applyFont="1"/>
    <xf numFmtId="0" fontId="12" fillId="0" borderId="2" xfId="0" applyFont="1" applyBorder="1"/>
    <xf numFmtId="0" fontId="12" fillId="0" borderId="3" xfId="0" applyFont="1" applyBorder="1"/>
    <xf numFmtId="0" fontId="12" fillId="0" borderId="6" xfId="0" applyFont="1" applyBorder="1"/>
    <xf numFmtId="0" fontId="12" fillId="0" borderId="4" xfId="0" applyFont="1" applyBorder="1"/>
    <xf numFmtId="0" fontId="12" fillId="0" borderId="0" xfId="0" applyFont="1" applyFill="1" applyBorder="1"/>
    <xf numFmtId="0" fontId="12" fillId="0" borderId="0" xfId="0" applyFont="1" applyBorder="1"/>
    <xf numFmtId="0" fontId="12" fillId="0" borderId="7" xfId="0" applyFont="1" applyBorder="1"/>
    <xf numFmtId="0" fontId="13" fillId="0" borderId="7" xfId="0" applyFont="1" applyBorder="1"/>
    <xf numFmtId="0" fontId="12" fillId="0" borderId="5" xfId="0" applyFont="1" applyBorder="1"/>
    <xf numFmtId="0" fontId="12" fillId="0" borderId="1" xfId="0" applyFont="1" applyBorder="1"/>
    <xf numFmtId="0" fontId="12" fillId="0" borderId="8" xfId="0" applyFont="1" applyBorder="1"/>
    <xf numFmtId="0" fontId="12" fillId="0" borderId="0" xfId="0" applyFont="1" applyFill="1"/>
    <xf numFmtId="178" fontId="12" fillId="0" borderId="0" xfId="0" applyNumberFormat="1" applyFont="1" applyBorder="1"/>
    <xf numFmtId="0" fontId="19" fillId="0" borderId="0" xfId="0" applyFont="1"/>
    <xf numFmtId="0" fontId="19" fillId="0" borderId="0" xfId="0" applyFont="1" applyBorder="1"/>
    <xf numFmtId="0" fontId="13" fillId="0" borderId="0" xfId="0" applyFont="1"/>
    <xf numFmtId="0" fontId="21" fillId="0" borderId="0" xfId="0" applyFont="1" applyBorder="1"/>
    <xf numFmtId="0" fontId="22" fillId="0" borderId="0" xfId="0" applyFont="1" applyBorder="1"/>
    <xf numFmtId="0" fontId="23" fillId="0" borderId="0" xfId="0" applyFont="1" applyBorder="1"/>
    <xf numFmtId="0" fontId="24" fillId="0" borderId="0" xfId="0" applyFont="1" applyBorder="1"/>
    <xf numFmtId="0" fontId="26" fillId="0" borderId="7" xfId="0" applyFont="1" applyBorder="1"/>
    <xf numFmtId="0" fontId="26" fillId="0" borderId="0" xfId="0" applyFont="1" applyBorder="1"/>
    <xf numFmtId="0" fontId="12" fillId="0" borderId="1" xfId="0" applyFont="1" applyFill="1" applyBorder="1"/>
    <xf numFmtId="0" fontId="13" fillId="0" borderId="0" xfId="0" applyFont="1" applyBorder="1"/>
    <xf numFmtId="0" fontId="13" fillId="5" borderId="0" xfId="0" applyFont="1" applyFill="1" applyBorder="1"/>
    <xf numFmtId="0" fontId="27" fillId="0" borderId="0" xfId="0" applyFont="1"/>
    <xf numFmtId="0" fontId="12" fillId="0" borderId="9" xfId="0" applyFont="1" applyBorder="1"/>
    <xf numFmtId="0" fontId="12" fillId="7" borderId="0" xfId="0" applyFont="1" applyFill="1" applyBorder="1"/>
    <xf numFmtId="178" fontId="12" fillId="7" borderId="0" xfId="0" applyNumberFormat="1" applyFont="1" applyFill="1" applyBorder="1"/>
    <xf numFmtId="0" fontId="16" fillId="0" borderId="0" xfId="0" applyFont="1" applyFill="1" applyBorder="1"/>
    <xf numFmtId="0" fontId="16" fillId="5" borderId="3" xfId="0" applyFont="1" applyFill="1" applyBorder="1"/>
    <xf numFmtId="0" fontId="16" fillId="0" borderId="0" xfId="0" applyFont="1" applyBorder="1"/>
    <xf numFmtId="0" fontId="27" fillId="0" borderId="0" xfId="0" applyFont="1" applyFill="1" applyBorder="1"/>
    <xf numFmtId="0" fontId="27" fillId="0" borderId="0" xfId="0" applyFont="1" applyBorder="1"/>
    <xf numFmtId="177" fontId="16" fillId="5" borderId="0" xfId="0" applyNumberFormat="1" applyFont="1" applyFill="1" applyBorder="1"/>
    <xf numFmtId="0" fontId="16" fillId="5" borderId="0" xfId="0" applyFont="1" applyFill="1" applyBorder="1"/>
    <xf numFmtId="0" fontId="12" fillId="0" borderId="10" xfId="0" applyFont="1" applyBorder="1"/>
    <xf numFmtId="0" fontId="12" fillId="0" borderId="11" xfId="0" applyFont="1" applyBorder="1"/>
    <xf numFmtId="0" fontId="12" fillId="0" borderId="12" xfId="0" applyFont="1" applyBorder="1"/>
    <xf numFmtId="0" fontId="12" fillId="0" borderId="13" xfId="0" applyFont="1" applyBorder="1"/>
    <xf numFmtId="0" fontId="12" fillId="0" borderId="14" xfId="0" applyFont="1" applyBorder="1"/>
    <xf numFmtId="0" fontId="12" fillId="0" borderId="15" xfId="0" applyFont="1" applyBorder="1"/>
    <xf numFmtId="0" fontId="12" fillId="0" borderId="16" xfId="0" applyFont="1" applyBorder="1"/>
    <xf numFmtId="0" fontId="12" fillId="0" borderId="17" xfId="0" applyFont="1" applyBorder="1"/>
    <xf numFmtId="0" fontId="12" fillId="0" borderId="15" xfId="0" applyFont="1" applyFill="1" applyBorder="1"/>
    <xf numFmtId="0" fontId="27" fillId="0" borderId="15" xfId="0" applyFont="1" applyBorder="1"/>
    <xf numFmtId="0" fontId="27" fillId="0" borderId="15" xfId="0" applyFont="1" applyFill="1" applyBorder="1"/>
    <xf numFmtId="0" fontId="12" fillId="0" borderId="11" xfId="0" applyFont="1" applyFill="1" applyBorder="1"/>
    <xf numFmtId="0" fontId="16" fillId="0" borderId="11" xfId="0" applyFont="1" applyFill="1" applyBorder="1"/>
    <xf numFmtId="0" fontId="12" fillId="0" borderId="18" xfId="0" applyFont="1" applyBorder="1"/>
    <xf numFmtId="0" fontId="16" fillId="2" borderId="0" xfId="0" applyFont="1" applyFill="1"/>
    <xf numFmtId="0" fontId="29" fillId="0" borderId="17" xfId="0" applyFont="1" applyBorder="1"/>
    <xf numFmtId="176" fontId="33" fillId="6" borderId="0" xfId="0" applyNumberFormat="1" applyFont="1" applyFill="1" applyAlignment="1">
      <alignment horizontal="left" vertical="center"/>
    </xf>
    <xf numFmtId="0" fontId="25" fillId="0" borderId="15" xfId="0" applyFont="1" applyBorder="1"/>
    <xf numFmtId="0" fontId="29" fillId="0" borderId="19" xfId="0" applyFont="1" applyBorder="1"/>
    <xf numFmtId="0" fontId="29" fillId="7" borderId="19" xfId="0" applyFont="1" applyFill="1" applyBorder="1"/>
    <xf numFmtId="0" fontId="21" fillId="0" borderId="19" xfId="0" applyFont="1" applyBorder="1"/>
    <xf numFmtId="0" fontId="22" fillId="0" borderId="19" xfId="0" applyFont="1" applyBorder="1"/>
    <xf numFmtId="0" fontId="23" fillId="0" borderId="19" xfId="0" applyFont="1" applyBorder="1"/>
    <xf numFmtId="0" fontId="24" fillId="0" borderId="19" xfId="0" applyFont="1" applyBorder="1"/>
    <xf numFmtId="0" fontId="25" fillId="0" borderId="19" xfId="0" applyFont="1" applyBorder="1"/>
    <xf numFmtId="0" fontId="16" fillId="5" borderId="19" xfId="0" applyFont="1" applyFill="1" applyBorder="1"/>
    <xf numFmtId="0" fontId="29" fillId="5" borderId="19" xfId="0" applyFont="1" applyFill="1" applyBorder="1"/>
    <xf numFmtId="0" fontId="27" fillId="0" borderId="19" xfId="0" applyFont="1" applyFill="1" applyBorder="1"/>
    <xf numFmtId="0" fontId="12" fillId="0" borderId="19" xfId="0" applyFont="1" applyBorder="1"/>
    <xf numFmtId="178" fontId="12" fillId="0" borderId="15" xfId="0" applyNumberFormat="1" applyFont="1" applyBorder="1"/>
    <xf numFmtId="178" fontId="12" fillId="7" borderId="15" xfId="0" applyNumberFormat="1" applyFont="1" applyFill="1" applyBorder="1"/>
    <xf numFmtId="0" fontId="12" fillId="7" borderId="15" xfId="0" applyFont="1" applyFill="1" applyBorder="1"/>
    <xf numFmtId="177" fontId="16" fillId="5" borderId="15" xfId="0" applyNumberFormat="1" applyFont="1" applyFill="1" applyBorder="1"/>
    <xf numFmtId="0" fontId="16" fillId="5" borderId="15" xfId="0" applyFont="1" applyFill="1" applyBorder="1"/>
    <xf numFmtId="0" fontId="32" fillId="6" borderId="17" xfId="0" applyFont="1" applyFill="1" applyBorder="1" applyAlignment="1">
      <alignment horizontal="left" vertical="center"/>
    </xf>
    <xf numFmtId="0" fontId="12" fillId="0" borderId="13" xfId="0" applyFont="1" applyFill="1" applyBorder="1"/>
    <xf numFmtId="0" fontId="12" fillId="0" borderId="10" xfId="0" applyFont="1" applyFill="1" applyBorder="1"/>
    <xf numFmtId="0" fontId="43" fillId="0" borderId="0" xfId="0" applyFont="1"/>
    <xf numFmtId="0" fontId="43" fillId="0" borderId="0" xfId="0" applyFont="1" applyFill="1" applyBorder="1"/>
    <xf numFmtId="178" fontId="12" fillId="0" borderId="1" xfId="0" applyNumberFormat="1" applyFont="1" applyBorder="1"/>
    <xf numFmtId="0" fontId="43" fillId="0" borderId="19" xfId="0" applyFont="1" applyFill="1" applyBorder="1"/>
    <xf numFmtId="0" fontId="0" fillId="0" borderId="4" xfId="0" applyBorder="1"/>
    <xf numFmtId="0" fontId="0" fillId="0" borderId="7" xfId="0" applyBorder="1"/>
    <xf numFmtId="0" fontId="0" fillId="0" borderId="5" xfId="0" applyBorder="1"/>
    <xf numFmtId="0" fontId="0" fillId="0" borderId="8" xfId="0" applyBorder="1"/>
    <xf numFmtId="0" fontId="26" fillId="0" borderId="1" xfId="0" applyFont="1" applyBorder="1"/>
    <xf numFmtId="0" fontId="43" fillId="0" borderId="0" xfId="0" applyFont="1" applyBorder="1"/>
    <xf numFmtId="0" fontId="43" fillId="3" borderId="0" xfId="0" applyFont="1" applyFill="1" applyBorder="1"/>
    <xf numFmtId="0" fontId="26" fillId="0" borderId="0" xfId="0" applyFont="1" applyFill="1" applyBorder="1"/>
    <xf numFmtId="0" fontId="29" fillId="0" borderId="19" xfId="0" applyFont="1" applyFill="1" applyBorder="1"/>
    <xf numFmtId="0" fontId="29" fillId="0" borderId="0" xfId="0" applyFont="1"/>
    <xf numFmtId="0" fontId="29" fillId="0" borderId="0" xfId="0" applyFont="1" applyFill="1" applyBorder="1"/>
    <xf numFmtId="0" fontId="43" fillId="0" borderId="20" xfId="0" applyFont="1" applyFill="1" applyBorder="1"/>
    <xf numFmtId="0" fontId="46" fillId="0" borderId="20" xfId="0" applyFont="1" applyBorder="1"/>
    <xf numFmtId="0" fontId="12" fillId="0" borderId="20" xfId="0" applyFont="1" applyBorder="1"/>
    <xf numFmtId="0" fontId="47" fillId="0" borderId="0" xfId="0" applyFont="1" applyBorder="1"/>
    <xf numFmtId="0" fontId="43" fillId="0" borderId="1" xfId="0" applyFont="1" applyBorder="1"/>
    <xf numFmtId="0" fontId="47" fillId="0" borderId="1" xfId="0" applyFont="1" applyBorder="1"/>
    <xf numFmtId="0" fontId="49" fillId="0" borderId="0" xfId="0" applyFont="1" applyFill="1" applyBorder="1"/>
    <xf numFmtId="0" fontId="54" fillId="0" borderId="0" xfId="0" applyFont="1" applyFill="1" applyBorder="1"/>
    <xf numFmtId="0" fontId="49" fillId="0" borderId="11" xfId="0" applyFont="1" applyFill="1" applyBorder="1"/>
    <xf numFmtId="0" fontId="49" fillId="0" borderId="11" xfId="0" applyFont="1" applyBorder="1"/>
    <xf numFmtId="0" fontId="54" fillId="0" borderId="11" xfId="0" applyFont="1" applyFill="1" applyBorder="1"/>
    <xf numFmtId="0" fontId="56" fillId="6" borderId="2" xfId="0" applyFont="1" applyFill="1" applyBorder="1" applyAlignment="1">
      <alignment horizontal="left" vertical="center"/>
    </xf>
    <xf numFmtId="0" fontId="52" fillId="0" borderId="0" xfId="0" applyFont="1" applyBorder="1"/>
    <xf numFmtId="0" fontId="53" fillId="0" borderId="0" xfId="0" applyFont="1" applyBorder="1"/>
    <xf numFmtId="0" fontId="52" fillId="0" borderId="0" xfId="0" applyFont="1" applyFill="1" applyBorder="1"/>
    <xf numFmtId="0" fontId="29" fillId="0" borderId="15" xfId="0" applyFont="1" applyBorder="1"/>
    <xf numFmtId="0" fontId="29" fillId="0" borderId="15" xfId="0" applyFont="1" applyFill="1" applyBorder="1"/>
    <xf numFmtId="0" fontId="0" fillId="0" borderId="6" xfId="0" applyBorder="1"/>
    <xf numFmtId="178" fontId="12" fillId="0" borderId="0" xfId="0" applyNumberFormat="1" applyFont="1" applyFill="1" applyBorder="1"/>
    <xf numFmtId="178" fontId="12" fillId="0" borderId="1" xfId="0" applyNumberFormat="1" applyFont="1" applyFill="1" applyBorder="1"/>
    <xf numFmtId="0" fontId="57" fillId="0" borderId="0" xfId="0" applyFont="1" applyBorder="1"/>
    <xf numFmtId="0" fontId="57" fillId="0" borderId="15" xfId="0" applyFont="1" applyBorder="1"/>
    <xf numFmtId="0" fontId="57" fillId="0" borderId="0" xfId="0" applyFont="1" applyFill="1" applyBorder="1"/>
    <xf numFmtId="0" fontId="57" fillId="0" borderId="15" xfId="0" applyFont="1" applyFill="1" applyBorder="1"/>
    <xf numFmtId="0" fontId="0" fillId="0" borderId="9" xfId="0" applyBorder="1"/>
    <xf numFmtId="0" fontId="12" fillId="3" borderId="0" xfId="0" applyFont="1" applyFill="1" applyBorder="1"/>
    <xf numFmtId="0" fontId="27" fillId="3" borderId="0" xfId="0" applyFont="1" applyFill="1" applyBorder="1"/>
    <xf numFmtId="0" fontId="16" fillId="3" borderId="3" xfId="0" applyFont="1" applyFill="1" applyBorder="1"/>
    <xf numFmtId="0" fontId="13" fillId="3" borderId="0" xfId="0" applyFont="1" applyFill="1" applyBorder="1"/>
    <xf numFmtId="0" fontId="16" fillId="3" borderId="19" xfId="0" applyFont="1" applyFill="1" applyBorder="1"/>
    <xf numFmtId="177" fontId="43" fillId="3" borderId="0" xfId="0" applyNumberFormat="1" applyFont="1" applyFill="1" applyBorder="1"/>
    <xf numFmtId="177" fontId="43" fillId="3" borderId="1" xfId="0" applyNumberFormat="1" applyFont="1" applyFill="1" applyBorder="1"/>
    <xf numFmtId="0" fontId="29" fillId="3" borderId="15" xfId="0" applyFont="1" applyFill="1" applyBorder="1"/>
    <xf numFmtId="0" fontId="29" fillId="0" borderId="2" xfId="0" applyFont="1" applyBorder="1"/>
    <xf numFmtId="0" fontId="25" fillId="0" borderId="1" xfId="0" applyFont="1" applyBorder="1"/>
    <xf numFmtId="0" fontId="48" fillId="3" borderId="0" xfId="0" applyFont="1" applyFill="1" applyBorder="1"/>
    <xf numFmtId="0" fontId="12" fillId="4" borderId="0" xfId="0" applyFont="1" applyFill="1" applyBorder="1"/>
    <xf numFmtId="0" fontId="27" fillId="4" borderId="0" xfId="0" applyFont="1" applyFill="1" applyBorder="1"/>
    <xf numFmtId="0" fontId="43" fillId="4" borderId="0" xfId="0" applyFont="1" applyFill="1" applyBorder="1"/>
    <xf numFmtId="0" fontId="59" fillId="0" borderId="11" xfId="0" applyFont="1" applyFill="1" applyBorder="1"/>
    <xf numFmtId="0" fontId="61" fillId="0" borderId="11" xfId="0" applyFont="1" applyBorder="1"/>
    <xf numFmtId="0" fontId="62" fillId="0" borderId="11" xfId="0" applyFont="1" applyFill="1" applyBorder="1"/>
    <xf numFmtId="0" fontId="63" fillId="0" borderId="0" xfId="0" applyFont="1" applyBorder="1"/>
    <xf numFmtId="0" fontId="1" fillId="0" borderId="9" xfId="0" applyFont="1" applyBorder="1"/>
    <xf numFmtId="0" fontId="1" fillId="0" borderId="9" xfId="0" applyFont="1" applyFill="1" applyBorder="1"/>
    <xf numFmtId="0" fontId="63" fillId="0" borderId="0" xfId="0" applyFont="1"/>
    <xf numFmtId="0" fontId="16" fillId="4" borderId="3" xfId="0" applyFont="1" applyFill="1" applyBorder="1"/>
    <xf numFmtId="0" fontId="13" fillId="4" borderId="0" xfId="0" applyFont="1" applyFill="1" applyBorder="1"/>
    <xf numFmtId="0" fontId="16" fillId="4" borderId="19" xfId="0" applyFont="1" applyFill="1" applyBorder="1"/>
    <xf numFmtId="177" fontId="63" fillId="4" borderId="0" xfId="0" applyNumberFormat="1" applyFont="1" applyFill="1" applyBorder="1"/>
    <xf numFmtId="177" fontId="63" fillId="4" borderId="1" xfId="0" applyNumberFormat="1" applyFont="1" applyFill="1" applyBorder="1"/>
    <xf numFmtId="0" fontId="29" fillId="4" borderId="15" xfId="0" applyFont="1" applyFill="1" applyBorder="1"/>
    <xf numFmtId="0" fontId="48" fillId="4" borderId="0" xfId="0" applyFont="1" applyFill="1" applyBorder="1"/>
    <xf numFmtId="0" fontId="49" fillId="0" borderId="7" xfId="0" applyFont="1" applyFill="1" applyBorder="1"/>
    <xf numFmtId="0" fontId="47" fillId="0" borderId="7" xfId="0" applyFont="1" applyBorder="1"/>
    <xf numFmtId="0" fontId="63" fillId="4" borderId="0" xfId="0" applyFont="1" applyFill="1" applyBorder="1"/>
    <xf numFmtId="0" fontId="64" fillId="0" borderId="0" xfId="0" applyFont="1" applyFill="1" applyBorder="1"/>
    <xf numFmtId="0" fontId="64" fillId="0" borderId="0" xfId="0" applyFont="1" applyBorder="1"/>
    <xf numFmtId="0" fontId="65" fillId="6" borderId="2" xfId="0" applyFont="1" applyFill="1" applyBorder="1" applyAlignment="1">
      <alignment horizontal="left" vertical="center"/>
    </xf>
    <xf numFmtId="0" fontId="63" fillId="0" borderId="20" xfId="0" applyFont="1" applyFill="1" applyBorder="1"/>
    <xf numFmtId="0" fontId="68" fillId="0" borderId="20" xfId="0" applyFont="1" applyBorder="1"/>
    <xf numFmtId="0" fontId="68" fillId="0" borderId="21" xfId="0" applyFont="1" applyBorder="1"/>
    <xf numFmtId="1" fontId="12" fillId="0" borderId="0" xfId="0" applyNumberFormat="1" applyFont="1" applyFill="1" applyBorder="1"/>
    <xf numFmtId="0" fontId="64" fillId="0" borderId="10" xfId="0" applyFont="1" applyFill="1" applyBorder="1"/>
    <xf numFmtId="0" fontId="64" fillId="8" borderId="0" xfId="0" applyFont="1" applyFill="1" applyBorder="1"/>
    <xf numFmtId="0" fontId="64" fillId="8" borderId="15" xfId="0" applyFont="1" applyFill="1" applyBorder="1"/>
    <xf numFmtId="0" fontId="16" fillId="8" borderId="3" xfId="0" applyFont="1" applyFill="1" applyBorder="1"/>
    <xf numFmtId="0" fontId="13" fillId="8" borderId="0" xfId="0" applyFont="1" applyFill="1" applyBorder="1"/>
    <xf numFmtId="0" fontId="16" fillId="8" borderId="19" xfId="0" applyFont="1" applyFill="1" applyBorder="1"/>
    <xf numFmtId="177" fontId="27" fillId="8" borderId="0" xfId="0" applyNumberFormat="1" applyFont="1" applyFill="1" applyBorder="1"/>
    <xf numFmtId="177" fontId="27" fillId="8" borderId="15" xfId="0" applyNumberFormat="1" applyFont="1" applyFill="1" applyBorder="1"/>
    <xf numFmtId="0" fontId="29" fillId="8" borderId="19" xfId="0" applyFont="1" applyFill="1" applyBorder="1"/>
    <xf numFmtId="0" fontId="27" fillId="8" borderId="0" xfId="0" applyFont="1" applyFill="1" applyBorder="1"/>
    <xf numFmtId="0" fontId="27" fillId="8" borderId="15" xfId="0" applyFont="1" applyFill="1" applyBorder="1"/>
    <xf numFmtId="0" fontId="12" fillId="8" borderId="0" xfId="0" applyFont="1" applyFill="1" applyBorder="1"/>
    <xf numFmtId="0" fontId="14" fillId="0" borderId="0" xfId="0" applyFont="1"/>
    <xf numFmtId="0" fontId="29" fillId="0" borderId="20" xfId="0" applyFont="1" applyBorder="1"/>
    <xf numFmtId="0" fontId="35" fillId="7" borderId="0" xfId="0" applyFont="1" applyFill="1" applyAlignment="1">
      <alignment horizontal="left" vertical="center" wrapText="1"/>
    </xf>
  </cellXfs>
  <cellStyles count="6">
    <cellStyle name="Normal 4" xfId="1"/>
    <cellStyle name="常规" xfId="0" builtinId="0"/>
    <cellStyle name="常规 2" xfId="2"/>
    <cellStyle name="常规 2 2" xfId="5"/>
    <cellStyle name="常规 3" xfId="3"/>
    <cellStyle name="常规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7"/>
            <c:spPr>
              <a:solidFill>
                <a:schemeClr val="tx1"/>
              </a:solidFill>
              <a:ln w="9525">
                <a:solidFill>
                  <a:schemeClr val="tx1"/>
                </a:solidFill>
              </a:ln>
              <a:effectLst/>
            </c:spPr>
          </c:marker>
          <c:xVal>
            <c:numRef>
              <c:f>'Table 2'!$Q$45:$Q$57</c:f>
              <c:numCache>
                <c:formatCode>0.0000_ </c:formatCode>
                <c:ptCount val="13"/>
                <c:pt idx="0">
                  <c:v>0.19014186303559608</c:v>
                </c:pt>
                <c:pt idx="1">
                  <c:v>0.17726105762720609</c:v>
                </c:pt>
                <c:pt idx="2">
                  <c:v>0.16235462190409489</c:v>
                </c:pt>
                <c:pt idx="3">
                  <c:v>0.14870375157268728</c:v>
                </c:pt>
                <c:pt idx="4">
                  <c:v>0.13623316385178341</c:v>
                </c:pt>
                <c:pt idx="5">
                  <c:v>0.11454023629351412</c:v>
                </c:pt>
                <c:pt idx="6">
                  <c:v>9.6708319204127646E-2</c:v>
                </c:pt>
                <c:pt idx="7">
                  <c:v>8.2199301051122303E-2</c:v>
                </c:pt>
                <c:pt idx="8">
                  <c:v>7.050632158389554E-2</c:v>
                </c:pt>
                <c:pt idx="9">
                  <c:v>6.1156040333172783E-2</c:v>
                </c:pt>
                <c:pt idx="10">
                  <c:v>5.3711539630786988E-2</c:v>
                </c:pt>
                <c:pt idx="11">
                  <c:v>4.7776266911784576E-2</c:v>
                </c:pt>
                <c:pt idx="12">
                  <c:v>4.343434339090909E-2</c:v>
                </c:pt>
              </c:numCache>
            </c:numRef>
          </c:xVal>
          <c:yVal>
            <c:numRef>
              <c:f>'Table 2'!$Y$45:$Y$57</c:f>
              <c:numCache>
                <c:formatCode>General</c:formatCode>
                <c:ptCount val="13"/>
                <c:pt idx="0">
                  <c:v>2.7431429201065463E-2</c:v>
                </c:pt>
                <c:pt idx="1">
                  <c:v>2.5385999277272555E-2</c:v>
                </c:pt>
                <c:pt idx="2">
                  <c:v>2.2970026904439767E-2</c:v>
                </c:pt>
                <c:pt idx="3">
                  <c:v>2.0708360156120337E-2</c:v>
                </c:pt>
                <c:pt idx="4">
                  <c:v>1.8597883289917801E-2</c:v>
                </c:pt>
                <c:pt idx="5">
                  <c:v>1.4813952784700416E-2</c:v>
                </c:pt>
                <c:pt idx="6">
                  <c:v>1.1577548790864011E-2</c:v>
                </c:pt>
                <c:pt idx="7">
                  <c:v>8.8369962639872294E-3</c:v>
                </c:pt>
                <c:pt idx="8">
                  <c:v>6.5314049570566329E-3</c:v>
                </c:pt>
                <c:pt idx="9">
                  <c:v>4.5920697075430847E-3</c:v>
                </c:pt>
                <c:pt idx="10">
                  <c:v>2.9420053725171661E-3</c:v>
                </c:pt>
                <c:pt idx="11">
                  <c:v>1.4873582683406132E-3</c:v>
                </c:pt>
                <c:pt idx="12">
                  <c:v>1.8719597354785542E-4</c:v>
                </c:pt>
              </c:numCache>
            </c:numRef>
          </c:yVal>
          <c:smooth val="0"/>
          <c:extLst>
            <c:ext xmlns:c16="http://schemas.microsoft.com/office/drawing/2014/chart" uri="{C3380CC4-5D6E-409C-BE32-E72D297353CC}">
              <c16:uniqueId val="{00000000-C8B5-4D88-A918-109835C54059}"/>
            </c:ext>
          </c:extLst>
        </c:ser>
        <c:dLbls>
          <c:showLegendKey val="0"/>
          <c:showVal val="0"/>
          <c:showCatName val="0"/>
          <c:showSerName val="0"/>
          <c:showPercent val="0"/>
          <c:showBubbleSize val="0"/>
        </c:dLbls>
        <c:axId val="1537226160"/>
        <c:axId val="1537228656"/>
      </c:scatterChart>
      <c:valAx>
        <c:axId val="1537226160"/>
        <c:scaling>
          <c:orientation val="minMax"/>
        </c:scaling>
        <c:delete val="0"/>
        <c:axPos val="b"/>
        <c:numFmt formatCode="0.0000_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zh-CN"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zh-CN"/>
          </a:p>
        </c:txPr>
        <c:crossAx val="1537228656"/>
        <c:crosses val="autoZero"/>
        <c:crossBetween val="midCat"/>
      </c:valAx>
      <c:valAx>
        <c:axId val="1537228656"/>
        <c:scaling>
          <c:orientation val="minMax"/>
          <c:max val="0.12"/>
          <c:min val="-0.02"/>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zh-CN"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zh-CN"/>
          </a:p>
        </c:txPr>
        <c:crossAx val="1537226160"/>
        <c:crosses val="autoZero"/>
        <c:crossBetween val="midCat"/>
      </c:valAx>
      <c:spPr>
        <a:blipFill>
          <a:blip xmlns:r="http://schemas.openxmlformats.org/officeDocument/2006/relationships" r:embed="rId3"/>
          <a:stretch>
            <a:fillRect/>
          </a:stretch>
        </a:blipFill>
        <a:ln>
          <a:noFill/>
        </a:ln>
        <a:effectLst/>
      </c:spPr>
    </c:plotArea>
    <c:plotVisOnly val="1"/>
    <c:dispBlanksAs val="gap"/>
    <c:showDLblsOverMax val="0"/>
    <c:extLst>
      <c:ext uri="{0b15fc19-7d7d-44ad-8c2d-2c3a37ce22c3}">
        <chartProps xmlns="https://web.wps.cn/et/2018/main" chartId="{1473f356-390f-42f5-9e3f-cda1096e51c4}"/>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1"/>
          <c:order val="1"/>
          <c:spPr>
            <a:ln w="19050" cap="rnd">
              <a:solidFill>
                <a:schemeClr val="accent2"/>
              </a:solidFill>
              <a:round/>
            </a:ln>
            <a:effectLst/>
          </c:spPr>
          <c:marker>
            <c:symbol val="x"/>
            <c:size val="7"/>
            <c:spPr>
              <a:noFill/>
              <a:ln w="22225">
                <a:solidFill>
                  <a:srgbClr val="FF0000"/>
                </a:solidFill>
              </a:ln>
              <a:effectLst/>
            </c:spPr>
          </c:marker>
          <c:xVal>
            <c:numRef>
              <c:f>'Table 2'!$R$83:$R$95</c:f>
              <c:numCache>
                <c:formatCode>0.0000</c:formatCode>
                <c:ptCount val="13"/>
                <c:pt idx="0">
                  <c:v>0.13732756275891239</c:v>
                </c:pt>
                <c:pt idx="1">
                  <c:v>0.12922675994190694</c:v>
                </c:pt>
                <c:pt idx="2">
                  <c:v>0.11966003362681314</c:v>
                </c:pt>
                <c:pt idx="3">
                  <c:v>0.11071284018669121</c:v>
                </c:pt>
                <c:pt idx="4">
                  <c:v>0.10237879032639136</c:v>
                </c:pt>
                <c:pt idx="5">
                  <c:v>8.7503114420667216E-2</c:v>
                </c:pt>
                <c:pt idx="6">
                  <c:v>7.4900756848358382E-2</c:v>
                </c:pt>
                <c:pt idx="7">
                  <c:v>6.4387031496570116E-2</c:v>
                </c:pt>
                <c:pt idx="8">
                  <c:v>5.5738391941742904E-2</c:v>
                </c:pt>
                <c:pt idx="9">
                  <c:v>4.8706607774211153E-2</c:v>
                </c:pt>
                <c:pt idx="10">
                  <c:v>4.3032714112717481E-2</c:v>
                </c:pt>
                <c:pt idx="11">
                  <c:v>3.846036897873286E-2</c:v>
                </c:pt>
                <c:pt idx="12">
                  <c:v>3.5087719264389035E-2</c:v>
                </c:pt>
              </c:numCache>
            </c:numRef>
          </c:xVal>
          <c:yVal>
            <c:numRef>
              <c:f>'Table 2'!$Y$83:$Y$95</c:f>
              <c:numCache>
                <c:formatCode>General</c:formatCode>
                <c:ptCount val="13"/>
                <c:pt idx="0">
                  <c:v>7.2460887726597936E-2</c:v>
                </c:pt>
                <c:pt idx="1">
                  <c:v>6.9557189873866249E-2</c:v>
                </c:pt>
                <c:pt idx="2">
                  <c:v>6.6032031572562003E-2</c:v>
                </c:pt>
                <c:pt idx="3">
                  <c:v>6.2616134584255051E-2</c:v>
                </c:pt>
                <c:pt idx="4">
                  <c:v>5.9300946871907186E-2</c:v>
                </c:pt>
                <c:pt idx="5">
                  <c:v>5.2931537006888088E-2</c:v>
                </c:pt>
                <c:pt idx="6">
                  <c:v>4.6826211211299963E-2</c:v>
                </c:pt>
                <c:pt idx="7">
                  <c:v>4.0858921213845989E-2</c:v>
                </c:pt>
                <c:pt idx="8">
                  <c:v>3.4864059987748164E-2</c:v>
                </c:pt>
                <c:pt idx="9">
                  <c:v>2.861005612346091E-2</c:v>
                </c:pt>
                <c:pt idx="10">
                  <c:v>2.1728404980821344E-2</c:v>
                </c:pt>
                <c:pt idx="11">
                  <c:v>1.3461743321232535E-2</c:v>
                </c:pt>
                <c:pt idx="12">
                  <c:v>2.3664700838303661E-3</c:v>
                </c:pt>
              </c:numCache>
            </c:numRef>
          </c:yVal>
          <c:smooth val="1"/>
          <c:extLst>
            <c:ext xmlns:c16="http://schemas.microsoft.com/office/drawing/2014/chart" uri="{C3380CC4-5D6E-409C-BE32-E72D297353CC}">
              <c16:uniqueId val="{00000001-A593-4230-98CA-72304BB535E3}"/>
            </c:ext>
          </c:extLst>
        </c:ser>
        <c:dLbls>
          <c:showLegendKey val="0"/>
          <c:showVal val="0"/>
          <c:showCatName val="0"/>
          <c:showSerName val="0"/>
          <c:showPercent val="0"/>
          <c:showBubbleSize val="0"/>
        </c:dLbls>
        <c:axId val="1537226160"/>
        <c:axId val="1537228656"/>
      </c:scatterChart>
      <c:scatterChart>
        <c:scatterStyle val="lineMarker"/>
        <c:varyColors val="0"/>
        <c:ser>
          <c:idx val="0"/>
          <c:order val="0"/>
          <c:spPr>
            <a:ln w="19050" cap="rnd">
              <a:noFill/>
              <a:round/>
            </a:ln>
            <a:effectLst/>
          </c:spPr>
          <c:marker>
            <c:symbol val="circle"/>
            <c:size val="7"/>
            <c:spPr>
              <a:solidFill>
                <a:schemeClr val="tx1"/>
              </a:solidFill>
              <a:ln w="9525">
                <a:solidFill>
                  <a:schemeClr val="tx1"/>
                </a:solidFill>
              </a:ln>
              <a:effectLst/>
            </c:spPr>
          </c:marker>
          <c:xVal>
            <c:numRef>
              <c:f>'Table 2'!$Q$45:$Q$57</c:f>
              <c:numCache>
                <c:formatCode>0.0000_ </c:formatCode>
                <c:ptCount val="13"/>
                <c:pt idx="0">
                  <c:v>0.19014186303559608</c:v>
                </c:pt>
                <c:pt idx="1">
                  <c:v>0.17726105762720609</c:v>
                </c:pt>
                <c:pt idx="2">
                  <c:v>0.16235462190409489</c:v>
                </c:pt>
                <c:pt idx="3">
                  <c:v>0.14870375157268728</c:v>
                </c:pt>
                <c:pt idx="4">
                  <c:v>0.13623316385178341</c:v>
                </c:pt>
                <c:pt idx="5">
                  <c:v>0.11454023629351412</c:v>
                </c:pt>
                <c:pt idx="6">
                  <c:v>9.6708319204127646E-2</c:v>
                </c:pt>
                <c:pt idx="7">
                  <c:v>8.2199301051122303E-2</c:v>
                </c:pt>
                <c:pt idx="8">
                  <c:v>7.050632158389554E-2</c:v>
                </c:pt>
                <c:pt idx="9">
                  <c:v>6.1156040333172783E-2</c:v>
                </c:pt>
                <c:pt idx="10">
                  <c:v>5.3711539630786988E-2</c:v>
                </c:pt>
                <c:pt idx="11">
                  <c:v>4.7776266911784576E-2</c:v>
                </c:pt>
                <c:pt idx="12">
                  <c:v>4.343434339090909E-2</c:v>
                </c:pt>
              </c:numCache>
            </c:numRef>
          </c:xVal>
          <c:yVal>
            <c:numRef>
              <c:f>'Table 2'!$Y$45:$Y$57</c:f>
              <c:numCache>
                <c:formatCode>General</c:formatCode>
                <c:ptCount val="13"/>
                <c:pt idx="0">
                  <c:v>2.7431429201065463E-2</c:v>
                </c:pt>
                <c:pt idx="1">
                  <c:v>2.5385999277272555E-2</c:v>
                </c:pt>
                <c:pt idx="2">
                  <c:v>2.2970026904439767E-2</c:v>
                </c:pt>
                <c:pt idx="3">
                  <c:v>2.0708360156120337E-2</c:v>
                </c:pt>
                <c:pt idx="4">
                  <c:v>1.8597883289917801E-2</c:v>
                </c:pt>
                <c:pt idx="5">
                  <c:v>1.4813952784700416E-2</c:v>
                </c:pt>
                <c:pt idx="6">
                  <c:v>1.1577548790864011E-2</c:v>
                </c:pt>
                <c:pt idx="7">
                  <c:v>8.8369962639872294E-3</c:v>
                </c:pt>
                <c:pt idx="8">
                  <c:v>6.5314049570566329E-3</c:v>
                </c:pt>
                <c:pt idx="9">
                  <c:v>4.5920697075430847E-3</c:v>
                </c:pt>
                <c:pt idx="10">
                  <c:v>2.9420053725171661E-3</c:v>
                </c:pt>
                <c:pt idx="11">
                  <c:v>1.4873582683406132E-3</c:v>
                </c:pt>
                <c:pt idx="12">
                  <c:v>1.8719597354785542E-4</c:v>
                </c:pt>
              </c:numCache>
            </c:numRef>
          </c:yVal>
          <c:smooth val="0"/>
          <c:extLst>
            <c:ext xmlns:c16="http://schemas.microsoft.com/office/drawing/2014/chart" uri="{C3380CC4-5D6E-409C-BE32-E72D297353CC}">
              <c16:uniqueId val="{00000000-A593-4230-98CA-72304BB535E3}"/>
            </c:ext>
          </c:extLst>
        </c:ser>
        <c:dLbls>
          <c:showLegendKey val="0"/>
          <c:showVal val="0"/>
          <c:showCatName val="0"/>
          <c:showSerName val="0"/>
          <c:showPercent val="0"/>
          <c:showBubbleSize val="0"/>
        </c:dLbls>
        <c:axId val="1537226160"/>
        <c:axId val="1537228656"/>
      </c:scatterChart>
      <c:valAx>
        <c:axId val="1537226160"/>
        <c:scaling>
          <c:orientation val="minMax"/>
        </c:scaling>
        <c:delete val="0"/>
        <c:axPos val="b"/>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zh-CN"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zh-CN"/>
          </a:p>
        </c:txPr>
        <c:crossAx val="1537228656"/>
        <c:crosses val="autoZero"/>
        <c:crossBetween val="midCat"/>
      </c:valAx>
      <c:valAx>
        <c:axId val="1537228656"/>
        <c:scaling>
          <c:orientation val="minMax"/>
          <c:max val="0.12"/>
          <c:min val="-0.02"/>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zh-CN"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zh-CN"/>
          </a:p>
        </c:txPr>
        <c:crossAx val="1537226160"/>
        <c:crosses val="autoZero"/>
        <c:crossBetween val="midCat"/>
      </c:valAx>
      <c:spPr>
        <a:blipFill>
          <a:blip xmlns:r="http://schemas.openxmlformats.org/officeDocument/2006/relationships" r:embed="rId3"/>
          <a:stretch>
            <a:fillRect/>
          </a:stretch>
        </a:blipFill>
        <a:ln>
          <a:noFill/>
        </a:ln>
        <a:effectLst/>
      </c:spPr>
    </c:plotArea>
    <c:plotVisOnly val="1"/>
    <c:dispBlanksAs val="gap"/>
    <c:showDLblsOverMax val="0"/>
    <c:extLst>
      <c:ext uri="{0b15fc19-7d7d-44ad-8c2d-2c3a37ce22c3}">
        <chartProps xmlns="https://web.wps.cn/et/2018/main" chartId="{1473f356-390f-42f5-9e3f-cda1096e51c4}"/>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1"/>
          <c:order val="1"/>
          <c:spPr>
            <a:ln w="19050" cap="rnd">
              <a:solidFill>
                <a:srgbClr val="FF0000"/>
              </a:solidFill>
              <a:round/>
            </a:ln>
            <a:effectLst/>
          </c:spPr>
          <c:marker>
            <c:symbol val="x"/>
            <c:size val="5"/>
            <c:spPr>
              <a:noFill/>
              <a:ln w="22225">
                <a:solidFill>
                  <a:srgbClr val="FF0000"/>
                </a:solidFill>
              </a:ln>
              <a:effectLst/>
            </c:spPr>
          </c:marker>
          <c:xVal>
            <c:numRef>
              <c:f>'Table 2'!$R$83:$R$95</c:f>
              <c:numCache>
                <c:formatCode>0.0000</c:formatCode>
                <c:ptCount val="13"/>
                <c:pt idx="0">
                  <c:v>0.13732756275891239</c:v>
                </c:pt>
                <c:pt idx="1">
                  <c:v>0.12922675994190694</c:v>
                </c:pt>
                <c:pt idx="2">
                  <c:v>0.11966003362681314</c:v>
                </c:pt>
                <c:pt idx="3">
                  <c:v>0.11071284018669121</c:v>
                </c:pt>
                <c:pt idx="4">
                  <c:v>0.10237879032639136</c:v>
                </c:pt>
                <c:pt idx="5">
                  <c:v>8.7503114420667216E-2</c:v>
                </c:pt>
                <c:pt idx="6">
                  <c:v>7.4900756848358382E-2</c:v>
                </c:pt>
                <c:pt idx="7">
                  <c:v>6.4387031496570116E-2</c:v>
                </c:pt>
                <c:pt idx="8">
                  <c:v>5.5738391941742904E-2</c:v>
                </c:pt>
                <c:pt idx="9">
                  <c:v>4.8706607774211153E-2</c:v>
                </c:pt>
                <c:pt idx="10">
                  <c:v>4.3032714112717481E-2</c:v>
                </c:pt>
                <c:pt idx="11">
                  <c:v>3.846036897873286E-2</c:v>
                </c:pt>
                <c:pt idx="12">
                  <c:v>3.5087719264389035E-2</c:v>
                </c:pt>
              </c:numCache>
            </c:numRef>
          </c:xVal>
          <c:yVal>
            <c:numRef>
              <c:f>'Table 2'!$Y$83:$Y$95</c:f>
              <c:numCache>
                <c:formatCode>General</c:formatCode>
                <c:ptCount val="13"/>
                <c:pt idx="0">
                  <c:v>7.2460887726597936E-2</c:v>
                </c:pt>
                <c:pt idx="1">
                  <c:v>6.9557189873866249E-2</c:v>
                </c:pt>
                <c:pt idx="2">
                  <c:v>6.6032031572562003E-2</c:v>
                </c:pt>
                <c:pt idx="3">
                  <c:v>6.2616134584255051E-2</c:v>
                </c:pt>
                <c:pt idx="4">
                  <c:v>5.9300946871907186E-2</c:v>
                </c:pt>
                <c:pt idx="5">
                  <c:v>5.2931537006888088E-2</c:v>
                </c:pt>
                <c:pt idx="6">
                  <c:v>4.6826211211299963E-2</c:v>
                </c:pt>
                <c:pt idx="7">
                  <c:v>4.0858921213845989E-2</c:v>
                </c:pt>
                <c:pt idx="8">
                  <c:v>3.4864059987748164E-2</c:v>
                </c:pt>
                <c:pt idx="9">
                  <c:v>2.861005612346091E-2</c:v>
                </c:pt>
                <c:pt idx="10">
                  <c:v>2.1728404980821344E-2</c:v>
                </c:pt>
                <c:pt idx="11">
                  <c:v>1.3461743321232535E-2</c:v>
                </c:pt>
                <c:pt idx="12">
                  <c:v>2.3664700838303661E-3</c:v>
                </c:pt>
              </c:numCache>
            </c:numRef>
          </c:yVal>
          <c:smooth val="1"/>
          <c:extLst>
            <c:ext xmlns:c16="http://schemas.microsoft.com/office/drawing/2014/chart" uri="{C3380CC4-5D6E-409C-BE32-E72D297353CC}">
              <c16:uniqueId val="{00000000-08C8-4D76-9C61-FE049A26F399}"/>
            </c:ext>
          </c:extLst>
        </c:ser>
        <c:dLbls>
          <c:showLegendKey val="0"/>
          <c:showVal val="0"/>
          <c:showCatName val="0"/>
          <c:showSerName val="0"/>
          <c:showPercent val="0"/>
          <c:showBubbleSize val="0"/>
        </c:dLbls>
        <c:axId val="1537226160"/>
        <c:axId val="1537228656"/>
      </c:scatterChart>
      <c:scatterChart>
        <c:scatterStyle val="lineMarker"/>
        <c:varyColors val="0"/>
        <c:ser>
          <c:idx val="0"/>
          <c:order val="0"/>
          <c:spPr>
            <a:ln w="19050" cap="rnd">
              <a:noFill/>
              <a:round/>
            </a:ln>
            <a:effectLst/>
          </c:spPr>
          <c:marker>
            <c:symbol val="circle"/>
            <c:size val="7"/>
            <c:spPr>
              <a:solidFill>
                <a:schemeClr val="tx1"/>
              </a:solidFill>
              <a:ln w="9525">
                <a:solidFill>
                  <a:schemeClr val="tx1"/>
                </a:solidFill>
              </a:ln>
              <a:effectLst/>
            </c:spPr>
          </c:marker>
          <c:xVal>
            <c:numRef>
              <c:f>'Table 2'!$Q$45:$Q$57</c:f>
              <c:numCache>
                <c:formatCode>0.0000_ </c:formatCode>
                <c:ptCount val="13"/>
                <c:pt idx="0">
                  <c:v>0.19014186303559608</c:v>
                </c:pt>
                <c:pt idx="1">
                  <c:v>0.17726105762720609</c:v>
                </c:pt>
                <c:pt idx="2">
                  <c:v>0.16235462190409489</c:v>
                </c:pt>
                <c:pt idx="3">
                  <c:v>0.14870375157268728</c:v>
                </c:pt>
                <c:pt idx="4">
                  <c:v>0.13623316385178341</c:v>
                </c:pt>
                <c:pt idx="5">
                  <c:v>0.11454023629351412</c:v>
                </c:pt>
                <c:pt idx="6">
                  <c:v>9.6708319204127646E-2</c:v>
                </c:pt>
                <c:pt idx="7">
                  <c:v>8.2199301051122303E-2</c:v>
                </c:pt>
                <c:pt idx="8">
                  <c:v>7.050632158389554E-2</c:v>
                </c:pt>
                <c:pt idx="9">
                  <c:v>6.1156040333172783E-2</c:v>
                </c:pt>
                <c:pt idx="10">
                  <c:v>5.3711539630786988E-2</c:v>
                </c:pt>
                <c:pt idx="11">
                  <c:v>4.7776266911784576E-2</c:v>
                </c:pt>
                <c:pt idx="12">
                  <c:v>4.343434339090909E-2</c:v>
                </c:pt>
              </c:numCache>
            </c:numRef>
          </c:xVal>
          <c:yVal>
            <c:numRef>
              <c:f>'Table 2'!$Y$45:$Y$57</c:f>
              <c:numCache>
                <c:formatCode>General</c:formatCode>
                <c:ptCount val="13"/>
                <c:pt idx="0">
                  <c:v>2.7431429201065463E-2</c:v>
                </c:pt>
                <c:pt idx="1">
                  <c:v>2.5385999277272555E-2</c:v>
                </c:pt>
                <c:pt idx="2">
                  <c:v>2.2970026904439767E-2</c:v>
                </c:pt>
                <c:pt idx="3">
                  <c:v>2.0708360156120337E-2</c:v>
                </c:pt>
                <c:pt idx="4">
                  <c:v>1.8597883289917801E-2</c:v>
                </c:pt>
                <c:pt idx="5">
                  <c:v>1.4813952784700416E-2</c:v>
                </c:pt>
                <c:pt idx="6">
                  <c:v>1.1577548790864011E-2</c:v>
                </c:pt>
                <c:pt idx="7">
                  <c:v>8.8369962639872294E-3</c:v>
                </c:pt>
                <c:pt idx="8">
                  <c:v>6.5314049570566329E-3</c:v>
                </c:pt>
                <c:pt idx="9">
                  <c:v>4.5920697075430847E-3</c:v>
                </c:pt>
                <c:pt idx="10">
                  <c:v>2.9420053725171661E-3</c:v>
                </c:pt>
                <c:pt idx="11">
                  <c:v>1.4873582683406132E-3</c:v>
                </c:pt>
                <c:pt idx="12">
                  <c:v>1.8719597354785542E-4</c:v>
                </c:pt>
              </c:numCache>
            </c:numRef>
          </c:yVal>
          <c:smooth val="0"/>
          <c:extLst>
            <c:ext xmlns:c16="http://schemas.microsoft.com/office/drawing/2014/chart" uri="{C3380CC4-5D6E-409C-BE32-E72D297353CC}">
              <c16:uniqueId val="{00000001-08C8-4D76-9C61-FE049A26F399}"/>
            </c:ext>
          </c:extLst>
        </c:ser>
        <c:ser>
          <c:idx val="2"/>
          <c:order val="2"/>
          <c:spPr>
            <a:ln w="25400" cap="rnd">
              <a:noFill/>
              <a:round/>
            </a:ln>
            <a:effectLst/>
          </c:spPr>
          <c:marker>
            <c:symbol val="x"/>
            <c:size val="7"/>
            <c:spPr>
              <a:noFill/>
              <a:ln w="22225">
                <a:solidFill>
                  <a:srgbClr val="00B050"/>
                </a:solidFill>
              </a:ln>
              <a:effectLst/>
            </c:spPr>
          </c:marker>
          <c:xVal>
            <c:numRef>
              <c:f>'Table 2'!$X$119:$X$123</c:f>
              <c:numCache>
                <c:formatCode>0.0000</c:formatCode>
                <c:ptCount val="5"/>
                <c:pt idx="0">
                  <c:v>0.13732756275891239</c:v>
                </c:pt>
                <c:pt idx="1">
                  <c:v>0.12922675994190694</c:v>
                </c:pt>
                <c:pt idx="2">
                  <c:v>0.11966003362681314</c:v>
                </c:pt>
                <c:pt idx="3">
                  <c:v>0.11071284018669121</c:v>
                </c:pt>
                <c:pt idx="4">
                  <c:v>0.10237879032639136</c:v>
                </c:pt>
              </c:numCache>
            </c:numRef>
          </c:xVal>
          <c:yVal>
            <c:numRef>
              <c:f>'Table 2'!$AE$119:$AE$123</c:f>
              <c:numCache>
                <c:formatCode>General</c:formatCode>
                <c:ptCount val="5"/>
                <c:pt idx="0">
                  <c:v>6.3617387791292099E-2</c:v>
                </c:pt>
                <c:pt idx="1">
                  <c:v>6.1013496453736583E-2</c:v>
                </c:pt>
                <c:pt idx="2">
                  <c:v>5.7856455870301124E-2</c:v>
                </c:pt>
                <c:pt idx="3">
                  <c:v>5.4802092995316097E-2</c:v>
                </c:pt>
                <c:pt idx="4">
                  <c:v>5.1842844865210506E-2</c:v>
                </c:pt>
              </c:numCache>
            </c:numRef>
          </c:yVal>
          <c:smooth val="0"/>
          <c:extLst>
            <c:ext xmlns:c16="http://schemas.microsoft.com/office/drawing/2014/chart" uri="{C3380CC4-5D6E-409C-BE32-E72D297353CC}">
              <c16:uniqueId val="{00000002-08C8-4D76-9C61-FE049A26F399}"/>
            </c:ext>
          </c:extLst>
        </c:ser>
        <c:dLbls>
          <c:showLegendKey val="0"/>
          <c:showVal val="0"/>
          <c:showCatName val="0"/>
          <c:showSerName val="0"/>
          <c:showPercent val="0"/>
          <c:showBubbleSize val="0"/>
        </c:dLbls>
        <c:axId val="1537226160"/>
        <c:axId val="1537228656"/>
      </c:scatterChart>
      <c:valAx>
        <c:axId val="1537226160"/>
        <c:scaling>
          <c:orientation val="minMax"/>
        </c:scaling>
        <c:delete val="0"/>
        <c:axPos val="b"/>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zh-CN"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zh-CN"/>
          </a:p>
        </c:txPr>
        <c:crossAx val="1537228656"/>
        <c:crosses val="autoZero"/>
        <c:crossBetween val="midCat"/>
      </c:valAx>
      <c:valAx>
        <c:axId val="1537228656"/>
        <c:scaling>
          <c:orientation val="minMax"/>
          <c:max val="0.12"/>
          <c:min val="-0.02"/>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zh-CN"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zh-CN"/>
          </a:p>
        </c:txPr>
        <c:crossAx val="1537226160"/>
        <c:crosses val="autoZero"/>
        <c:crossBetween val="midCat"/>
      </c:valAx>
      <c:spPr>
        <a:blipFill>
          <a:blip xmlns:r="http://schemas.openxmlformats.org/officeDocument/2006/relationships" r:embed="rId3"/>
          <a:stretch>
            <a:fillRect/>
          </a:stretch>
        </a:blipFill>
        <a:ln>
          <a:noFill/>
        </a:ln>
        <a:effectLst/>
      </c:spPr>
    </c:plotArea>
    <c:plotVisOnly val="1"/>
    <c:dispBlanksAs val="gap"/>
    <c:showDLblsOverMax val="0"/>
    <c:extLst>
      <c:ext uri="{0b15fc19-7d7d-44ad-8c2d-2c3a37ce22c3}">
        <chartProps xmlns="https://web.wps.cn/et/2018/main" chartId="{1473f356-390f-42f5-9e3f-cda1096e51c4}"/>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10</xdr:col>
      <xdr:colOff>76199</xdr:colOff>
      <xdr:row>33</xdr:row>
      <xdr:rowOff>130629</xdr:rowOff>
    </xdr:from>
    <xdr:to>
      <xdr:col>18</xdr:col>
      <xdr:colOff>526581</xdr:colOff>
      <xdr:row>37</xdr:row>
      <xdr:rowOff>21770</xdr:rowOff>
    </xdr:to>
    <xdr:pic>
      <xdr:nvPicPr>
        <xdr:cNvPr id="14" name="图片 13"/>
        <xdr:cNvPicPr>
          <a:picLocks noChangeAspect="1"/>
        </xdr:cNvPicPr>
      </xdr:nvPicPr>
      <xdr:blipFill>
        <a:blip xmlns:r="http://schemas.openxmlformats.org/officeDocument/2006/relationships" r:embed="rId1"/>
        <a:stretch>
          <a:fillRect/>
        </a:stretch>
      </xdr:blipFill>
      <xdr:spPr>
        <a:xfrm>
          <a:off x="6357256" y="4735286"/>
          <a:ext cx="5621096" cy="587827"/>
        </a:xfrm>
        <a:prstGeom prst="rect">
          <a:avLst/>
        </a:prstGeom>
      </xdr:spPr>
    </xdr:pic>
    <xdr:clientData/>
  </xdr:twoCellAnchor>
  <xdr:twoCellAnchor>
    <xdr:from>
      <xdr:col>11</xdr:col>
      <xdr:colOff>381000</xdr:colOff>
      <xdr:row>33</xdr:row>
      <xdr:rowOff>54429</xdr:rowOff>
    </xdr:from>
    <xdr:to>
      <xdr:col>16</xdr:col>
      <xdr:colOff>163287</xdr:colOff>
      <xdr:row>37</xdr:row>
      <xdr:rowOff>87086</xdr:rowOff>
    </xdr:to>
    <xdr:sp macro="" textlink="">
      <xdr:nvSpPr>
        <xdr:cNvPr id="29" name="矩形 28"/>
        <xdr:cNvSpPr/>
      </xdr:nvSpPr>
      <xdr:spPr>
        <a:xfrm>
          <a:off x="7380514" y="4659086"/>
          <a:ext cx="3015344" cy="729343"/>
        </a:xfrm>
        <a:prstGeom prst="rect">
          <a:avLst/>
        </a:prstGeom>
        <a:noFill/>
        <a:ln w="28575">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solidFill>
              <a:srgbClr val="FF0000"/>
            </a:solidFill>
          </a:endParaRPr>
        </a:p>
      </xdr:txBody>
    </xdr:sp>
    <xdr:clientData/>
  </xdr:twoCellAnchor>
  <xdr:twoCellAnchor>
    <xdr:from>
      <xdr:col>13</xdr:col>
      <xdr:colOff>464128</xdr:colOff>
      <xdr:row>58</xdr:row>
      <xdr:rowOff>197428</xdr:rowOff>
    </xdr:from>
    <xdr:to>
      <xdr:col>20</xdr:col>
      <xdr:colOff>55418</xdr:colOff>
      <xdr:row>72</xdr:row>
      <xdr:rowOff>124692</xdr:rowOff>
    </xdr:to>
    <xdr:graphicFrame macro="">
      <xdr:nvGraphicFramePr>
        <xdr:cNvPr id="30" name="图表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127661</xdr:colOff>
      <xdr:row>16</xdr:row>
      <xdr:rowOff>173180</xdr:rowOff>
    </xdr:from>
    <xdr:to>
      <xdr:col>24</xdr:col>
      <xdr:colOff>582054</xdr:colOff>
      <xdr:row>23</xdr:row>
      <xdr:rowOff>129640</xdr:rowOff>
    </xdr:to>
    <xdr:pic>
      <xdr:nvPicPr>
        <xdr:cNvPr id="10" name="图片 9"/>
        <xdr:cNvPicPr>
          <a:picLocks noChangeAspect="1"/>
        </xdr:cNvPicPr>
      </xdr:nvPicPr>
      <xdr:blipFill>
        <a:blip xmlns:r="http://schemas.openxmlformats.org/officeDocument/2006/relationships" r:embed="rId3"/>
        <a:stretch>
          <a:fillRect/>
        </a:stretch>
      </xdr:blipFill>
      <xdr:spPr>
        <a:xfrm>
          <a:off x="4394861" y="3248889"/>
          <a:ext cx="11302502" cy="1217224"/>
        </a:xfrm>
        <a:prstGeom prst="rect">
          <a:avLst/>
        </a:prstGeom>
      </xdr:spPr>
    </xdr:pic>
    <xdr:clientData/>
  </xdr:twoCellAnchor>
  <xdr:twoCellAnchor editAs="oneCell">
    <xdr:from>
      <xdr:col>8</xdr:col>
      <xdr:colOff>100943</xdr:colOff>
      <xdr:row>59</xdr:row>
      <xdr:rowOff>5938</xdr:rowOff>
    </xdr:from>
    <xdr:to>
      <xdr:col>13</xdr:col>
      <xdr:colOff>258289</xdr:colOff>
      <xdr:row>73</xdr:row>
      <xdr:rowOff>46985</xdr:rowOff>
    </xdr:to>
    <xdr:pic>
      <xdr:nvPicPr>
        <xdr:cNvPr id="21" name="图片 20"/>
        <xdr:cNvPicPr>
          <a:picLocks noChangeAspect="1"/>
        </xdr:cNvPicPr>
      </xdr:nvPicPr>
      <xdr:blipFill>
        <a:blip xmlns:r="http://schemas.openxmlformats.org/officeDocument/2006/relationships" r:embed="rId4"/>
        <a:stretch>
          <a:fillRect/>
        </a:stretch>
      </xdr:blipFill>
      <xdr:spPr>
        <a:xfrm>
          <a:off x="4977743" y="11075720"/>
          <a:ext cx="3690255" cy="2673410"/>
        </a:xfrm>
        <a:prstGeom prst="rect">
          <a:avLst/>
        </a:prstGeom>
      </xdr:spPr>
    </xdr:pic>
    <xdr:clientData/>
  </xdr:twoCellAnchor>
  <xdr:twoCellAnchor editAs="oneCell">
    <xdr:from>
      <xdr:col>11</xdr:col>
      <xdr:colOff>555173</xdr:colOff>
      <xdr:row>25</xdr:row>
      <xdr:rowOff>59378</xdr:rowOff>
    </xdr:from>
    <xdr:to>
      <xdr:col>18</xdr:col>
      <xdr:colOff>598716</xdr:colOff>
      <xdr:row>27</xdr:row>
      <xdr:rowOff>41925</xdr:rowOff>
    </xdr:to>
    <xdr:pic>
      <xdr:nvPicPr>
        <xdr:cNvPr id="13" name="图片 12"/>
        <xdr:cNvPicPr>
          <a:picLocks noChangeAspect="1"/>
        </xdr:cNvPicPr>
      </xdr:nvPicPr>
      <xdr:blipFill>
        <a:blip xmlns:r="http://schemas.openxmlformats.org/officeDocument/2006/relationships" r:embed="rId5"/>
        <a:stretch>
          <a:fillRect/>
        </a:stretch>
      </xdr:blipFill>
      <xdr:spPr>
        <a:xfrm>
          <a:off x="7551718" y="4756069"/>
          <a:ext cx="4504707" cy="342765"/>
        </a:xfrm>
        <a:prstGeom prst="rect">
          <a:avLst/>
        </a:prstGeom>
      </xdr:spPr>
    </xdr:pic>
    <xdr:clientData/>
  </xdr:twoCellAnchor>
  <xdr:twoCellAnchor editAs="oneCell">
    <xdr:from>
      <xdr:col>3</xdr:col>
      <xdr:colOff>533399</xdr:colOff>
      <xdr:row>28</xdr:row>
      <xdr:rowOff>54430</xdr:rowOff>
    </xdr:from>
    <xdr:to>
      <xdr:col>27</xdr:col>
      <xdr:colOff>176409</xdr:colOff>
      <xdr:row>31</xdr:row>
      <xdr:rowOff>150964</xdr:rowOff>
    </xdr:to>
    <xdr:pic>
      <xdr:nvPicPr>
        <xdr:cNvPr id="15" name="图片 14"/>
        <xdr:cNvPicPr>
          <a:picLocks noChangeAspect="1"/>
        </xdr:cNvPicPr>
      </xdr:nvPicPr>
      <xdr:blipFill>
        <a:blip xmlns:r="http://schemas.openxmlformats.org/officeDocument/2006/relationships" r:embed="rId6"/>
        <a:stretch>
          <a:fillRect/>
        </a:stretch>
      </xdr:blipFill>
      <xdr:spPr>
        <a:xfrm>
          <a:off x="2362199" y="4169230"/>
          <a:ext cx="14752381" cy="619048"/>
        </a:xfrm>
        <a:prstGeom prst="rect">
          <a:avLst/>
        </a:prstGeom>
      </xdr:spPr>
    </xdr:pic>
    <xdr:clientData/>
  </xdr:twoCellAnchor>
  <xdr:twoCellAnchor>
    <xdr:from>
      <xdr:col>5</xdr:col>
      <xdr:colOff>250372</xdr:colOff>
      <xdr:row>28</xdr:row>
      <xdr:rowOff>0</xdr:rowOff>
    </xdr:from>
    <xdr:to>
      <xdr:col>9</xdr:col>
      <xdr:colOff>326573</xdr:colOff>
      <xdr:row>31</xdr:row>
      <xdr:rowOff>97972</xdr:rowOff>
    </xdr:to>
    <xdr:sp macro="" textlink="">
      <xdr:nvSpPr>
        <xdr:cNvPr id="33" name="矩形 32"/>
        <xdr:cNvSpPr/>
      </xdr:nvSpPr>
      <xdr:spPr>
        <a:xfrm>
          <a:off x="3298372" y="4114800"/>
          <a:ext cx="2612572" cy="653143"/>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11</xdr:col>
      <xdr:colOff>163286</xdr:colOff>
      <xdr:row>27</xdr:row>
      <xdr:rowOff>174171</xdr:rowOff>
    </xdr:from>
    <xdr:to>
      <xdr:col>14</xdr:col>
      <xdr:colOff>489858</xdr:colOff>
      <xdr:row>31</xdr:row>
      <xdr:rowOff>108858</xdr:rowOff>
    </xdr:to>
    <xdr:sp macro="" textlink="">
      <xdr:nvSpPr>
        <xdr:cNvPr id="34" name="矩形 33"/>
        <xdr:cNvSpPr/>
      </xdr:nvSpPr>
      <xdr:spPr>
        <a:xfrm>
          <a:off x="7162800" y="4103914"/>
          <a:ext cx="2340429" cy="674915"/>
        </a:xfrm>
        <a:prstGeom prst="rect">
          <a:avLst/>
        </a:prstGeom>
        <a:noFill/>
        <a:ln w="28575">
          <a:solidFill>
            <a:schemeClr val="accent5"/>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15</xdr:col>
      <xdr:colOff>500743</xdr:colOff>
      <xdr:row>27</xdr:row>
      <xdr:rowOff>152401</xdr:rowOff>
    </xdr:from>
    <xdr:to>
      <xdr:col>20</xdr:col>
      <xdr:colOff>21773</xdr:colOff>
      <xdr:row>32</xdr:row>
      <xdr:rowOff>1</xdr:rowOff>
    </xdr:to>
    <xdr:sp macro="" textlink="">
      <xdr:nvSpPr>
        <xdr:cNvPr id="35" name="矩形 34"/>
        <xdr:cNvSpPr/>
      </xdr:nvSpPr>
      <xdr:spPr>
        <a:xfrm>
          <a:off x="10123714" y="4082144"/>
          <a:ext cx="2569030" cy="772886"/>
        </a:xfrm>
        <a:prstGeom prst="rect">
          <a:avLst/>
        </a:prstGeom>
        <a:noFill/>
        <a:ln w="28575">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20</xdr:col>
      <xdr:colOff>174171</xdr:colOff>
      <xdr:row>27</xdr:row>
      <xdr:rowOff>152401</xdr:rowOff>
    </xdr:from>
    <xdr:to>
      <xdr:col>25</xdr:col>
      <xdr:colOff>228600</xdr:colOff>
      <xdr:row>31</xdr:row>
      <xdr:rowOff>174173</xdr:rowOff>
    </xdr:to>
    <xdr:sp macro="" textlink="">
      <xdr:nvSpPr>
        <xdr:cNvPr id="36" name="矩形 35"/>
        <xdr:cNvSpPr/>
      </xdr:nvSpPr>
      <xdr:spPr>
        <a:xfrm>
          <a:off x="12845142" y="4082144"/>
          <a:ext cx="3102429" cy="762000"/>
        </a:xfrm>
        <a:prstGeom prst="rect">
          <a:avLst/>
        </a:prstGeom>
        <a:noFill/>
        <a:ln w="28575">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10</xdr:col>
      <xdr:colOff>108855</xdr:colOff>
      <xdr:row>23</xdr:row>
      <xdr:rowOff>110836</xdr:rowOff>
    </xdr:from>
    <xdr:to>
      <xdr:col>12</xdr:col>
      <xdr:colOff>261257</xdr:colOff>
      <xdr:row>25</xdr:row>
      <xdr:rowOff>81608</xdr:rowOff>
    </xdr:to>
    <xdr:pic>
      <xdr:nvPicPr>
        <xdr:cNvPr id="16" name="图片 15"/>
        <xdr:cNvPicPr>
          <a:picLocks noChangeAspect="1"/>
        </xdr:cNvPicPr>
      </xdr:nvPicPr>
      <xdr:blipFill>
        <a:blip xmlns:r="http://schemas.openxmlformats.org/officeDocument/2006/relationships" r:embed="rId7"/>
        <a:stretch>
          <a:fillRect/>
        </a:stretch>
      </xdr:blipFill>
      <xdr:spPr>
        <a:xfrm>
          <a:off x="6384964" y="4447309"/>
          <a:ext cx="1565566" cy="330990"/>
        </a:xfrm>
        <a:prstGeom prst="rect">
          <a:avLst/>
        </a:prstGeom>
      </xdr:spPr>
    </xdr:pic>
    <xdr:clientData/>
  </xdr:twoCellAnchor>
  <xdr:twoCellAnchor>
    <xdr:from>
      <xdr:col>13</xdr:col>
      <xdr:colOff>295891</xdr:colOff>
      <xdr:row>96</xdr:row>
      <xdr:rowOff>138546</xdr:rowOff>
    </xdr:from>
    <xdr:to>
      <xdr:col>20</xdr:col>
      <xdr:colOff>12865</xdr:colOff>
      <xdr:row>111</xdr:row>
      <xdr:rowOff>170708</xdr:rowOff>
    </xdr:to>
    <xdr:graphicFrame macro="">
      <xdr:nvGraphicFramePr>
        <xdr:cNvPr id="51" name="图表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478973</xdr:colOff>
      <xdr:row>133</xdr:row>
      <xdr:rowOff>87082</xdr:rowOff>
    </xdr:from>
    <xdr:to>
      <xdr:col>27</xdr:col>
      <xdr:colOff>195947</xdr:colOff>
      <xdr:row>147</xdr:row>
      <xdr:rowOff>168728</xdr:rowOff>
    </xdr:to>
    <xdr:graphicFrame macro="">
      <xdr:nvGraphicFramePr>
        <xdr:cNvPr id="52" name="图表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76199</xdr:colOff>
      <xdr:row>19</xdr:row>
      <xdr:rowOff>130629</xdr:rowOff>
    </xdr:from>
    <xdr:to>
      <xdr:col>20</xdr:col>
      <xdr:colOff>206541</xdr:colOff>
      <xdr:row>22</xdr:row>
      <xdr:rowOff>128450</xdr:rowOff>
    </xdr:to>
    <xdr:pic>
      <xdr:nvPicPr>
        <xdr:cNvPr id="29" name="图片 28"/>
        <xdr:cNvPicPr>
          <a:picLocks noChangeAspect="1"/>
        </xdr:cNvPicPr>
      </xdr:nvPicPr>
      <xdr:blipFill>
        <a:blip xmlns:r="http://schemas.openxmlformats.org/officeDocument/2006/relationships" r:embed="rId1"/>
        <a:stretch>
          <a:fillRect/>
        </a:stretch>
      </xdr:blipFill>
      <xdr:spPr>
        <a:xfrm>
          <a:off x="6355079" y="6211389"/>
          <a:ext cx="5616742" cy="592181"/>
        </a:xfrm>
        <a:prstGeom prst="rect">
          <a:avLst/>
        </a:prstGeom>
      </xdr:spPr>
    </xdr:pic>
    <xdr:clientData/>
  </xdr:twoCellAnchor>
  <xdr:twoCellAnchor>
    <xdr:from>
      <xdr:col>12</xdr:col>
      <xdr:colOff>484909</xdr:colOff>
      <xdr:row>19</xdr:row>
      <xdr:rowOff>54429</xdr:rowOff>
    </xdr:from>
    <xdr:to>
      <xdr:col>17</xdr:col>
      <xdr:colOff>471055</xdr:colOff>
      <xdr:row>23</xdr:row>
      <xdr:rowOff>87086</xdr:rowOff>
    </xdr:to>
    <xdr:sp macro="" textlink="">
      <xdr:nvSpPr>
        <xdr:cNvPr id="30" name="矩形 29"/>
        <xdr:cNvSpPr/>
      </xdr:nvSpPr>
      <xdr:spPr>
        <a:xfrm>
          <a:off x="7800109" y="3753593"/>
          <a:ext cx="3034146" cy="808511"/>
        </a:xfrm>
        <a:prstGeom prst="rect">
          <a:avLst/>
        </a:prstGeom>
        <a:noFill/>
        <a:ln w="28575">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solidFill>
              <a:srgbClr val="FF0000"/>
            </a:solidFill>
          </a:endParaRPr>
        </a:p>
      </xdr:txBody>
    </xdr:sp>
    <xdr:clientData/>
  </xdr:twoCellAnchor>
  <xdr:twoCellAnchor editAs="oneCell">
    <xdr:from>
      <xdr:col>8</xdr:col>
      <xdr:colOff>127661</xdr:colOff>
      <xdr:row>2</xdr:row>
      <xdr:rowOff>173180</xdr:rowOff>
    </xdr:from>
    <xdr:to>
      <xdr:col>26</xdr:col>
      <xdr:colOff>444894</xdr:colOff>
      <xdr:row>8</xdr:row>
      <xdr:rowOff>167740</xdr:rowOff>
    </xdr:to>
    <xdr:pic>
      <xdr:nvPicPr>
        <xdr:cNvPr id="31" name="图片 30"/>
        <xdr:cNvPicPr>
          <a:picLocks noChangeAspect="1"/>
        </xdr:cNvPicPr>
      </xdr:nvPicPr>
      <xdr:blipFill>
        <a:blip xmlns:r="http://schemas.openxmlformats.org/officeDocument/2006/relationships" r:embed="rId2"/>
        <a:stretch>
          <a:fillRect/>
        </a:stretch>
      </xdr:blipFill>
      <xdr:spPr>
        <a:xfrm>
          <a:off x="4394861" y="3274520"/>
          <a:ext cx="11290033" cy="1183280"/>
        </a:xfrm>
        <a:prstGeom prst="rect">
          <a:avLst/>
        </a:prstGeom>
      </xdr:spPr>
    </xdr:pic>
    <xdr:clientData/>
  </xdr:twoCellAnchor>
  <xdr:twoCellAnchor editAs="oneCell">
    <xdr:from>
      <xdr:col>12</xdr:col>
      <xdr:colOff>555173</xdr:colOff>
      <xdr:row>11</xdr:row>
      <xdr:rowOff>59378</xdr:rowOff>
    </xdr:from>
    <xdr:to>
      <xdr:col>20</xdr:col>
      <xdr:colOff>171996</xdr:colOff>
      <xdr:row>13</xdr:row>
      <xdr:rowOff>361</xdr:rowOff>
    </xdr:to>
    <xdr:pic>
      <xdr:nvPicPr>
        <xdr:cNvPr id="32" name="图片 31"/>
        <xdr:cNvPicPr>
          <a:picLocks noChangeAspect="1"/>
        </xdr:cNvPicPr>
      </xdr:nvPicPr>
      <xdr:blipFill>
        <a:blip xmlns:r="http://schemas.openxmlformats.org/officeDocument/2006/relationships" r:embed="rId3"/>
        <a:stretch>
          <a:fillRect/>
        </a:stretch>
      </xdr:blipFill>
      <xdr:spPr>
        <a:xfrm>
          <a:off x="7550333" y="4738058"/>
          <a:ext cx="4493623" cy="333067"/>
        </a:xfrm>
        <a:prstGeom prst="rect">
          <a:avLst/>
        </a:prstGeom>
      </xdr:spPr>
    </xdr:pic>
    <xdr:clientData/>
  </xdr:twoCellAnchor>
  <xdr:twoCellAnchor editAs="oneCell">
    <xdr:from>
      <xdr:col>4</xdr:col>
      <xdr:colOff>533399</xdr:colOff>
      <xdr:row>14</xdr:row>
      <xdr:rowOff>54430</xdr:rowOff>
    </xdr:from>
    <xdr:to>
      <xdr:col>29</xdr:col>
      <xdr:colOff>39249</xdr:colOff>
      <xdr:row>17</xdr:row>
      <xdr:rowOff>82383</xdr:rowOff>
    </xdr:to>
    <xdr:pic>
      <xdr:nvPicPr>
        <xdr:cNvPr id="33" name="图片 32"/>
        <xdr:cNvPicPr>
          <a:picLocks noChangeAspect="1"/>
        </xdr:cNvPicPr>
      </xdr:nvPicPr>
      <xdr:blipFill>
        <a:blip xmlns:r="http://schemas.openxmlformats.org/officeDocument/2006/relationships" r:embed="rId4"/>
        <a:stretch>
          <a:fillRect/>
        </a:stretch>
      </xdr:blipFill>
      <xdr:spPr>
        <a:xfrm>
          <a:off x="2971799" y="2783775"/>
          <a:ext cx="14745850" cy="609844"/>
        </a:xfrm>
        <a:prstGeom prst="rect">
          <a:avLst/>
        </a:prstGeom>
      </xdr:spPr>
    </xdr:pic>
    <xdr:clientData/>
  </xdr:twoCellAnchor>
  <xdr:twoCellAnchor>
    <xdr:from>
      <xdr:col>6</xdr:col>
      <xdr:colOff>250372</xdr:colOff>
      <xdr:row>14</xdr:row>
      <xdr:rowOff>0</xdr:rowOff>
    </xdr:from>
    <xdr:to>
      <xdr:col>10</xdr:col>
      <xdr:colOff>387927</xdr:colOff>
      <xdr:row>17</xdr:row>
      <xdr:rowOff>97972</xdr:rowOff>
    </xdr:to>
    <xdr:sp macro="" textlink="">
      <xdr:nvSpPr>
        <xdr:cNvPr id="34" name="矩形 33"/>
        <xdr:cNvSpPr/>
      </xdr:nvSpPr>
      <xdr:spPr>
        <a:xfrm>
          <a:off x="3907972" y="2729345"/>
          <a:ext cx="2575955" cy="679863"/>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12</xdr:col>
      <xdr:colOff>498764</xdr:colOff>
      <xdr:row>13</xdr:row>
      <xdr:rowOff>174171</xdr:rowOff>
    </xdr:from>
    <xdr:to>
      <xdr:col>16</xdr:col>
      <xdr:colOff>360218</xdr:colOff>
      <xdr:row>17</xdr:row>
      <xdr:rowOff>108858</xdr:rowOff>
    </xdr:to>
    <xdr:sp macro="" textlink="">
      <xdr:nvSpPr>
        <xdr:cNvPr id="35" name="矩形 34"/>
        <xdr:cNvSpPr/>
      </xdr:nvSpPr>
      <xdr:spPr>
        <a:xfrm>
          <a:off x="7813964" y="2709553"/>
          <a:ext cx="2299854" cy="710541"/>
        </a:xfrm>
        <a:prstGeom prst="rect">
          <a:avLst/>
        </a:prstGeom>
        <a:noFill/>
        <a:ln w="28575">
          <a:solidFill>
            <a:schemeClr val="accent5"/>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17</xdr:col>
      <xdr:colOff>415636</xdr:colOff>
      <xdr:row>13</xdr:row>
      <xdr:rowOff>152401</xdr:rowOff>
    </xdr:from>
    <xdr:to>
      <xdr:col>21</xdr:col>
      <xdr:colOff>512617</xdr:colOff>
      <xdr:row>18</xdr:row>
      <xdr:rowOff>1</xdr:rowOff>
    </xdr:to>
    <xdr:sp macro="" textlink="">
      <xdr:nvSpPr>
        <xdr:cNvPr id="36" name="矩形 35"/>
        <xdr:cNvSpPr/>
      </xdr:nvSpPr>
      <xdr:spPr>
        <a:xfrm>
          <a:off x="10778836" y="2687783"/>
          <a:ext cx="2535381" cy="817418"/>
        </a:xfrm>
        <a:prstGeom prst="rect">
          <a:avLst/>
        </a:prstGeom>
        <a:noFill/>
        <a:ln w="28575">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22</xdr:col>
      <xdr:colOff>110836</xdr:colOff>
      <xdr:row>13</xdr:row>
      <xdr:rowOff>152401</xdr:rowOff>
    </xdr:from>
    <xdr:to>
      <xdr:col>27</xdr:col>
      <xdr:colOff>110836</xdr:colOff>
      <xdr:row>17</xdr:row>
      <xdr:rowOff>174173</xdr:rowOff>
    </xdr:to>
    <xdr:sp macro="" textlink="">
      <xdr:nvSpPr>
        <xdr:cNvPr id="37" name="矩形 36"/>
        <xdr:cNvSpPr/>
      </xdr:nvSpPr>
      <xdr:spPr>
        <a:xfrm>
          <a:off x="13522036" y="2687783"/>
          <a:ext cx="3048000" cy="797626"/>
        </a:xfrm>
        <a:prstGeom prst="rect">
          <a:avLst/>
        </a:prstGeom>
        <a:noFill/>
        <a:ln w="28575">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11</xdr:col>
      <xdr:colOff>108855</xdr:colOff>
      <xdr:row>9</xdr:row>
      <xdr:rowOff>110836</xdr:rowOff>
    </xdr:from>
    <xdr:to>
      <xdr:col>13</xdr:col>
      <xdr:colOff>444137</xdr:colOff>
      <xdr:row>11</xdr:row>
      <xdr:rowOff>35888</xdr:rowOff>
    </xdr:to>
    <xdr:pic>
      <xdr:nvPicPr>
        <xdr:cNvPr id="38" name="图片 37"/>
        <xdr:cNvPicPr>
          <a:picLocks noChangeAspect="1"/>
        </xdr:cNvPicPr>
      </xdr:nvPicPr>
      <xdr:blipFill>
        <a:blip xmlns:r="http://schemas.openxmlformats.org/officeDocument/2006/relationships" r:embed="rId5"/>
        <a:stretch>
          <a:fillRect/>
        </a:stretch>
      </xdr:blipFill>
      <xdr:spPr>
        <a:xfrm>
          <a:off x="6387735" y="4438996"/>
          <a:ext cx="1554482" cy="3212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76199</xdr:colOff>
      <xdr:row>19</xdr:row>
      <xdr:rowOff>130629</xdr:rowOff>
    </xdr:from>
    <xdr:to>
      <xdr:col>20</xdr:col>
      <xdr:colOff>206541</xdr:colOff>
      <xdr:row>22</xdr:row>
      <xdr:rowOff>128450</xdr:rowOff>
    </xdr:to>
    <xdr:pic>
      <xdr:nvPicPr>
        <xdr:cNvPr id="2" name="图片 1"/>
        <xdr:cNvPicPr>
          <a:picLocks noChangeAspect="1"/>
        </xdr:cNvPicPr>
      </xdr:nvPicPr>
      <xdr:blipFill>
        <a:blip xmlns:r="http://schemas.openxmlformats.org/officeDocument/2006/relationships" r:embed="rId1"/>
        <a:stretch>
          <a:fillRect/>
        </a:stretch>
      </xdr:blipFill>
      <xdr:spPr>
        <a:xfrm>
          <a:off x="6781799" y="3910149"/>
          <a:ext cx="5616742" cy="592181"/>
        </a:xfrm>
        <a:prstGeom prst="rect">
          <a:avLst/>
        </a:prstGeom>
      </xdr:spPr>
    </xdr:pic>
    <xdr:clientData/>
  </xdr:twoCellAnchor>
  <xdr:twoCellAnchor>
    <xdr:from>
      <xdr:col>12</xdr:col>
      <xdr:colOff>484909</xdr:colOff>
      <xdr:row>19</xdr:row>
      <xdr:rowOff>54429</xdr:rowOff>
    </xdr:from>
    <xdr:to>
      <xdr:col>17</xdr:col>
      <xdr:colOff>471055</xdr:colOff>
      <xdr:row>23</xdr:row>
      <xdr:rowOff>87086</xdr:rowOff>
    </xdr:to>
    <xdr:sp macro="" textlink="">
      <xdr:nvSpPr>
        <xdr:cNvPr id="3" name="矩形 2"/>
        <xdr:cNvSpPr/>
      </xdr:nvSpPr>
      <xdr:spPr>
        <a:xfrm>
          <a:off x="7800109" y="3833949"/>
          <a:ext cx="3034146" cy="825137"/>
        </a:xfrm>
        <a:prstGeom prst="rect">
          <a:avLst/>
        </a:prstGeom>
        <a:noFill/>
        <a:ln w="28575">
          <a:solidFill>
            <a:srgbClr val="00B0F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solidFill>
              <a:srgbClr val="FF0000"/>
            </a:solidFill>
          </a:endParaRPr>
        </a:p>
      </xdr:txBody>
    </xdr:sp>
    <xdr:clientData/>
  </xdr:twoCellAnchor>
  <xdr:twoCellAnchor editAs="oneCell">
    <xdr:from>
      <xdr:col>8</xdr:col>
      <xdr:colOff>127661</xdr:colOff>
      <xdr:row>2</xdr:row>
      <xdr:rowOff>173180</xdr:rowOff>
    </xdr:from>
    <xdr:to>
      <xdr:col>26</xdr:col>
      <xdr:colOff>444894</xdr:colOff>
      <xdr:row>8</xdr:row>
      <xdr:rowOff>167740</xdr:rowOff>
    </xdr:to>
    <xdr:pic>
      <xdr:nvPicPr>
        <xdr:cNvPr id="4" name="图片 3"/>
        <xdr:cNvPicPr>
          <a:picLocks noChangeAspect="1"/>
        </xdr:cNvPicPr>
      </xdr:nvPicPr>
      <xdr:blipFill>
        <a:blip xmlns:r="http://schemas.openxmlformats.org/officeDocument/2006/relationships" r:embed="rId2"/>
        <a:stretch>
          <a:fillRect/>
        </a:stretch>
      </xdr:blipFill>
      <xdr:spPr>
        <a:xfrm>
          <a:off x="5004461" y="584660"/>
          <a:ext cx="11290033" cy="1183280"/>
        </a:xfrm>
        <a:prstGeom prst="rect">
          <a:avLst/>
        </a:prstGeom>
      </xdr:spPr>
    </xdr:pic>
    <xdr:clientData/>
  </xdr:twoCellAnchor>
  <xdr:twoCellAnchor editAs="oneCell">
    <xdr:from>
      <xdr:col>12</xdr:col>
      <xdr:colOff>555173</xdr:colOff>
      <xdr:row>11</xdr:row>
      <xdr:rowOff>59378</xdr:rowOff>
    </xdr:from>
    <xdr:to>
      <xdr:col>20</xdr:col>
      <xdr:colOff>171996</xdr:colOff>
      <xdr:row>13</xdr:row>
      <xdr:rowOff>361</xdr:rowOff>
    </xdr:to>
    <xdr:pic>
      <xdr:nvPicPr>
        <xdr:cNvPr id="5" name="图片 4"/>
        <xdr:cNvPicPr>
          <a:picLocks noChangeAspect="1"/>
        </xdr:cNvPicPr>
      </xdr:nvPicPr>
      <xdr:blipFill>
        <a:blip xmlns:r="http://schemas.openxmlformats.org/officeDocument/2006/relationships" r:embed="rId3"/>
        <a:stretch>
          <a:fillRect/>
        </a:stretch>
      </xdr:blipFill>
      <xdr:spPr>
        <a:xfrm>
          <a:off x="7870373" y="2253938"/>
          <a:ext cx="4493623" cy="337223"/>
        </a:xfrm>
        <a:prstGeom prst="rect">
          <a:avLst/>
        </a:prstGeom>
      </xdr:spPr>
    </xdr:pic>
    <xdr:clientData/>
  </xdr:twoCellAnchor>
  <xdr:twoCellAnchor editAs="oneCell">
    <xdr:from>
      <xdr:col>4</xdr:col>
      <xdr:colOff>533399</xdr:colOff>
      <xdr:row>14</xdr:row>
      <xdr:rowOff>54430</xdr:rowOff>
    </xdr:from>
    <xdr:to>
      <xdr:col>29</xdr:col>
      <xdr:colOff>17478</xdr:colOff>
      <xdr:row>17</xdr:row>
      <xdr:rowOff>82383</xdr:rowOff>
    </xdr:to>
    <xdr:pic>
      <xdr:nvPicPr>
        <xdr:cNvPr id="6" name="图片 5"/>
        <xdr:cNvPicPr>
          <a:picLocks noChangeAspect="1"/>
        </xdr:cNvPicPr>
      </xdr:nvPicPr>
      <xdr:blipFill>
        <a:blip xmlns:r="http://schemas.openxmlformats.org/officeDocument/2006/relationships" r:embed="rId4"/>
        <a:stretch>
          <a:fillRect/>
        </a:stretch>
      </xdr:blipFill>
      <xdr:spPr>
        <a:xfrm>
          <a:off x="2971799" y="2843350"/>
          <a:ext cx="14745850" cy="622313"/>
        </a:xfrm>
        <a:prstGeom prst="rect">
          <a:avLst/>
        </a:prstGeom>
      </xdr:spPr>
    </xdr:pic>
    <xdr:clientData/>
  </xdr:twoCellAnchor>
  <xdr:twoCellAnchor>
    <xdr:from>
      <xdr:col>6</xdr:col>
      <xdr:colOff>250372</xdr:colOff>
      <xdr:row>14</xdr:row>
      <xdr:rowOff>0</xdr:rowOff>
    </xdr:from>
    <xdr:to>
      <xdr:col>10</xdr:col>
      <xdr:colOff>387927</xdr:colOff>
      <xdr:row>17</xdr:row>
      <xdr:rowOff>97972</xdr:rowOff>
    </xdr:to>
    <xdr:sp macro="" textlink="">
      <xdr:nvSpPr>
        <xdr:cNvPr id="7" name="矩形 6"/>
        <xdr:cNvSpPr/>
      </xdr:nvSpPr>
      <xdr:spPr>
        <a:xfrm>
          <a:off x="3907972" y="2788920"/>
          <a:ext cx="2575955" cy="692332"/>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12</xdr:col>
      <xdr:colOff>498764</xdr:colOff>
      <xdr:row>13</xdr:row>
      <xdr:rowOff>174171</xdr:rowOff>
    </xdr:from>
    <xdr:to>
      <xdr:col>16</xdr:col>
      <xdr:colOff>360218</xdr:colOff>
      <xdr:row>17</xdr:row>
      <xdr:rowOff>108858</xdr:rowOff>
    </xdr:to>
    <xdr:sp macro="" textlink="">
      <xdr:nvSpPr>
        <xdr:cNvPr id="8" name="矩形 7"/>
        <xdr:cNvSpPr/>
      </xdr:nvSpPr>
      <xdr:spPr>
        <a:xfrm>
          <a:off x="7813964" y="2764971"/>
          <a:ext cx="2299854" cy="727167"/>
        </a:xfrm>
        <a:prstGeom prst="rect">
          <a:avLst/>
        </a:prstGeom>
        <a:noFill/>
        <a:ln w="28575">
          <a:solidFill>
            <a:schemeClr val="accent5"/>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17</xdr:col>
      <xdr:colOff>415636</xdr:colOff>
      <xdr:row>13</xdr:row>
      <xdr:rowOff>152401</xdr:rowOff>
    </xdr:from>
    <xdr:to>
      <xdr:col>21</xdr:col>
      <xdr:colOff>512617</xdr:colOff>
      <xdr:row>18</xdr:row>
      <xdr:rowOff>1</xdr:rowOff>
    </xdr:to>
    <xdr:sp macro="" textlink="">
      <xdr:nvSpPr>
        <xdr:cNvPr id="9" name="矩形 8"/>
        <xdr:cNvSpPr/>
      </xdr:nvSpPr>
      <xdr:spPr>
        <a:xfrm>
          <a:off x="10778836" y="2743201"/>
          <a:ext cx="2535381" cy="838200"/>
        </a:xfrm>
        <a:prstGeom prst="rect">
          <a:avLst/>
        </a:prstGeom>
        <a:noFill/>
        <a:ln w="28575">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22</xdr:col>
      <xdr:colOff>110836</xdr:colOff>
      <xdr:row>13</xdr:row>
      <xdr:rowOff>152401</xdr:rowOff>
    </xdr:from>
    <xdr:to>
      <xdr:col>27</xdr:col>
      <xdr:colOff>110836</xdr:colOff>
      <xdr:row>17</xdr:row>
      <xdr:rowOff>174173</xdr:rowOff>
    </xdr:to>
    <xdr:sp macro="" textlink="">
      <xdr:nvSpPr>
        <xdr:cNvPr id="10" name="矩形 9"/>
        <xdr:cNvSpPr/>
      </xdr:nvSpPr>
      <xdr:spPr>
        <a:xfrm>
          <a:off x="13522036" y="2743201"/>
          <a:ext cx="3048000" cy="814252"/>
        </a:xfrm>
        <a:prstGeom prst="rect">
          <a:avLst/>
        </a:prstGeom>
        <a:noFill/>
        <a:ln w="28575">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11</xdr:col>
      <xdr:colOff>108855</xdr:colOff>
      <xdr:row>9</xdr:row>
      <xdr:rowOff>110836</xdr:rowOff>
    </xdr:from>
    <xdr:to>
      <xdr:col>13</xdr:col>
      <xdr:colOff>444137</xdr:colOff>
      <xdr:row>11</xdr:row>
      <xdr:rowOff>35888</xdr:rowOff>
    </xdr:to>
    <xdr:pic>
      <xdr:nvPicPr>
        <xdr:cNvPr id="11" name="图片 10"/>
        <xdr:cNvPicPr>
          <a:picLocks noChangeAspect="1"/>
        </xdr:cNvPicPr>
      </xdr:nvPicPr>
      <xdr:blipFill>
        <a:blip xmlns:r="http://schemas.openxmlformats.org/officeDocument/2006/relationships" r:embed="rId5"/>
        <a:stretch>
          <a:fillRect/>
        </a:stretch>
      </xdr:blipFill>
      <xdr:spPr>
        <a:xfrm>
          <a:off x="6814455" y="1909156"/>
          <a:ext cx="1554482" cy="32129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tabSelected="1" zoomScale="70" zoomScaleNormal="70" workbookViewId="0">
      <selection activeCell="C21" sqref="C21"/>
    </sheetView>
  </sheetViews>
  <sheetFormatPr defaultRowHeight="13.8"/>
  <cols>
    <col min="1" max="1" width="12.21875" style="7" customWidth="1"/>
    <col min="2" max="2" width="15" style="7" customWidth="1"/>
    <col min="3" max="3" width="8.88671875" style="7"/>
    <col min="4" max="4" width="11.5546875" style="7" customWidth="1"/>
    <col min="5" max="16384" width="8.88671875" style="7"/>
  </cols>
  <sheetData>
    <row r="1" spans="1:5" ht="15.6">
      <c r="A1" s="171" t="s">
        <v>124</v>
      </c>
    </row>
    <row r="3" spans="1:5">
      <c r="A3" s="172" t="s">
        <v>118</v>
      </c>
      <c r="B3" s="172" t="s">
        <v>119</v>
      </c>
      <c r="C3" s="172" t="s">
        <v>120</v>
      </c>
      <c r="D3" s="172" t="s">
        <v>121</v>
      </c>
      <c r="E3" s="172" t="s">
        <v>120</v>
      </c>
    </row>
    <row r="4" spans="1:5">
      <c r="A4" s="7" t="s">
        <v>122</v>
      </c>
      <c r="B4" s="7">
        <v>2.13</v>
      </c>
      <c r="C4" s="7">
        <v>0.13</v>
      </c>
      <c r="D4" s="7">
        <v>109.2</v>
      </c>
      <c r="E4" s="7">
        <v>11.4</v>
      </c>
    </row>
    <row r="5" spans="1:5">
      <c r="B5" s="7">
        <v>8.4600000000000009</v>
      </c>
      <c r="C5" s="7">
        <v>0.44</v>
      </c>
      <c r="D5" s="7">
        <v>123.1</v>
      </c>
      <c r="E5" s="7">
        <v>12.5</v>
      </c>
    </row>
    <row r="6" spans="1:5">
      <c r="B6" s="7">
        <v>15.23</v>
      </c>
      <c r="C6" s="7">
        <v>0.23</v>
      </c>
      <c r="D6" s="7">
        <v>163.69999999999999</v>
      </c>
      <c r="E6" s="7">
        <v>15.1</v>
      </c>
    </row>
    <row r="7" spans="1:5">
      <c r="B7" s="7">
        <v>21.67</v>
      </c>
      <c r="C7" s="7">
        <v>0.44</v>
      </c>
      <c r="D7" s="7">
        <v>175</v>
      </c>
      <c r="E7" s="7">
        <v>18.600000000000001</v>
      </c>
    </row>
    <row r="8" spans="1:5">
      <c r="B8" s="7">
        <v>28.27</v>
      </c>
      <c r="C8" s="7">
        <v>0.08</v>
      </c>
      <c r="D8" s="7">
        <v>191.6</v>
      </c>
      <c r="E8" s="7">
        <v>21.8</v>
      </c>
    </row>
    <row r="10" spans="1:5">
      <c r="A10" s="7" t="s">
        <v>123</v>
      </c>
      <c r="B10" s="7">
        <v>1.08</v>
      </c>
      <c r="C10" s="7">
        <v>0.03</v>
      </c>
      <c r="D10" s="7">
        <v>182.8</v>
      </c>
      <c r="E10" s="7">
        <v>15.6</v>
      </c>
    </row>
    <row r="11" spans="1:5">
      <c r="B11" s="7">
        <v>9.3699999999999992</v>
      </c>
      <c r="C11" s="7">
        <v>0.28999999999999998</v>
      </c>
      <c r="D11" s="7">
        <v>231.1</v>
      </c>
      <c r="E11" s="7">
        <v>24.9</v>
      </c>
    </row>
    <row r="12" spans="1:5">
      <c r="B12" s="7">
        <v>15.53</v>
      </c>
      <c r="C12" s="7">
        <v>0.48</v>
      </c>
      <c r="D12" s="7">
        <v>240.3</v>
      </c>
      <c r="E12" s="7">
        <v>15.4</v>
      </c>
    </row>
    <row r="13" spans="1:5">
      <c r="A13" s="17"/>
      <c r="B13" s="17">
        <v>25.37</v>
      </c>
      <c r="C13" s="17">
        <v>0.37</v>
      </c>
      <c r="D13" s="17">
        <v>255.9</v>
      </c>
      <c r="E13" s="17">
        <v>17.899999999999999</v>
      </c>
    </row>
  </sheetData>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8"/>
  <sheetViews>
    <sheetView showGridLines="0" zoomScale="55" zoomScaleNormal="55" workbookViewId="0">
      <selection activeCell="AE37" sqref="AE37"/>
    </sheetView>
  </sheetViews>
  <sheetFormatPr defaultColWidth="8.88671875" defaultRowHeight="13.8"/>
  <cols>
    <col min="1" max="8" width="8.88671875" style="7"/>
    <col min="9" max="9" width="10.33203125" style="7" customWidth="1"/>
    <col min="10" max="10" width="10.109375" style="7" customWidth="1"/>
    <col min="11" max="11" width="10.44140625" style="7" customWidth="1"/>
    <col min="12" max="12" width="10" style="7" customWidth="1"/>
    <col min="13" max="13" width="10.44140625" style="7" customWidth="1"/>
    <col min="14" max="16384" width="8.88671875" style="7"/>
  </cols>
  <sheetData>
    <row r="1" spans="1:22" ht="15.6">
      <c r="A1" s="5" t="s">
        <v>125</v>
      </c>
    </row>
    <row r="2" spans="1:22" ht="15.6" customHeight="1"/>
    <row r="3" spans="1:22" ht="15.6" customHeight="1">
      <c r="D3" s="173" t="s">
        <v>55</v>
      </c>
      <c r="E3" s="173"/>
      <c r="F3" s="173"/>
      <c r="G3" s="173"/>
      <c r="H3" s="173"/>
      <c r="I3" s="173"/>
      <c r="J3" s="173"/>
      <c r="K3" s="173"/>
      <c r="L3" s="173"/>
      <c r="M3" s="173"/>
      <c r="N3" s="173"/>
      <c r="O3" s="173"/>
      <c r="P3" s="173"/>
      <c r="Q3" s="173"/>
      <c r="R3" s="173"/>
      <c r="S3" s="173"/>
      <c r="T3" s="173"/>
      <c r="U3" s="173"/>
      <c r="V3" s="173"/>
    </row>
    <row r="4" spans="1:22" ht="15.6" customHeight="1">
      <c r="D4" s="173"/>
      <c r="E4" s="173"/>
      <c r="F4" s="173"/>
      <c r="G4" s="173"/>
      <c r="H4" s="173"/>
      <c r="I4" s="173"/>
      <c r="J4" s="173"/>
      <c r="K4" s="173"/>
      <c r="L4" s="173"/>
      <c r="M4" s="173"/>
      <c r="N4" s="173"/>
      <c r="O4" s="173"/>
      <c r="P4" s="173"/>
      <c r="Q4" s="173"/>
      <c r="R4" s="173"/>
      <c r="S4" s="173"/>
      <c r="T4" s="173"/>
      <c r="U4" s="173"/>
      <c r="V4" s="173"/>
    </row>
    <row r="5" spans="1:22" ht="15.6" customHeight="1">
      <c r="D5" s="173"/>
      <c r="E5" s="173"/>
      <c r="F5" s="173"/>
      <c r="G5" s="173"/>
      <c r="H5" s="173"/>
      <c r="I5" s="173"/>
      <c r="J5" s="173"/>
      <c r="K5" s="173"/>
      <c r="L5" s="173"/>
      <c r="M5" s="173"/>
      <c r="N5" s="173"/>
      <c r="O5" s="173"/>
      <c r="P5" s="173"/>
      <c r="Q5" s="173"/>
      <c r="R5" s="173"/>
      <c r="S5" s="173"/>
      <c r="T5" s="173"/>
      <c r="U5" s="173"/>
      <c r="V5" s="173"/>
    </row>
    <row r="6" spans="1:22" ht="15.6" customHeight="1">
      <c r="D6" s="173"/>
      <c r="E6" s="173"/>
      <c r="F6" s="173"/>
      <c r="G6" s="173"/>
      <c r="H6" s="173"/>
      <c r="I6" s="173"/>
      <c r="J6" s="173"/>
      <c r="K6" s="173"/>
      <c r="L6" s="173"/>
      <c r="M6" s="173"/>
      <c r="N6" s="173"/>
      <c r="O6" s="173"/>
      <c r="P6" s="173"/>
      <c r="Q6" s="173"/>
      <c r="R6" s="173"/>
      <c r="S6" s="173"/>
      <c r="T6" s="173"/>
      <c r="U6" s="173"/>
      <c r="V6" s="173"/>
    </row>
    <row r="7" spans="1:22" ht="15.6" customHeight="1">
      <c r="D7" s="173"/>
      <c r="E7" s="173"/>
      <c r="F7" s="173"/>
      <c r="G7" s="173"/>
      <c r="H7" s="173"/>
      <c r="I7" s="173"/>
      <c r="J7" s="173"/>
      <c r="K7" s="173"/>
      <c r="L7" s="173"/>
      <c r="M7" s="173"/>
      <c r="N7" s="173"/>
      <c r="O7" s="173"/>
      <c r="P7" s="173"/>
      <c r="Q7" s="173"/>
      <c r="R7" s="173"/>
      <c r="S7" s="173"/>
      <c r="T7" s="173"/>
      <c r="U7" s="173"/>
      <c r="V7" s="173"/>
    </row>
    <row r="8" spans="1:22" ht="15.6" customHeight="1">
      <c r="D8" s="173"/>
      <c r="E8" s="173"/>
      <c r="F8" s="173"/>
      <c r="G8" s="173"/>
      <c r="H8" s="173"/>
      <c r="I8" s="173"/>
      <c r="J8" s="173"/>
      <c r="K8" s="173"/>
      <c r="L8" s="173"/>
      <c r="M8" s="173"/>
      <c r="N8" s="173"/>
      <c r="O8" s="173"/>
      <c r="P8" s="173"/>
      <c r="Q8" s="173"/>
      <c r="R8" s="173"/>
      <c r="S8" s="173"/>
      <c r="T8" s="173"/>
      <c r="U8" s="173"/>
      <c r="V8" s="173"/>
    </row>
    <row r="9" spans="1:22" ht="15.6" customHeight="1">
      <c r="D9" s="173"/>
      <c r="E9" s="173"/>
      <c r="F9" s="173"/>
      <c r="G9" s="173"/>
      <c r="H9" s="173"/>
      <c r="I9" s="173"/>
      <c r="J9" s="173"/>
      <c r="K9" s="173"/>
      <c r="L9" s="173"/>
      <c r="M9" s="173"/>
      <c r="N9" s="173"/>
      <c r="O9" s="173"/>
      <c r="P9" s="173"/>
      <c r="Q9" s="173"/>
      <c r="R9" s="173"/>
      <c r="S9" s="173"/>
      <c r="T9" s="173"/>
      <c r="U9" s="173"/>
      <c r="V9" s="173"/>
    </row>
    <row r="10" spans="1:22" ht="15.6" customHeight="1">
      <c r="D10" s="173"/>
      <c r="E10" s="173"/>
      <c r="F10" s="173"/>
      <c r="G10" s="173"/>
      <c r="H10" s="173"/>
      <c r="I10" s="173"/>
      <c r="J10" s="173"/>
      <c r="K10" s="173"/>
      <c r="L10" s="173"/>
      <c r="M10" s="173"/>
      <c r="N10" s="173"/>
      <c r="O10" s="173"/>
      <c r="P10" s="173"/>
      <c r="Q10" s="173"/>
      <c r="R10" s="173"/>
      <c r="S10" s="173"/>
      <c r="T10" s="173"/>
      <c r="U10" s="173"/>
      <c r="V10" s="173"/>
    </row>
    <row r="11" spans="1:22" ht="15.6" customHeight="1">
      <c r="D11" s="173"/>
      <c r="E11" s="173"/>
      <c r="F11" s="173"/>
      <c r="G11" s="173"/>
      <c r="H11" s="173"/>
      <c r="I11" s="173"/>
      <c r="J11" s="173"/>
      <c r="K11" s="173"/>
      <c r="L11" s="173"/>
      <c r="M11" s="173"/>
      <c r="N11" s="173"/>
      <c r="O11" s="173"/>
      <c r="P11" s="173"/>
      <c r="Q11" s="173"/>
      <c r="R11" s="173"/>
      <c r="S11" s="173"/>
      <c r="T11" s="173"/>
      <c r="U11" s="173"/>
      <c r="V11" s="173"/>
    </row>
    <row r="12" spans="1:22" ht="13.8" customHeight="1">
      <c r="D12" s="173"/>
      <c r="E12" s="173"/>
      <c r="F12" s="173"/>
      <c r="G12" s="173"/>
      <c r="H12" s="173"/>
      <c r="I12" s="173"/>
      <c r="J12" s="173"/>
      <c r="K12" s="173"/>
      <c r="L12" s="173"/>
      <c r="M12" s="173"/>
      <c r="N12" s="173"/>
      <c r="O12" s="173"/>
      <c r="P12" s="173"/>
      <c r="Q12" s="173"/>
      <c r="R12" s="173"/>
      <c r="S12" s="173"/>
      <c r="T12" s="173"/>
      <c r="U12" s="173"/>
      <c r="V12" s="173"/>
    </row>
    <row r="13" spans="1:22" ht="13.8" customHeight="1">
      <c r="D13" s="173"/>
      <c r="E13" s="173"/>
      <c r="F13" s="173"/>
      <c r="G13" s="173"/>
      <c r="H13" s="173"/>
      <c r="I13" s="173"/>
      <c r="J13" s="173"/>
      <c r="K13" s="173"/>
      <c r="L13" s="173"/>
      <c r="M13" s="173"/>
      <c r="N13" s="173"/>
      <c r="O13" s="173"/>
      <c r="P13" s="173"/>
      <c r="Q13" s="173"/>
      <c r="R13" s="173"/>
      <c r="S13" s="173"/>
      <c r="T13" s="173"/>
      <c r="U13" s="173"/>
      <c r="V13" s="173"/>
    </row>
    <row r="14" spans="1:22" ht="13.8" customHeight="1">
      <c r="D14" s="173"/>
      <c r="E14" s="173"/>
      <c r="F14" s="173"/>
      <c r="G14" s="173"/>
      <c r="H14" s="173"/>
      <c r="I14" s="173"/>
      <c r="J14" s="173"/>
      <c r="K14" s="173"/>
      <c r="L14" s="173"/>
      <c r="M14" s="173"/>
      <c r="N14" s="173"/>
      <c r="O14" s="173"/>
      <c r="P14" s="173"/>
      <c r="Q14" s="173"/>
      <c r="R14" s="173"/>
      <c r="S14" s="173"/>
      <c r="T14" s="173"/>
      <c r="U14" s="173"/>
      <c r="V14" s="173"/>
    </row>
    <row r="15" spans="1:22" s="34" customFormat="1" ht="14.4" thickBot="1"/>
    <row r="16" spans="1:22" ht="14.4" thickTop="1">
      <c r="A16" s="58" t="s">
        <v>49</v>
      </c>
    </row>
    <row r="17" spans="1:28">
      <c r="D17" s="59" t="s">
        <v>26</v>
      </c>
      <c r="E17" s="45"/>
      <c r="F17" s="45"/>
      <c r="G17" s="45"/>
      <c r="H17" s="45"/>
      <c r="I17" s="45"/>
      <c r="J17" s="45"/>
      <c r="K17" s="45"/>
      <c r="L17" s="45"/>
      <c r="M17" s="45"/>
      <c r="N17" s="45"/>
      <c r="O17" s="45"/>
      <c r="P17" s="45"/>
      <c r="Q17" s="45"/>
      <c r="R17" s="45"/>
      <c r="S17" s="45"/>
      <c r="T17" s="45"/>
      <c r="U17" s="45"/>
      <c r="V17" s="45"/>
      <c r="W17" s="45"/>
      <c r="X17" s="45"/>
      <c r="Y17" s="45"/>
      <c r="Z17" s="45"/>
      <c r="AA17" s="45"/>
      <c r="AB17" s="46"/>
    </row>
    <row r="18" spans="1:28">
      <c r="D18" s="47"/>
      <c r="E18" s="13"/>
      <c r="F18" s="13"/>
      <c r="G18" s="13"/>
      <c r="H18" s="13"/>
      <c r="I18" s="13"/>
      <c r="J18" s="13"/>
      <c r="K18" s="13"/>
      <c r="L18" s="13"/>
      <c r="M18" s="13"/>
      <c r="N18" s="13"/>
      <c r="O18" s="13"/>
      <c r="P18" s="13"/>
      <c r="Q18" s="13"/>
      <c r="R18" s="13"/>
      <c r="S18" s="13"/>
      <c r="T18" s="13"/>
      <c r="U18" s="13"/>
      <c r="V18" s="13"/>
      <c r="W18" s="13"/>
      <c r="X18" s="13"/>
      <c r="Y18" s="13"/>
      <c r="Z18" s="13"/>
      <c r="AA18" s="13"/>
      <c r="AB18" s="44"/>
    </row>
    <row r="19" spans="1:28">
      <c r="D19" s="47"/>
      <c r="E19" s="13"/>
      <c r="F19" s="13"/>
      <c r="G19" s="13"/>
      <c r="H19" s="13"/>
      <c r="I19" s="13"/>
      <c r="J19" s="13"/>
      <c r="K19" s="13"/>
      <c r="L19" s="13"/>
      <c r="M19" s="13"/>
      <c r="N19" s="13"/>
      <c r="O19" s="13"/>
      <c r="P19" s="13"/>
      <c r="Q19" s="13"/>
      <c r="R19" s="13"/>
      <c r="S19" s="13"/>
      <c r="T19" s="13"/>
      <c r="U19" s="13"/>
      <c r="V19" s="13"/>
      <c r="W19" s="13"/>
      <c r="X19" s="13"/>
      <c r="Y19" s="13"/>
      <c r="Z19" s="13"/>
      <c r="AA19" s="13"/>
      <c r="AB19" s="44"/>
    </row>
    <row r="20" spans="1:28">
      <c r="D20" s="47"/>
      <c r="E20" s="13"/>
      <c r="F20" s="13"/>
      <c r="G20" s="13"/>
      <c r="H20" s="13"/>
      <c r="I20" s="13"/>
      <c r="J20" s="13"/>
      <c r="K20" s="13"/>
      <c r="L20" s="13"/>
      <c r="M20" s="13"/>
      <c r="N20" s="13"/>
      <c r="O20" s="13"/>
      <c r="P20" s="13"/>
      <c r="Q20" s="13"/>
      <c r="R20" s="13"/>
      <c r="S20" s="13"/>
      <c r="T20" s="13"/>
      <c r="U20" s="13"/>
      <c r="V20" s="13"/>
      <c r="W20" s="13"/>
      <c r="X20" s="13"/>
      <c r="Y20" s="13"/>
      <c r="Z20" s="13"/>
      <c r="AA20" s="13"/>
      <c r="AB20" s="44"/>
    </row>
    <row r="21" spans="1:28">
      <c r="D21" s="47"/>
      <c r="E21" s="13"/>
      <c r="F21" s="13"/>
      <c r="G21" s="13"/>
      <c r="H21" s="13"/>
      <c r="I21" s="13"/>
      <c r="J21" s="13"/>
      <c r="K21" s="13"/>
      <c r="L21" s="13"/>
      <c r="M21" s="13"/>
      <c r="N21" s="13"/>
      <c r="O21" s="13"/>
      <c r="P21" s="13"/>
      <c r="Q21" s="13"/>
      <c r="R21" s="13"/>
      <c r="S21" s="13"/>
      <c r="T21" s="13"/>
      <c r="U21" s="13"/>
      <c r="V21" s="13"/>
      <c r="W21" s="13"/>
      <c r="X21" s="13"/>
      <c r="Y21" s="13"/>
      <c r="Z21" s="13"/>
      <c r="AA21" s="13"/>
      <c r="AB21" s="44"/>
    </row>
    <row r="22" spans="1:28">
      <c r="D22" s="47"/>
      <c r="E22" s="13"/>
      <c r="F22" s="13"/>
      <c r="G22" s="13"/>
      <c r="H22" s="13"/>
      <c r="I22" s="13"/>
      <c r="J22" s="13"/>
      <c r="K22" s="13"/>
      <c r="L22" s="13"/>
      <c r="M22" s="13"/>
      <c r="N22" s="13"/>
      <c r="O22" s="13"/>
      <c r="P22" s="13"/>
      <c r="Q22" s="13"/>
      <c r="R22" s="13"/>
      <c r="S22" s="13"/>
      <c r="T22" s="13"/>
      <c r="U22" s="13"/>
      <c r="V22" s="13"/>
      <c r="W22" s="13"/>
      <c r="X22" s="13"/>
      <c r="Y22" s="13"/>
      <c r="Z22" s="13"/>
      <c r="AA22" s="13"/>
      <c r="AB22" s="44"/>
    </row>
    <row r="23" spans="1:28">
      <c r="D23" s="47"/>
      <c r="E23" s="13"/>
      <c r="F23" s="13"/>
      <c r="G23" s="13"/>
      <c r="H23" s="13"/>
      <c r="I23" s="13"/>
      <c r="J23" s="13"/>
      <c r="K23" s="13"/>
      <c r="L23" s="13"/>
      <c r="M23" s="13"/>
      <c r="N23" s="13"/>
      <c r="O23" s="13"/>
      <c r="P23" s="13"/>
      <c r="Q23" s="13"/>
      <c r="R23" s="13"/>
      <c r="S23" s="13"/>
      <c r="T23" s="13"/>
      <c r="U23" s="13"/>
      <c r="V23" s="13"/>
      <c r="W23" s="13"/>
      <c r="X23" s="13"/>
      <c r="Y23" s="13"/>
      <c r="Z23" s="13"/>
      <c r="AA23" s="13"/>
      <c r="AB23" s="44"/>
    </row>
    <row r="24" spans="1:28">
      <c r="D24" s="47"/>
      <c r="E24" s="13"/>
      <c r="F24" s="13"/>
      <c r="G24" s="13"/>
      <c r="H24" s="13"/>
      <c r="I24" s="13"/>
      <c r="J24" s="13"/>
      <c r="K24" s="13"/>
      <c r="L24" s="13"/>
      <c r="M24" s="13"/>
      <c r="N24" s="13"/>
      <c r="O24" s="13"/>
      <c r="P24" s="13"/>
      <c r="Q24" s="13"/>
      <c r="R24" s="13"/>
      <c r="S24" s="13"/>
      <c r="T24" s="13"/>
      <c r="U24" s="13"/>
      <c r="V24" s="13"/>
      <c r="W24" s="13"/>
      <c r="X24" s="13"/>
      <c r="Y24" s="13"/>
      <c r="Z24" s="13"/>
      <c r="AA24" s="13"/>
      <c r="AB24" s="44"/>
    </row>
    <row r="25" spans="1:28">
      <c r="D25" s="47"/>
      <c r="E25" s="13"/>
      <c r="F25" s="13"/>
      <c r="G25" s="13"/>
      <c r="H25" s="13"/>
      <c r="I25" s="13"/>
      <c r="J25" s="13"/>
      <c r="K25" s="13"/>
      <c r="L25" s="13"/>
      <c r="M25" s="13"/>
      <c r="N25" s="13"/>
      <c r="O25" s="13"/>
      <c r="P25" s="13"/>
      <c r="Q25" s="13"/>
      <c r="R25" s="13"/>
      <c r="S25" s="13"/>
      <c r="T25" s="13"/>
      <c r="U25" s="13"/>
      <c r="V25" s="13"/>
      <c r="W25" s="13"/>
      <c r="X25" s="13"/>
      <c r="Y25" s="13"/>
      <c r="Z25" s="13"/>
      <c r="AA25" s="13"/>
      <c r="AB25" s="44"/>
    </row>
    <row r="26" spans="1:28">
      <c r="D26" s="47"/>
      <c r="E26" s="13"/>
      <c r="F26" s="13"/>
      <c r="G26" s="13"/>
      <c r="H26" s="13"/>
      <c r="I26" s="13"/>
      <c r="J26" s="13"/>
      <c r="K26" s="13"/>
      <c r="L26" s="13"/>
      <c r="M26" s="13"/>
      <c r="N26" s="13"/>
      <c r="O26" s="13"/>
      <c r="P26" s="13"/>
      <c r="Q26" s="13"/>
      <c r="R26" s="13"/>
      <c r="S26" s="13"/>
      <c r="T26" s="13"/>
      <c r="U26" s="13"/>
      <c r="V26" s="13"/>
      <c r="W26" s="13"/>
      <c r="X26" s="13"/>
      <c r="Y26" s="13"/>
      <c r="Z26" s="13"/>
      <c r="AA26" s="13"/>
      <c r="AB26" s="44"/>
    </row>
    <row r="27" spans="1:28">
      <c r="D27" s="47"/>
      <c r="E27" s="13"/>
      <c r="F27" s="13"/>
      <c r="G27" s="13"/>
      <c r="H27" s="13"/>
      <c r="I27" s="13"/>
      <c r="J27" s="13"/>
      <c r="K27" s="13"/>
      <c r="L27" s="13"/>
      <c r="M27" s="13"/>
      <c r="N27" s="13"/>
      <c r="O27" s="13"/>
      <c r="P27" s="13"/>
      <c r="Q27" s="13"/>
      <c r="R27" s="13"/>
      <c r="S27" s="13"/>
      <c r="T27" s="13"/>
      <c r="U27" s="13"/>
      <c r="V27" s="13"/>
      <c r="W27" s="13"/>
      <c r="X27" s="13"/>
      <c r="Y27" s="13"/>
      <c r="Z27" s="13"/>
      <c r="AA27" s="13"/>
      <c r="AB27" s="44"/>
    </row>
    <row r="28" spans="1:28">
      <c r="D28" s="47"/>
      <c r="E28" s="13"/>
      <c r="F28" s="13"/>
      <c r="G28" s="13"/>
      <c r="H28" s="13"/>
      <c r="I28" s="13"/>
      <c r="J28" s="13"/>
      <c r="K28" s="13"/>
      <c r="L28" s="13"/>
      <c r="M28" s="13"/>
      <c r="N28" s="13"/>
      <c r="O28" s="13"/>
      <c r="P28" s="13"/>
      <c r="Q28" s="13"/>
      <c r="R28" s="13"/>
      <c r="S28" s="13"/>
      <c r="T28" s="13"/>
      <c r="U28" s="13"/>
      <c r="V28" s="13"/>
      <c r="W28" s="13"/>
      <c r="X28" s="13"/>
      <c r="Y28" s="13"/>
      <c r="Z28" s="13"/>
      <c r="AA28" s="13"/>
      <c r="AB28" s="44"/>
    </row>
    <row r="29" spans="1:28" s="13" customFormat="1">
      <c r="C29" s="7"/>
      <c r="D29" s="47"/>
      <c r="AB29" s="44"/>
    </row>
    <row r="30" spans="1:28">
      <c r="A30" s="13"/>
      <c r="B30" s="13"/>
      <c r="D30" s="47"/>
      <c r="E30" s="13"/>
      <c r="F30" s="13"/>
      <c r="G30" s="13"/>
      <c r="H30" s="13"/>
      <c r="I30" s="13"/>
      <c r="J30" s="13"/>
      <c r="K30" s="13"/>
      <c r="L30" s="13"/>
      <c r="M30" s="13"/>
      <c r="N30" s="13"/>
      <c r="O30" s="13"/>
      <c r="P30" s="13"/>
      <c r="Q30" s="13"/>
      <c r="R30" s="13"/>
      <c r="S30" s="13"/>
      <c r="T30" s="13"/>
      <c r="U30" s="13"/>
      <c r="V30" s="13"/>
      <c r="W30" s="13"/>
      <c r="X30" s="13"/>
      <c r="Y30" s="13"/>
      <c r="Z30" s="13"/>
      <c r="AA30" s="13"/>
      <c r="AB30" s="44"/>
    </row>
    <row r="31" spans="1:28">
      <c r="A31" s="13"/>
      <c r="B31" s="13"/>
      <c r="C31" s="13"/>
      <c r="D31" s="47"/>
      <c r="E31" s="13"/>
      <c r="F31" s="13"/>
      <c r="G31" s="13"/>
      <c r="H31" s="13"/>
      <c r="I31" s="13"/>
      <c r="J31" s="13"/>
      <c r="K31" s="13"/>
      <c r="L31" s="13"/>
      <c r="M31" s="13"/>
      <c r="N31" s="13"/>
      <c r="O31" s="13"/>
      <c r="P31" s="13"/>
      <c r="Q31" s="13"/>
      <c r="R31" s="13"/>
      <c r="S31" s="13"/>
      <c r="T31" s="13"/>
      <c r="U31" s="13"/>
      <c r="V31" s="13"/>
      <c r="W31" s="13"/>
      <c r="X31" s="13"/>
      <c r="Y31" s="13"/>
      <c r="Z31" s="13"/>
      <c r="AA31" s="13"/>
      <c r="AB31" s="44"/>
    </row>
    <row r="32" spans="1:28">
      <c r="C32" s="13"/>
      <c r="D32" s="47"/>
      <c r="E32" s="13"/>
      <c r="F32" s="13"/>
      <c r="G32" s="13"/>
      <c r="H32" s="13"/>
      <c r="I32" s="13"/>
      <c r="J32" s="13"/>
      <c r="K32" s="13"/>
      <c r="L32" s="13"/>
      <c r="M32" s="13"/>
      <c r="N32" s="13"/>
      <c r="O32" s="13"/>
      <c r="P32" s="13"/>
      <c r="Q32" s="13"/>
      <c r="R32" s="13"/>
      <c r="S32" s="13"/>
      <c r="T32" s="13"/>
      <c r="U32" s="13"/>
      <c r="V32" s="13"/>
      <c r="W32" s="13"/>
      <c r="X32" s="13"/>
      <c r="Y32" s="13"/>
      <c r="Z32" s="13"/>
      <c r="AA32" s="13"/>
      <c r="AB32" s="44"/>
    </row>
    <row r="33" spans="2:28">
      <c r="C33" s="13"/>
      <c r="D33" s="47"/>
      <c r="E33" s="13"/>
      <c r="F33" s="13"/>
      <c r="G33" s="13"/>
      <c r="H33" s="24" t="s">
        <v>2</v>
      </c>
      <c r="I33" s="13"/>
      <c r="J33" s="13"/>
      <c r="K33" s="13"/>
      <c r="L33" s="13"/>
      <c r="M33" s="25" t="s">
        <v>3</v>
      </c>
      <c r="N33" s="13"/>
      <c r="O33" s="13"/>
      <c r="P33" s="13"/>
      <c r="Q33" s="13"/>
      <c r="R33" s="26" t="s">
        <v>4</v>
      </c>
      <c r="S33" s="13"/>
      <c r="T33" s="13"/>
      <c r="U33" s="13"/>
      <c r="V33" s="13"/>
      <c r="W33" s="27" t="s">
        <v>5</v>
      </c>
      <c r="X33" s="13"/>
      <c r="Y33" s="13"/>
      <c r="Z33" s="13"/>
      <c r="AA33" s="13"/>
      <c r="AB33" s="44"/>
    </row>
    <row r="34" spans="2:28">
      <c r="D34" s="47"/>
      <c r="E34" s="13"/>
      <c r="F34" s="13"/>
      <c r="G34" s="13"/>
      <c r="H34" s="13"/>
      <c r="I34" s="13"/>
      <c r="J34" s="13"/>
      <c r="K34" s="13"/>
      <c r="L34" s="13"/>
      <c r="M34" s="13"/>
      <c r="N34" s="13"/>
      <c r="O34" s="13"/>
      <c r="P34" s="13"/>
      <c r="Q34" s="13"/>
      <c r="R34" s="13"/>
      <c r="S34" s="13"/>
      <c r="T34" s="13"/>
      <c r="U34" s="13"/>
      <c r="V34" s="13"/>
      <c r="W34" s="13"/>
      <c r="X34" s="13"/>
      <c r="Y34" s="13"/>
      <c r="Z34" s="13"/>
      <c r="AA34" s="13"/>
      <c r="AB34" s="44"/>
    </row>
    <row r="35" spans="2:28">
      <c r="D35" s="47"/>
      <c r="E35" s="13"/>
      <c r="F35" s="13"/>
      <c r="G35" s="13"/>
      <c r="H35" s="13"/>
      <c r="I35" s="13"/>
      <c r="J35" s="13"/>
      <c r="K35" s="13"/>
      <c r="L35" s="13"/>
      <c r="M35" s="13"/>
      <c r="N35" s="13"/>
      <c r="O35" s="13"/>
      <c r="P35" s="13"/>
      <c r="Q35" s="13"/>
      <c r="R35" s="13"/>
      <c r="S35" s="13"/>
      <c r="T35" s="13"/>
      <c r="U35" s="13"/>
      <c r="V35" s="13"/>
      <c r="W35" s="13"/>
      <c r="X35" s="13"/>
      <c r="Y35" s="13"/>
      <c r="Z35" s="13"/>
      <c r="AA35" s="13"/>
      <c r="AB35" s="44"/>
    </row>
    <row r="36" spans="2:28">
      <c r="D36" s="47"/>
      <c r="E36" s="13"/>
      <c r="F36" s="13"/>
      <c r="G36" s="13"/>
      <c r="H36" s="13"/>
      <c r="I36" s="13"/>
      <c r="J36" s="13"/>
      <c r="K36" s="13"/>
      <c r="L36" s="13"/>
      <c r="M36" s="13"/>
      <c r="N36" s="13"/>
      <c r="O36" s="13"/>
      <c r="P36" s="13"/>
      <c r="Q36" s="13"/>
      <c r="R36" s="13"/>
      <c r="S36" s="13"/>
      <c r="T36" s="13"/>
      <c r="U36" s="13"/>
      <c r="V36" s="13"/>
      <c r="W36" s="13"/>
      <c r="X36" s="13"/>
      <c r="Y36" s="13"/>
      <c r="Z36" s="13"/>
      <c r="AA36" s="13"/>
      <c r="AB36" s="44"/>
    </row>
    <row r="37" spans="2:28">
      <c r="D37" s="47"/>
      <c r="E37" s="13"/>
      <c r="F37" s="13"/>
      <c r="G37" s="13"/>
      <c r="H37" s="13"/>
      <c r="I37" s="13"/>
      <c r="J37" s="13"/>
      <c r="K37" s="13"/>
      <c r="L37" s="13"/>
      <c r="M37" s="13"/>
      <c r="N37" s="13"/>
      <c r="O37" s="13"/>
      <c r="P37" s="13"/>
      <c r="Q37" s="13"/>
      <c r="R37" s="13"/>
      <c r="S37" s="13"/>
      <c r="T37" s="13"/>
      <c r="U37" s="13"/>
      <c r="V37" s="13"/>
      <c r="W37" s="13"/>
      <c r="X37" s="13"/>
      <c r="Y37" s="13"/>
      <c r="Z37" s="13"/>
      <c r="AA37" s="13"/>
      <c r="AB37" s="44"/>
    </row>
    <row r="38" spans="2:28">
      <c r="D38" s="47"/>
      <c r="E38" s="13"/>
      <c r="F38" s="13"/>
      <c r="G38" s="13"/>
      <c r="H38" s="13"/>
      <c r="I38" s="13"/>
      <c r="J38" s="13"/>
      <c r="K38" s="13"/>
      <c r="L38" s="13"/>
      <c r="M38" s="13"/>
      <c r="N38" s="13"/>
      <c r="O38" s="13"/>
      <c r="P38" s="13"/>
      <c r="Q38" s="13"/>
      <c r="R38" s="13"/>
      <c r="S38" s="13"/>
      <c r="T38" s="13"/>
      <c r="U38" s="13"/>
      <c r="V38" s="13"/>
      <c r="W38" s="13"/>
      <c r="X38" s="13"/>
      <c r="Y38" s="13"/>
      <c r="Z38" s="13"/>
      <c r="AA38" s="13"/>
      <c r="AB38" s="44"/>
    </row>
    <row r="39" spans="2:28">
      <c r="D39" s="48"/>
      <c r="E39" s="49"/>
      <c r="F39" s="49"/>
      <c r="G39" s="49"/>
      <c r="H39" s="49"/>
      <c r="I39" s="49"/>
      <c r="J39" s="49"/>
      <c r="K39" s="49"/>
      <c r="L39" s="49"/>
      <c r="M39" s="61"/>
      <c r="N39" s="61" t="s">
        <v>1</v>
      </c>
      <c r="O39" s="49"/>
      <c r="P39" s="49"/>
      <c r="Q39" s="49"/>
      <c r="R39" s="49"/>
      <c r="S39" s="49"/>
      <c r="T39" s="49"/>
      <c r="U39" s="49"/>
      <c r="V39" s="49"/>
      <c r="W39" s="49"/>
      <c r="X39" s="49"/>
      <c r="Y39" s="49"/>
      <c r="Z39" s="49"/>
      <c r="AA39" s="49"/>
      <c r="AB39" s="50"/>
    </row>
    <row r="42" spans="2:28">
      <c r="B42" s="59" t="s">
        <v>27</v>
      </c>
      <c r="C42" s="9"/>
      <c r="D42" s="9"/>
      <c r="E42" s="9"/>
      <c r="F42" s="10"/>
      <c r="H42" s="8"/>
      <c r="I42" s="9"/>
      <c r="J42" s="9"/>
      <c r="K42" s="9"/>
      <c r="L42" s="9"/>
      <c r="M42" s="9"/>
      <c r="N42" s="9"/>
      <c r="O42" s="9"/>
      <c r="P42" s="9"/>
      <c r="Q42" s="9"/>
      <c r="R42" s="9"/>
      <c r="S42" s="9"/>
      <c r="T42" s="9"/>
      <c r="U42" s="9"/>
      <c r="V42" s="9"/>
      <c r="W42" s="9"/>
      <c r="X42" s="9"/>
      <c r="Y42" s="9"/>
      <c r="Z42" s="10"/>
      <c r="AA42" s="13"/>
      <c r="AB42" s="13"/>
    </row>
    <row r="43" spans="2:28" ht="18">
      <c r="B43" s="11"/>
      <c r="C43" s="12" t="s">
        <v>28</v>
      </c>
      <c r="D43" s="13"/>
      <c r="E43" s="12">
        <v>4.2999999999999997E-2</v>
      </c>
      <c r="F43" s="14"/>
      <c r="H43" s="11"/>
      <c r="I43" s="13"/>
      <c r="J43" s="13"/>
      <c r="K43" s="13"/>
      <c r="L43" s="13"/>
      <c r="M43" s="13"/>
      <c r="N43" s="13"/>
      <c r="O43" s="13"/>
      <c r="P43" s="13"/>
      <c r="Q43" s="22" t="s">
        <v>29</v>
      </c>
      <c r="R43" s="13"/>
      <c r="S43" s="13"/>
      <c r="T43" s="13"/>
      <c r="U43" s="13"/>
      <c r="V43" s="13"/>
      <c r="W43" s="13"/>
      <c r="X43" s="13"/>
      <c r="Y43" s="13"/>
      <c r="Z43" s="14"/>
      <c r="AA43" s="13"/>
      <c r="AB43" s="13"/>
    </row>
    <row r="44" spans="2:28" ht="16.2">
      <c r="B44" s="11"/>
      <c r="C44" s="12" t="s">
        <v>30</v>
      </c>
      <c r="D44" s="13"/>
      <c r="E44" s="12">
        <v>1</v>
      </c>
      <c r="F44" s="14"/>
      <c r="H44" s="11"/>
      <c r="I44" s="62" t="s">
        <v>6</v>
      </c>
      <c r="J44" s="62" t="s">
        <v>31</v>
      </c>
      <c r="K44" s="62" t="s">
        <v>56</v>
      </c>
      <c r="L44" s="62" t="s">
        <v>57</v>
      </c>
      <c r="M44" s="62" t="s">
        <v>58</v>
      </c>
      <c r="N44" s="62"/>
      <c r="O44" s="62" t="s">
        <v>59</v>
      </c>
      <c r="P44" s="62"/>
      <c r="Q44" s="63" t="s">
        <v>60</v>
      </c>
      <c r="R44" s="62"/>
      <c r="S44" s="64" t="s">
        <v>2</v>
      </c>
      <c r="T44" s="65" t="s">
        <v>3</v>
      </c>
      <c r="U44" s="66" t="s">
        <v>4</v>
      </c>
      <c r="V44" s="67" t="s">
        <v>5</v>
      </c>
      <c r="W44" s="68" t="s">
        <v>1</v>
      </c>
      <c r="X44" s="62" t="s">
        <v>61</v>
      </c>
      <c r="Y44" s="63" t="s">
        <v>62</v>
      </c>
      <c r="Z44" s="14"/>
      <c r="AA44" s="13"/>
      <c r="AB44" s="13"/>
    </row>
    <row r="45" spans="2:28" ht="16.2">
      <c r="B45" s="11"/>
      <c r="C45" s="12" t="s">
        <v>12</v>
      </c>
      <c r="D45" s="13"/>
      <c r="E45" s="12">
        <v>4.5</v>
      </c>
      <c r="F45" s="14"/>
      <c r="H45" s="11"/>
      <c r="I45" s="13">
        <v>0.01</v>
      </c>
      <c r="J45" s="13">
        <f>1-I45</f>
        <v>0.99</v>
      </c>
      <c r="K45" s="20">
        <f t="shared" ref="K45:K57" si="0">J45^$E$45</f>
        <v>0.95578096208474506</v>
      </c>
      <c r="L45" s="13">
        <f t="shared" ref="L45:L57" si="1">J45^$E$44</f>
        <v>0.99</v>
      </c>
      <c r="M45" s="20">
        <f t="shared" ref="M45:M57" si="2">J45^$E$61</f>
        <v>1.0358021756790556</v>
      </c>
      <c r="N45" s="13"/>
      <c r="O45" s="20">
        <f t="shared" ref="O45:O57" si="3">J45^$E$60</f>
        <v>0.96543531523711623</v>
      </c>
      <c r="P45" s="13"/>
      <c r="Q45" s="36">
        <f t="shared" ref="Q45:Q57" si="4">$E$43*(1-K45)/(1-L45)</f>
        <v>0.19014186303559608</v>
      </c>
      <c r="R45" s="13"/>
      <c r="S45" s="13">
        <f t="shared" ref="S45:S57" si="5">LN((L45+$E$43*K45)/(1+$E$43))</f>
        <v>-1.1476358319500644E-2</v>
      </c>
      <c r="T45" s="13">
        <f t="shared" ref="T45:T57" si="6">LN((1+$E$43)*M45/($E$43+M45))</f>
        <v>1.4260224659994253E-3</v>
      </c>
      <c r="U45" s="13">
        <f t="shared" ref="U45:U57" si="7">$E$62*((O45-1)/(1+$E$43*O45))</f>
        <v>-1.3682068260026199E-3</v>
      </c>
      <c r="V45" s="13">
        <f t="shared" ref="V45:V57" si="8">$E$59*LN((1+$E$43)*M45/($E$43+M45))</f>
        <v>-1.8334574562849757E-3</v>
      </c>
      <c r="W45" s="13">
        <f t="shared" ref="W45:W57" si="9">((L45+$E$43*K45)/(1+$E$43-L45-$E$43*K45))</f>
        <v>86.636611432162496</v>
      </c>
      <c r="X45" s="13">
        <f t="shared" ref="X45:X57" si="10">S45*$E$64+$E$59*T45*$E$65+(U45-V45)*$E$66</f>
        <v>-3.1662629398363071E-4</v>
      </c>
      <c r="Y45" s="35">
        <f t="shared" ref="Y45:Y57" si="11">-1*W45*X45</f>
        <v>2.7431429201065463E-2</v>
      </c>
      <c r="Z45" s="14"/>
      <c r="AA45" s="13"/>
      <c r="AB45" s="13"/>
    </row>
    <row r="46" spans="2:28">
      <c r="B46" s="11"/>
      <c r="C46" s="13"/>
      <c r="D46" s="13"/>
      <c r="E46" s="13"/>
      <c r="F46" s="15"/>
      <c r="H46" s="11"/>
      <c r="I46" s="13">
        <v>0.05</v>
      </c>
      <c r="J46" s="13">
        <f t="shared" ref="J46:J55" si="12">1-I46</f>
        <v>0.95</v>
      </c>
      <c r="K46" s="20">
        <f t="shared" si="0"/>
        <v>0.7938824911311555</v>
      </c>
      <c r="L46" s="13">
        <f t="shared" si="1"/>
        <v>0.95</v>
      </c>
      <c r="M46" s="20">
        <f t="shared" si="2"/>
        <v>1.1966506512146426</v>
      </c>
      <c r="N46" s="13"/>
      <c r="O46" s="20">
        <f t="shared" si="3"/>
        <v>0.83566578013805837</v>
      </c>
      <c r="P46" s="13"/>
      <c r="Q46" s="36">
        <f t="shared" si="4"/>
        <v>0.17726105762720609</v>
      </c>
      <c r="R46" s="13"/>
      <c r="S46" s="13">
        <f t="shared" si="5"/>
        <v>-5.8091393731251287E-2</v>
      </c>
      <c r="T46" s="13">
        <f t="shared" si="6"/>
        <v>6.7980993437007807E-3</v>
      </c>
      <c r="U46" s="13">
        <f t="shared" si="7"/>
        <v>-6.5400372689906781E-3</v>
      </c>
      <c r="V46" s="13">
        <f t="shared" si="8"/>
        <v>-8.7404134419010043E-3</v>
      </c>
      <c r="W46" s="13">
        <f t="shared" si="9"/>
        <v>16.719094558384327</v>
      </c>
      <c r="X46" s="13">
        <f t="shared" si="10"/>
        <v>-1.5183836175232306E-3</v>
      </c>
      <c r="Y46" s="35">
        <f t="shared" si="11"/>
        <v>2.5385999277272555E-2</v>
      </c>
      <c r="Z46" s="14"/>
      <c r="AA46" s="13"/>
      <c r="AB46" s="13"/>
    </row>
    <row r="47" spans="2:28">
      <c r="B47" s="11"/>
      <c r="C47" s="12" t="s">
        <v>8</v>
      </c>
      <c r="D47" s="12"/>
      <c r="E47" s="12"/>
      <c r="F47" s="14"/>
      <c r="H47" s="11"/>
      <c r="I47" s="13">
        <v>0.1</v>
      </c>
      <c r="J47" s="13">
        <f t="shared" si="12"/>
        <v>0.9</v>
      </c>
      <c r="K47" s="20">
        <f t="shared" si="0"/>
        <v>0.62243111185094213</v>
      </c>
      <c r="L47" s="13">
        <f t="shared" si="1"/>
        <v>0.9</v>
      </c>
      <c r="M47" s="20">
        <f t="shared" si="2"/>
        <v>1.4459431459389023</v>
      </c>
      <c r="N47" s="13"/>
      <c r="O47" s="20">
        <f t="shared" si="3"/>
        <v>0.6915901242788246</v>
      </c>
      <c r="P47" s="13"/>
      <c r="Q47" s="36">
        <f t="shared" si="4"/>
        <v>0.16235462190409489</v>
      </c>
      <c r="R47" s="13"/>
      <c r="S47" s="13">
        <f t="shared" si="5"/>
        <v>-0.11815692621992757</v>
      </c>
      <c r="T47" s="13">
        <f t="shared" si="6"/>
        <v>1.2796410562101335E-2</v>
      </c>
      <c r="U47" s="13">
        <f t="shared" si="7"/>
        <v>-1.2347684539980652E-2</v>
      </c>
      <c r="V47" s="13">
        <f t="shared" si="8"/>
        <v>-1.6452527865558862E-2</v>
      </c>
      <c r="W47" s="13">
        <f t="shared" si="9"/>
        <v>7.9731651627231024</v>
      </c>
      <c r="X47" s="13">
        <f t="shared" si="10"/>
        <v>-2.8809169803519705E-3</v>
      </c>
      <c r="Y47" s="35">
        <f t="shared" si="11"/>
        <v>2.2970026904439767E-2</v>
      </c>
      <c r="Z47" s="14"/>
      <c r="AA47" s="13"/>
      <c r="AB47" s="13"/>
    </row>
    <row r="48" spans="2:28" ht="16.8">
      <c r="B48" s="11"/>
      <c r="C48" s="12" t="s">
        <v>15</v>
      </c>
      <c r="D48" s="12"/>
      <c r="E48" s="12">
        <v>199</v>
      </c>
      <c r="F48" s="14" t="s">
        <v>10</v>
      </c>
      <c r="H48" s="11"/>
      <c r="I48" s="13">
        <v>0.15</v>
      </c>
      <c r="J48" s="13">
        <f t="shared" si="12"/>
        <v>0.85</v>
      </c>
      <c r="K48" s="20">
        <f t="shared" si="0"/>
        <v>0.4812659828859745</v>
      </c>
      <c r="L48" s="13">
        <f t="shared" si="1"/>
        <v>0.85</v>
      </c>
      <c r="M48" s="20">
        <f t="shared" si="2"/>
        <v>1.7661751094537448</v>
      </c>
      <c r="N48" s="13"/>
      <c r="O48" s="20">
        <f t="shared" si="3"/>
        <v>0.56619527398349934</v>
      </c>
      <c r="P48" s="13"/>
      <c r="Q48" s="36">
        <f t="shared" si="4"/>
        <v>0.14870375157268728</v>
      </c>
      <c r="R48" s="13"/>
      <c r="S48" s="13">
        <f t="shared" si="5"/>
        <v>-0.18056535799550394</v>
      </c>
      <c r="T48" s="13">
        <f t="shared" si="6"/>
        <v>1.8046428497728941E-2</v>
      </c>
      <c r="U48" s="13">
        <f t="shared" si="7"/>
        <v>-1.7459491145375573E-2</v>
      </c>
      <c r="V48" s="13">
        <f t="shared" si="8"/>
        <v>-2.3202550925651499E-2</v>
      </c>
      <c r="W48" s="13">
        <f t="shared" si="9"/>
        <v>5.053199812234916</v>
      </c>
      <c r="X48" s="13">
        <f t="shared" si="10"/>
        <v>-4.0980687337913713E-3</v>
      </c>
      <c r="Y48" s="35">
        <f t="shared" si="11"/>
        <v>2.0708360156120337E-2</v>
      </c>
      <c r="Z48" s="14"/>
      <c r="AA48" s="13"/>
      <c r="AB48" s="13"/>
    </row>
    <row r="49" spans="1:28" ht="16.8">
      <c r="B49" s="11"/>
      <c r="C49" s="12" t="s">
        <v>16</v>
      </c>
      <c r="D49" s="12"/>
      <c r="E49" s="12">
        <v>351</v>
      </c>
      <c r="F49" s="14" t="s">
        <v>10</v>
      </c>
      <c r="H49" s="11"/>
      <c r="I49" s="13">
        <v>0.2</v>
      </c>
      <c r="J49" s="13">
        <f t="shared" si="12"/>
        <v>0.8</v>
      </c>
      <c r="K49" s="20">
        <f t="shared" si="0"/>
        <v>0.36635737743356561</v>
      </c>
      <c r="L49" s="13">
        <f t="shared" si="1"/>
        <v>0.8</v>
      </c>
      <c r="M49" s="20">
        <f t="shared" si="2"/>
        <v>2.183660134277138</v>
      </c>
      <c r="N49" s="13"/>
      <c r="O49" s="20">
        <f t="shared" si="3"/>
        <v>0.457946721791957</v>
      </c>
      <c r="P49" s="13"/>
      <c r="Q49" s="36">
        <f t="shared" si="4"/>
        <v>0.13623316385178341</v>
      </c>
      <c r="R49" s="13"/>
      <c r="S49" s="13">
        <f t="shared" si="5"/>
        <v>-0.24574439176430993</v>
      </c>
      <c r="T49" s="13">
        <f t="shared" si="6"/>
        <v>2.2600840450100135E-2</v>
      </c>
      <c r="U49" s="13">
        <f t="shared" si="7"/>
        <v>-2.1915795247077596E-2</v>
      </c>
      <c r="V49" s="13">
        <f t="shared" si="8"/>
        <v>-2.9058223435843033E-2</v>
      </c>
      <c r="W49" s="13">
        <f t="shared" si="9"/>
        <v>3.5897269732220876</v>
      </c>
      <c r="X49" s="13">
        <f t="shared" si="10"/>
        <v>-5.1808628981118883E-3</v>
      </c>
      <c r="Y49" s="35">
        <f t="shared" si="11"/>
        <v>1.8597883289917801E-2</v>
      </c>
      <c r="Z49" s="14"/>
      <c r="AA49" s="13"/>
      <c r="AB49" s="13"/>
    </row>
    <row r="50" spans="1:28">
      <c r="B50" s="11"/>
      <c r="C50" s="12"/>
      <c r="D50" s="13"/>
      <c r="E50" s="13"/>
      <c r="F50" s="14"/>
      <c r="H50" s="11"/>
      <c r="I50" s="13">
        <v>0.3</v>
      </c>
      <c r="J50" s="13">
        <f t="shared" si="12"/>
        <v>0.7</v>
      </c>
      <c r="K50" s="20">
        <f t="shared" si="0"/>
        <v>0.20088207237083147</v>
      </c>
      <c r="L50" s="13">
        <f t="shared" si="1"/>
        <v>0.7</v>
      </c>
      <c r="M50" s="20">
        <f t="shared" si="2"/>
        <v>3.4846315140944433</v>
      </c>
      <c r="N50" s="13"/>
      <c r="O50" s="20">
        <f t="shared" si="3"/>
        <v>0.28697438910118783</v>
      </c>
      <c r="P50" s="13"/>
      <c r="Q50" s="36">
        <f t="shared" si="4"/>
        <v>0.11454023629351412</v>
      </c>
      <c r="R50" s="13"/>
      <c r="S50" s="13">
        <f t="shared" si="5"/>
        <v>-0.3865117371716173</v>
      </c>
      <c r="T50" s="13">
        <f t="shared" si="6"/>
        <v>2.983679323288483E-2</v>
      </c>
      <c r="U50" s="13">
        <f t="shared" si="7"/>
        <v>-2.9037747385857512E-2</v>
      </c>
      <c r="V50" s="13">
        <f t="shared" si="8"/>
        <v>-3.8361591299423355E-2</v>
      </c>
      <c r="W50" s="13">
        <f t="shared" si="9"/>
        <v>2.1193729516922408</v>
      </c>
      <c r="X50" s="13">
        <f t="shared" si="10"/>
        <v>-6.9897809976634945E-3</v>
      </c>
      <c r="Y50" s="35">
        <f t="shared" si="11"/>
        <v>1.4813952784700416E-2</v>
      </c>
      <c r="Z50" s="14"/>
      <c r="AA50" s="13"/>
      <c r="AB50" s="13"/>
    </row>
    <row r="51" spans="1:28">
      <c r="B51" s="11"/>
      <c r="C51" s="12" t="s">
        <v>35</v>
      </c>
      <c r="D51" s="13"/>
      <c r="E51" s="13"/>
      <c r="F51" s="14"/>
      <c r="H51" s="11"/>
      <c r="I51" s="13">
        <v>0.4</v>
      </c>
      <c r="J51" s="13">
        <f t="shared" si="12"/>
        <v>0.6</v>
      </c>
      <c r="K51" s="20">
        <f t="shared" si="0"/>
        <v>0.10038772833369623</v>
      </c>
      <c r="L51" s="13">
        <f t="shared" si="1"/>
        <v>0.6</v>
      </c>
      <c r="M51" s="20">
        <f t="shared" si="2"/>
        <v>5.9768261515546577</v>
      </c>
      <c r="N51" s="13"/>
      <c r="O51" s="20">
        <f t="shared" si="3"/>
        <v>0.16731288055616036</v>
      </c>
      <c r="P51" s="13"/>
      <c r="Q51" s="36">
        <f t="shared" si="4"/>
        <v>9.6708319204127646E-2</v>
      </c>
      <c r="R51" s="13"/>
      <c r="S51" s="13">
        <f t="shared" si="5"/>
        <v>-0.54575810254114809</v>
      </c>
      <c r="T51" s="13">
        <f t="shared" si="6"/>
        <v>3.4932478775157441E-2</v>
      </c>
      <c r="U51" s="13">
        <f t="shared" si="7"/>
        <v>-3.4084165723025923E-2</v>
      </c>
      <c r="V51" s="13">
        <f t="shared" si="8"/>
        <v>-4.4913186996631001E-2</v>
      </c>
      <c r="W51" s="13">
        <f t="shared" si="9"/>
        <v>1.3775692719211265</v>
      </c>
      <c r="X51" s="13">
        <f t="shared" si="10"/>
        <v>-8.4043314749016051E-3</v>
      </c>
      <c r="Y51" s="35">
        <f t="shared" si="11"/>
        <v>1.1577548790864011E-2</v>
      </c>
      <c r="Z51" s="14"/>
      <c r="AA51" s="13"/>
      <c r="AB51" s="13"/>
    </row>
    <row r="52" spans="1:28" ht="16.8">
      <c r="B52" s="11"/>
      <c r="C52" s="12" t="s">
        <v>13</v>
      </c>
      <c r="D52" s="13"/>
      <c r="E52" s="13">
        <v>197</v>
      </c>
      <c r="F52" s="14" t="s">
        <v>10</v>
      </c>
      <c r="H52" s="11"/>
      <c r="I52" s="13">
        <v>0.5</v>
      </c>
      <c r="J52" s="13">
        <f t="shared" si="12"/>
        <v>0.5</v>
      </c>
      <c r="K52" s="20">
        <f t="shared" si="0"/>
        <v>4.4194173824159223E-2</v>
      </c>
      <c r="L52" s="13">
        <f t="shared" si="1"/>
        <v>0.5</v>
      </c>
      <c r="M52" s="20">
        <f t="shared" si="2"/>
        <v>11.313708498984759</v>
      </c>
      <c r="N52" s="13"/>
      <c r="O52" s="20">
        <f t="shared" si="3"/>
        <v>8.8388347648318447E-2</v>
      </c>
      <c r="P52" s="13"/>
      <c r="Q52" s="36">
        <f t="shared" si="4"/>
        <v>8.2199301051122303E-2</v>
      </c>
      <c r="R52" s="13"/>
      <c r="S52" s="13">
        <f t="shared" si="5"/>
        <v>-0.73145486203720023</v>
      </c>
      <c r="T52" s="13">
        <f t="shared" si="6"/>
        <v>3.8307681477254975E-2</v>
      </c>
      <c r="U52" s="13">
        <f t="shared" si="7"/>
        <v>-3.7440920815907476E-2</v>
      </c>
      <c r="V52" s="13">
        <f t="shared" si="8"/>
        <v>-4.9252733327899256E-2</v>
      </c>
      <c r="W52" s="13">
        <f t="shared" si="9"/>
        <v>0.92755622552509764</v>
      </c>
      <c r="X52" s="13">
        <f t="shared" si="10"/>
        <v>-9.5271812325819164E-3</v>
      </c>
      <c r="Y52" s="35">
        <f t="shared" si="11"/>
        <v>8.8369962639872294E-3</v>
      </c>
      <c r="Z52" s="14"/>
      <c r="AA52" s="13"/>
      <c r="AB52" s="13"/>
    </row>
    <row r="53" spans="1:28" ht="16.8">
      <c r="B53" s="11"/>
      <c r="C53" s="12" t="s">
        <v>14</v>
      </c>
      <c r="D53" s="13"/>
      <c r="E53" s="13">
        <v>255</v>
      </c>
      <c r="F53" s="14" t="s">
        <v>10</v>
      </c>
      <c r="H53" s="11"/>
      <c r="I53" s="13">
        <v>0.6</v>
      </c>
      <c r="J53" s="13">
        <f t="shared" si="12"/>
        <v>0.4</v>
      </c>
      <c r="K53" s="20">
        <f t="shared" si="0"/>
        <v>1.6190861620062107E-2</v>
      </c>
      <c r="L53" s="13">
        <f t="shared" si="1"/>
        <v>0.4</v>
      </c>
      <c r="M53" s="20">
        <f t="shared" si="2"/>
        <v>24.705294220065454</v>
      </c>
      <c r="N53" s="13"/>
      <c r="O53" s="20">
        <f t="shared" si="3"/>
        <v>4.047715405015527E-2</v>
      </c>
      <c r="P53" s="13"/>
      <c r="Q53" s="36">
        <f t="shared" si="4"/>
        <v>7.050632158389554E-2</v>
      </c>
      <c r="R53" s="13"/>
      <c r="S53" s="13">
        <f t="shared" si="5"/>
        <v>-0.95665290321414909</v>
      </c>
      <c r="T53" s="13">
        <f t="shared" si="6"/>
        <v>4.036217133999416E-2</v>
      </c>
      <c r="U53" s="13">
        <f t="shared" si="7"/>
        <v>-3.9489735660570006E-2</v>
      </c>
      <c r="V53" s="13">
        <f t="shared" si="8"/>
        <v>-5.1894220294278211E-2</v>
      </c>
      <c r="W53" s="13">
        <f t="shared" si="9"/>
        <v>0.6238421934410785</v>
      </c>
      <c r="X53" s="13">
        <f t="shared" si="10"/>
        <v>-1.0469642845139682E-2</v>
      </c>
      <c r="Y53" s="35">
        <f t="shared" si="11"/>
        <v>6.5314049570566329E-3</v>
      </c>
      <c r="Z53" s="14"/>
      <c r="AA53" s="13"/>
      <c r="AB53" s="13"/>
    </row>
    <row r="54" spans="1:28">
      <c r="B54" s="11"/>
      <c r="C54" s="13"/>
      <c r="D54" s="13"/>
      <c r="E54" s="13"/>
      <c r="F54" s="14"/>
      <c r="H54" s="11"/>
      <c r="I54" s="13">
        <v>0.7</v>
      </c>
      <c r="J54" s="13">
        <f t="shared" si="12"/>
        <v>0.30000000000000004</v>
      </c>
      <c r="K54" s="20">
        <f t="shared" si="0"/>
        <v>4.4365527157918475E-3</v>
      </c>
      <c r="L54" s="13">
        <f t="shared" si="1"/>
        <v>0.30000000000000004</v>
      </c>
      <c r="M54" s="20">
        <f t="shared" si="2"/>
        <v>67.620068827798264</v>
      </c>
      <c r="N54" s="13"/>
      <c r="O54" s="20">
        <f t="shared" si="3"/>
        <v>1.478850905263949E-2</v>
      </c>
      <c r="P54" s="13"/>
      <c r="Q54" s="36">
        <f t="shared" si="4"/>
        <v>6.1156040333172783E-2</v>
      </c>
      <c r="R54" s="13"/>
      <c r="S54" s="13">
        <f t="shared" si="5"/>
        <v>-1.2454382765577834</v>
      </c>
      <c r="T54" s="13">
        <f t="shared" si="6"/>
        <v>4.1465472231847364E-2</v>
      </c>
      <c r="U54" s="13">
        <f t="shared" si="7"/>
        <v>-4.0591727376746878E-2</v>
      </c>
      <c r="V54" s="13">
        <f t="shared" si="8"/>
        <v>-5.3312750012375183E-2</v>
      </c>
      <c r="W54" s="13">
        <f t="shared" si="9"/>
        <v>0.4041290285000711</v>
      </c>
      <c r="X54" s="13">
        <f t="shared" si="10"/>
        <v>-1.1362880129117667E-2</v>
      </c>
      <c r="Y54" s="35">
        <f t="shared" si="11"/>
        <v>4.5920697075430847E-3</v>
      </c>
      <c r="Z54" s="14"/>
      <c r="AA54" s="13"/>
      <c r="AB54" s="13"/>
    </row>
    <row r="55" spans="1:28" ht="14.4">
      <c r="B55" s="11"/>
      <c r="C55" s="13" t="s">
        <v>9</v>
      </c>
      <c r="D55" s="13"/>
      <c r="E55" s="13">
        <v>1300</v>
      </c>
      <c r="F55" s="14" t="s">
        <v>11</v>
      </c>
      <c r="H55" s="11"/>
      <c r="I55" s="13">
        <v>0.8</v>
      </c>
      <c r="J55" s="13">
        <f t="shared" si="12"/>
        <v>0.19999999999999996</v>
      </c>
      <c r="K55" s="20">
        <f t="shared" si="0"/>
        <v>7.1554175279993262E-4</v>
      </c>
      <c r="L55" s="13">
        <f t="shared" si="1"/>
        <v>0.19999999999999996</v>
      </c>
      <c r="M55" s="20">
        <f t="shared" si="2"/>
        <v>279.50849718747395</v>
      </c>
      <c r="N55" s="13"/>
      <c r="O55" s="20">
        <f t="shared" si="3"/>
        <v>3.5777087639996602E-3</v>
      </c>
      <c r="P55" s="13"/>
      <c r="Q55" s="36">
        <f t="shared" si="4"/>
        <v>5.3711539630786988E-2</v>
      </c>
      <c r="R55" s="13"/>
      <c r="S55" s="13">
        <f t="shared" si="5"/>
        <v>-1.6513852588082705</v>
      </c>
      <c r="T55" s="13">
        <f t="shared" si="6"/>
        <v>4.194734637416974E-2</v>
      </c>
      <c r="U55" s="13">
        <f t="shared" si="7"/>
        <v>-4.1073411333399805E-2</v>
      </c>
      <c r="V55" s="13">
        <f t="shared" si="8"/>
        <v>-5.3932302481075382E-2</v>
      </c>
      <c r="W55" s="13">
        <f t="shared" si="9"/>
        <v>0.23729308351014611</v>
      </c>
      <c r="X55" s="13">
        <f t="shared" si="10"/>
        <v>-1.2398192686435265E-2</v>
      </c>
      <c r="Y55" s="35">
        <f t="shared" si="11"/>
        <v>2.9420053725171661E-3</v>
      </c>
      <c r="Z55" s="14"/>
      <c r="AA55" s="13"/>
      <c r="AB55" s="13"/>
    </row>
    <row r="56" spans="1:28">
      <c r="B56" s="11"/>
      <c r="C56" s="13"/>
      <c r="D56" s="13"/>
      <c r="E56" s="13">
        <f>E55+273.15</f>
        <v>1573.15</v>
      </c>
      <c r="F56" s="14" t="s">
        <v>0</v>
      </c>
      <c r="H56" s="11"/>
      <c r="I56" s="13">
        <v>0.9</v>
      </c>
      <c r="J56" s="13">
        <f t="shared" ref="J56:J57" si="13">1-I56</f>
        <v>9.9999999999999978E-2</v>
      </c>
      <c r="K56" s="20">
        <f t="shared" si="0"/>
        <v>3.1622776601683748E-5</v>
      </c>
      <c r="L56" s="13">
        <f t="shared" si="1"/>
        <v>9.9999999999999978E-2</v>
      </c>
      <c r="M56" s="20">
        <f t="shared" si="2"/>
        <v>3162.2776601683804</v>
      </c>
      <c r="N56" s="13"/>
      <c r="O56" s="20">
        <f t="shared" si="3"/>
        <v>3.1622776601683783E-4</v>
      </c>
      <c r="P56" s="13"/>
      <c r="Q56" s="36">
        <f t="shared" si="4"/>
        <v>4.7776266911784576E-2</v>
      </c>
      <c r="R56" s="13"/>
      <c r="S56" s="13">
        <f t="shared" si="5"/>
        <v>-2.3446726713111916</v>
      </c>
      <c r="T56" s="13">
        <f t="shared" si="6"/>
        <v>4.2087578317145706E-2</v>
      </c>
      <c r="U56" s="13">
        <f t="shared" si="7"/>
        <v>-4.1213631537651001E-2</v>
      </c>
      <c r="V56" s="13">
        <f t="shared" si="8"/>
        <v>-5.4112600693473054E-2</v>
      </c>
      <c r="W56" s="13">
        <f t="shared" si="9"/>
        <v>0.10604613359357488</v>
      </c>
      <c r="X56" s="13">
        <f t="shared" si="10"/>
        <v>-1.4025577528747632E-2</v>
      </c>
      <c r="Y56" s="35">
        <f t="shared" si="11"/>
        <v>1.4873582683406132E-3</v>
      </c>
      <c r="Z56" s="28"/>
      <c r="AA56" s="29"/>
      <c r="AB56" s="13"/>
    </row>
    <row r="57" spans="1:28">
      <c r="B57" s="16"/>
      <c r="C57" s="17"/>
      <c r="D57" s="17"/>
      <c r="E57" s="17"/>
      <c r="F57" s="18"/>
      <c r="H57" s="11"/>
      <c r="I57" s="49">
        <v>0.99</v>
      </c>
      <c r="J57" s="49">
        <f t="shared" si="13"/>
        <v>1.0000000000000009E-2</v>
      </c>
      <c r="K57" s="73">
        <f t="shared" si="0"/>
        <v>1.0000000000000007E-9</v>
      </c>
      <c r="L57" s="49">
        <f t="shared" si="1"/>
        <v>1.0000000000000009E-2</v>
      </c>
      <c r="M57" s="73">
        <f t="shared" si="2"/>
        <v>9999999.9999999721</v>
      </c>
      <c r="N57" s="49"/>
      <c r="O57" s="73">
        <f t="shared" si="3"/>
        <v>1.0000000000000029E-7</v>
      </c>
      <c r="P57" s="49"/>
      <c r="Q57" s="74">
        <f t="shared" si="4"/>
        <v>4.343434339090909E-2</v>
      </c>
      <c r="R57" s="49"/>
      <c r="S57" s="49">
        <f t="shared" si="5"/>
        <v>-4.6472713577067255</v>
      </c>
      <c r="T57" s="49">
        <f t="shared" si="6"/>
        <v>4.2101171718635311E-2</v>
      </c>
      <c r="U57" s="49">
        <f t="shared" si="7"/>
        <v>-4.1227224846692258E-2</v>
      </c>
      <c r="V57" s="49">
        <f t="shared" si="8"/>
        <v>-5.4130077923959692E-2</v>
      </c>
      <c r="W57" s="49">
        <f t="shared" si="9"/>
        <v>9.6805421523874866E-3</v>
      </c>
      <c r="X57" s="49">
        <f t="shared" si="10"/>
        <v>-1.9337343983537925E-2</v>
      </c>
      <c r="Y57" s="75">
        <f t="shared" si="11"/>
        <v>1.8719597354785542E-4</v>
      </c>
      <c r="Z57" s="28"/>
      <c r="AA57" s="29"/>
      <c r="AB57" s="13"/>
    </row>
    <row r="58" spans="1:28">
      <c r="H58" s="16"/>
      <c r="I58" s="17"/>
      <c r="J58" s="17"/>
      <c r="K58" s="17"/>
      <c r="L58" s="17"/>
      <c r="M58" s="17"/>
      <c r="N58" s="17"/>
      <c r="O58" s="17"/>
      <c r="P58" s="17"/>
      <c r="Q58" s="30"/>
      <c r="R58" s="17"/>
      <c r="S58" s="17"/>
      <c r="T58" s="17"/>
      <c r="U58" s="17"/>
      <c r="V58" s="17"/>
      <c r="W58" s="17"/>
      <c r="X58" s="17"/>
      <c r="Y58" s="17"/>
      <c r="Z58" s="18"/>
      <c r="AA58" s="13"/>
      <c r="AB58" s="13"/>
    </row>
    <row r="59" spans="1:28" ht="16.2">
      <c r="C59" s="19" t="s">
        <v>21</v>
      </c>
      <c r="E59" s="7">
        <f>E45/(E44-E45)</f>
        <v>-1.2857142857142858</v>
      </c>
      <c r="Y59" s="23"/>
    </row>
    <row r="60" spans="1:28" ht="16.2">
      <c r="A60" s="12"/>
      <c r="C60" s="7" t="s">
        <v>22</v>
      </c>
      <c r="E60" s="7">
        <f>E45-E44</f>
        <v>3.5</v>
      </c>
      <c r="I60" s="12"/>
      <c r="J60" s="12"/>
      <c r="K60" s="12"/>
      <c r="L60" s="12"/>
      <c r="M60" s="12"/>
      <c r="N60" s="12"/>
      <c r="O60" s="12"/>
    </row>
    <row r="61" spans="1:28" ht="16.2">
      <c r="A61" s="12"/>
      <c r="C61" s="7" t="s">
        <v>23</v>
      </c>
      <c r="E61" s="7">
        <f>E44-E45</f>
        <v>-3.5</v>
      </c>
    </row>
    <row r="62" spans="1:28" ht="18">
      <c r="A62" s="12"/>
      <c r="C62" s="7" t="s">
        <v>24</v>
      </c>
      <c r="E62" s="7">
        <f>E43/(1+E43)</f>
        <v>4.1227229146692232E-2</v>
      </c>
      <c r="F62" s="21" t="s">
        <v>20</v>
      </c>
    </row>
    <row r="63" spans="1:28">
      <c r="A63" s="12"/>
      <c r="H63" s="12"/>
      <c r="I63" s="12"/>
      <c r="J63" s="12"/>
      <c r="K63" s="12"/>
      <c r="L63" s="12"/>
      <c r="M63" s="12"/>
    </row>
    <row r="64" spans="1:28" ht="14.4">
      <c r="A64" s="12"/>
      <c r="C64" s="12" t="s">
        <v>17</v>
      </c>
      <c r="D64" s="12"/>
      <c r="E64" s="12">
        <f>2853*(E48-E52)/E56^2</f>
        <v>2.3056400004231046E-3</v>
      </c>
      <c r="F64" s="12"/>
      <c r="H64" s="12"/>
      <c r="I64" s="12"/>
      <c r="J64" s="12"/>
      <c r="K64" s="12"/>
      <c r="L64" s="12"/>
      <c r="M64" s="12"/>
    </row>
    <row r="65" spans="1:26" ht="14.4">
      <c r="A65" s="12"/>
      <c r="C65" s="12" t="s">
        <v>18</v>
      </c>
      <c r="D65" s="12"/>
      <c r="E65" s="12">
        <f>2853*(E49-E48)/E56^2</f>
        <v>0.17522864003215594</v>
      </c>
      <c r="G65" s="12"/>
      <c r="H65" s="12"/>
      <c r="I65" s="12"/>
      <c r="J65" s="12"/>
      <c r="K65" s="12"/>
      <c r="L65" s="12"/>
      <c r="M65" s="12"/>
    </row>
    <row r="66" spans="1:26" ht="14.4">
      <c r="A66" s="12"/>
      <c r="C66" s="12" t="s">
        <v>19</v>
      </c>
      <c r="D66" s="12"/>
      <c r="E66" s="12">
        <f>2853*(E53-E52)/E56^2</f>
        <v>6.6863560012270035E-2</v>
      </c>
      <c r="H66" s="12"/>
      <c r="I66" s="12"/>
      <c r="J66" s="12"/>
      <c r="K66" s="12"/>
      <c r="L66" s="12"/>
      <c r="M66" s="12"/>
    </row>
    <row r="67" spans="1:26">
      <c r="A67" s="12"/>
      <c r="G67" s="12"/>
      <c r="H67" s="12"/>
      <c r="I67" s="12"/>
      <c r="J67" s="12"/>
      <c r="K67" s="12"/>
      <c r="L67" s="12"/>
      <c r="M67" s="12"/>
    </row>
    <row r="68" spans="1:26">
      <c r="A68" s="12"/>
      <c r="B68" s="12"/>
    </row>
    <row r="73" spans="1:26">
      <c r="E73" s="12"/>
      <c r="F73" s="12"/>
      <c r="G73" s="12"/>
      <c r="H73" s="12"/>
      <c r="I73" s="12"/>
      <c r="J73" s="12"/>
      <c r="K73" s="12"/>
    </row>
    <row r="74" spans="1:26">
      <c r="J74" s="21" t="s">
        <v>25</v>
      </c>
    </row>
    <row r="76" spans="1:26" s="34" customFormat="1" ht="14.4" thickBot="1"/>
    <row r="77" spans="1:26" ht="14.4" thickTop="1">
      <c r="A77" s="58" t="s">
        <v>50</v>
      </c>
    </row>
    <row r="79" spans="1:26">
      <c r="B79" s="6" t="s">
        <v>32</v>
      </c>
    </row>
    <row r="80" spans="1:26" ht="16.8">
      <c r="B80" s="8"/>
      <c r="C80" s="9"/>
      <c r="D80" s="9"/>
      <c r="E80" s="9"/>
      <c r="F80" s="10"/>
      <c r="H80" s="8"/>
      <c r="I80" s="9"/>
      <c r="J80" s="9"/>
      <c r="K80" s="9"/>
      <c r="L80" s="9"/>
      <c r="M80" s="9"/>
      <c r="N80" s="9"/>
      <c r="O80" s="9"/>
      <c r="P80" s="9"/>
      <c r="Q80" s="9"/>
      <c r="R80" s="38" t="s">
        <v>33</v>
      </c>
      <c r="S80" s="9"/>
      <c r="T80" s="9"/>
      <c r="U80" s="9"/>
      <c r="V80" s="9"/>
      <c r="W80" s="9"/>
      <c r="X80" s="9"/>
      <c r="Y80" s="9"/>
      <c r="Z80" s="10"/>
    </row>
    <row r="81" spans="2:26" ht="18">
      <c r="B81" s="11"/>
      <c r="C81" s="12" t="s">
        <v>28</v>
      </c>
      <c r="D81" s="13"/>
      <c r="E81" s="37">
        <v>3.5999999999999997E-2</v>
      </c>
      <c r="F81" s="14"/>
      <c r="H81" s="11"/>
      <c r="I81" s="13"/>
      <c r="J81" s="13"/>
      <c r="K81" s="13"/>
      <c r="L81" s="13"/>
      <c r="M81" s="13"/>
      <c r="N81" s="13"/>
      <c r="O81" s="13"/>
      <c r="P81" s="13"/>
      <c r="Q81" s="22" t="s">
        <v>29</v>
      </c>
      <c r="R81" s="32"/>
      <c r="S81" s="13"/>
      <c r="T81" s="13"/>
      <c r="U81" s="13"/>
      <c r="V81" s="13"/>
      <c r="W81" s="13"/>
      <c r="X81" s="13"/>
      <c r="Y81" s="13"/>
      <c r="Z81" s="14"/>
    </row>
    <row r="82" spans="2:26" ht="16.2">
      <c r="B82" s="11"/>
      <c r="C82" s="12" t="s">
        <v>30</v>
      </c>
      <c r="D82" s="13"/>
      <c r="E82" s="12">
        <v>1</v>
      </c>
      <c r="F82" s="14"/>
      <c r="H82" s="11"/>
      <c r="I82" s="62" t="s">
        <v>6</v>
      </c>
      <c r="J82" s="62" t="s">
        <v>31</v>
      </c>
      <c r="K82" s="62" t="s">
        <v>63</v>
      </c>
      <c r="L82" s="62" t="s">
        <v>64</v>
      </c>
      <c r="M82" s="62" t="s">
        <v>65</v>
      </c>
      <c r="N82" s="62"/>
      <c r="O82" s="62" t="s">
        <v>66</v>
      </c>
      <c r="P82" s="62"/>
      <c r="Q82" s="63" t="s">
        <v>67</v>
      </c>
      <c r="R82" s="69"/>
      <c r="S82" s="64" t="s">
        <v>2</v>
      </c>
      <c r="T82" s="65" t="s">
        <v>3</v>
      </c>
      <c r="U82" s="66" t="s">
        <v>4</v>
      </c>
      <c r="V82" s="67" t="s">
        <v>5</v>
      </c>
      <c r="W82" s="68" t="s">
        <v>1</v>
      </c>
      <c r="X82" s="62" t="s">
        <v>68</v>
      </c>
      <c r="Y82" s="70" t="s">
        <v>69</v>
      </c>
      <c r="Z82" s="14"/>
    </row>
    <row r="83" spans="2:26" ht="16.2">
      <c r="B83" s="11"/>
      <c r="C83" s="12" t="s">
        <v>12</v>
      </c>
      <c r="D83" s="13"/>
      <c r="E83" s="12">
        <v>4.5</v>
      </c>
      <c r="F83" s="14"/>
      <c r="H83" s="11"/>
      <c r="I83" s="13">
        <v>0.01</v>
      </c>
      <c r="J83" s="13">
        <f>1-I83</f>
        <v>0.99</v>
      </c>
      <c r="K83" s="20">
        <f t="shared" ref="K83:K95" si="14">J83^$E$83</f>
        <v>0.95578096208474506</v>
      </c>
      <c r="L83" s="13">
        <f>J83^$E$82</f>
        <v>0.99</v>
      </c>
      <c r="M83" s="20">
        <f>J83^$E$99</f>
        <v>1.0358021756790556</v>
      </c>
      <c r="N83" s="13"/>
      <c r="O83" s="20">
        <f>J83^$E$98</f>
        <v>0.96543531523711623</v>
      </c>
      <c r="P83" s="13"/>
      <c r="Q83" s="36">
        <f>$E$81*(1-K83)/(1-L83)</f>
        <v>0.15918853649491763</v>
      </c>
      <c r="R83" s="42">
        <f t="shared" ref="R83:R95" si="15">Q83/(1+Q83)</f>
        <v>0.13732756275891239</v>
      </c>
      <c r="S83" s="13">
        <f t="shared" ref="S83:S95" si="16">LN((L83+$E$81*K83)/(1+$E$81))</f>
        <v>-1.1252147171419076E-2</v>
      </c>
      <c r="T83" s="13">
        <f>LN((1+$E$81)*M83/($E$81+M83))</f>
        <v>1.2018113179175448E-3</v>
      </c>
      <c r="U83" s="13">
        <f>$E$100*((O83-1)/(1+$E$81*O83))</f>
        <v>-1.1607468943364866E-3</v>
      </c>
      <c r="V83" s="13">
        <f>$E$97*LN((1+$E$81)*M83/($E$81+M83))</f>
        <v>-1.5451859801797006E-3</v>
      </c>
      <c r="W83" s="13">
        <f>((L83+$E$81*K83)/(1+$E$81-L83-$E$81*K83))</f>
        <v>88.372864498176341</v>
      </c>
      <c r="X83" s="13">
        <f>S83*$E$102+$E$97*T83*$E$103+(U83-V83)*$E$104</f>
        <v>-8.1994499259547301E-4</v>
      </c>
      <c r="Y83" s="43">
        <f t="shared" ref="Y83:Y95" si="17">-1*W83*X83</f>
        <v>7.2460887726597936E-2</v>
      </c>
      <c r="Z83" s="14"/>
    </row>
    <row r="84" spans="2:26">
      <c r="B84" s="11"/>
      <c r="C84" s="13"/>
      <c r="D84" s="13"/>
      <c r="E84" s="13"/>
      <c r="F84" s="15"/>
      <c r="H84" s="11"/>
      <c r="I84" s="13">
        <v>0.05</v>
      </c>
      <c r="J84" s="13">
        <f t="shared" ref="J84:J95" si="18">1-I84</f>
        <v>0.95</v>
      </c>
      <c r="K84" s="20">
        <f t="shared" si="14"/>
        <v>0.7938824911311555</v>
      </c>
      <c r="L84" s="13">
        <f>J84^$E$82</f>
        <v>0.95</v>
      </c>
      <c r="M84" s="20">
        <f>J84^$E$99</f>
        <v>1.1966506512146426</v>
      </c>
      <c r="N84" s="13"/>
      <c r="O84" s="20">
        <f>J84^$E$98</f>
        <v>0.83566578013805837</v>
      </c>
      <c r="P84" s="13"/>
      <c r="Q84" s="36">
        <f>$E$81*(1-K84)/(1-L84)</f>
        <v>0.14840460638556791</v>
      </c>
      <c r="R84" s="42">
        <f t="shared" si="15"/>
        <v>0.12922675994190694</v>
      </c>
      <c r="S84" s="13">
        <f t="shared" si="16"/>
        <v>-5.7020116893476407E-2</v>
      </c>
      <c r="T84" s="13">
        <f t="shared" ref="T84:T95" si="19">LN((1+$E$81)*M84/($E$81+M84))</f>
        <v>5.7268225059259065E-3</v>
      </c>
      <c r="U84" s="13">
        <f t="shared" ref="U84:U95" si="20">$E$100*((O84-1)/(1+$E$81*O84))</f>
        <v>-5.5436796352189011E-3</v>
      </c>
      <c r="V84" s="13">
        <f t="shared" ref="V84:V95" si="21">$E$97*LN((1+$E$81)*M84/($E$81+M84))</f>
        <v>-7.3630575076190233E-3</v>
      </c>
      <c r="W84" s="13">
        <f t="shared" ref="W84:W95" si="22">((L84+$E$81*K84)/(1+$E$81-L84-$E$81*K84))</f>
        <v>17.042421534003662</v>
      </c>
      <c r="X84" s="13">
        <f t="shared" ref="X84:X95" si="23">S84*$E$102+$E$97*T84*$E$103+(U84-V84)*$E$104</f>
        <v>-4.081414705949105E-3</v>
      </c>
      <c r="Y84" s="43">
        <f t="shared" si="17"/>
        <v>6.9557189873866249E-2</v>
      </c>
      <c r="Z84" s="14"/>
    </row>
    <row r="85" spans="2:26">
      <c r="B85" s="11"/>
      <c r="C85" s="12" t="s">
        <v>8</v>
      </c>
      <c r="D85" s="12"/>
      <c r="E85" s="12"/>
      <c r="F85" s="14"/>
      <c r="H85" s="11"/>
      <c r="I85" s="13">
        <v>0.1</v>
      </c>
      <c r="J85" s="13">
        <f t="shared" si="18"/>
        <v>0.9</v>
      </c>
      <c r="K85" s="20">
        <f t="shared" si="14"/>
        <v>0.62243111185094213</v>
      </c>
      <c r="L85" s="13">
        <f t="shared" ref="L85:L95" si="24">J85^$E$82</f>
        <v>0.9</v>
      </c>
      <c r="M85" s="20">
        <f t="shared" ref="M85:M95" si="25">J85^$E$99</f>
        <v>1.4459431459389023</v>
      </c>
      <c r="N85" s="13"/>
      <c r="O85" s="20">
        <f t="shared" ref="O85:O95" si="26">J85^$E$98</f>
        <v>0.6915901242788246</v>
      </c>
      <c r="P85" s="13"/>
      <c r="Q85" s="36">
        <f t="shared" ref="Q85:Q95" si="27">$E$81*(1-K85)/(1-L85)</f>
        <v>0.13592479973366084</v>
      </c>
      <c r="R85" s="42">
        <f t="shared" si="15"/>
        <v>0.11966003362681314</v>
      </c>
      <c r="S85" s="13">
        <f t="shared" si="16"/>
        <v>-0.11613530122366421</v>
      </c>
      <c r="T85" s="13">
        <f t="shared" si="19"/>
        <v>1.0774785565837899E-2</v>
      </c>
      <c r="U85" s="13">
        <f t="shared" si="20"/>
        <v>-1.0456604841278885E-2</v>
      </c>
      <c r="V85" s="13">
        <f t="shared" si="21"/>
        <v>-1.3853295727505871E-2</v>
      </c>
      <c r="W85" s="13">
        <f t="shared" si="22"/>
        <v>8.120322051626216</v>
      </c>
      <c r="X85" s="13">
        <f t="shared" si="23"/>
        <v>-8.131701076971214E-3</v>
      </c>
      <c r="Y85" s="43">
        <f t="shared" si="17"/>
        <v>6.6032031572562003E-2</v>
      </c>
      <c r="Z85" s="14"/>
    </row>
    <row r="86" spans="2:26" ht="16.8">
      <c r="B86" s="11"/>
      <c r="C86" s="12" t="s">
        <v>15</v>
      </c>
      <c r="D86" s="12"/>
      <c r="E86" s="37">
        <v>193</v>
      </c>
      <c r="F86" s="14" t="s">
        <v>10</v>
      </c>
      <c r="H86" s="11"/>
      <c r="I86" s="13">
        <v>0.15</v>
      </c>
      <c r="J86" s="13">
        <f t="shared" si="18"/>
        <v>0.85</v>
      </c>
      <c r="K86" s="20">
        <f t="shared" si="14"/>
        <v>0.4812659828859745</v>
      </c>
      <c r="L86" s="13">
        <f t="shared" si="24"/>
        <v>0.85</v>
      </c>
      <c r="M86" s="20">
        <f t="shared" si="25"/>
        <v>1.7661751094537448</v>
      </c>
      <c r="N86" s="13"/>
      <c r="O86" s="20">
        <f t="shared" si="26"/>
        <v>0.56619527398349934</v>
      </c>
      <c r="P86" s="13"/>
      <c r="Q86" s="36">
        <f t="shared" si="27"/>
        <v>0.12449616410736611</v>
      </c>
      <c r="R86" s="42">
        <f t="shared" si="15"/>
        <v>0.11071284018669121</v>
      </c>
      <c r="S86" s="13">
        <f t="shared" si="16"/>
        <v>-0.17770799705475041</v>
      </c>
      <c r="T86" s="13">
        <f t="shared" si="19"/>
        <v>1.5189067556975478E-2</v>
      </c>
      <c r="U86" s="13">
        <f t="shared" si="20"/>
        <v>-1.4773173462773881E-2</v>
      </c>
      <c r="V86" s="13">
        <f t="shared" si="21"/>
        <v>-1.9528801144682761E-2</v>
      </c>
      <c r="W86" s="13">
        <f t="shared" si="22"/>
        <v>5.1420099837772515</v>
      </c>
      <c r="X86" s="13">
        <f t="shared" si="23"/>
        <v>-1.2177365423599991E-2</v>
      </c>
      <c r="Y86" s="43">
        <f t="shared" si="17"/>
        <v>6.2616134584255051E-2</v>
      </c>
      <c r="Z86" s="14"/>
    </row>
    <row r="87" spans="2:26" ht="16.8">
      <c r="B87" s="11"/>
      <c r="C87" s="12" t="s">
        <v>16</v>
      </c>
      <c r="D87" s="12"/>
      <c r="E87" s="37">
        <v>362</v>
      </c>
      <c r="F87" s="14" t="s">
        <v>10</v>
      </c>
      <c r="H87" s="11"/>
      <c r="I87" s="13">
        <v>0.2</v>
      </c>
      <c r="J87" s="13">
        <f t="shared" si="18"/>
        <v>0.8</v>
      </c>
      <c r="K87" s="20">
        <f t="shared" si="14"/>
        <v>0.36635737743356561</v>
      </c>
      <c r="L87" s="13">
        <f t="shared" si="24"/>
        <v>0.8</v>
      </c>
      <c r="M87" s="20">
        <f t="shared" si="25"/>
        <v>2.183660134277138</v>
      </c>
      <c r="N87" s="13"/>
      <c r="O87" s="20">
        <f t="shared" si="26"/>
        <v>0.457946721791957</v>
      </c>
      <c r="P87" s="13"/>
      <c r="Q87" s="36">
        <f t="shared" si="27"/>
        <v>0.11405567206195821</v>
      </c>
      <c r="R87" s="42">
        <f t="shared" si="15"/>
        <v>0.10237879032639136</v>
      </c>
      <c r="S87" s="13">
        <f t="shared" si="16"/>
        <v>-0.2421590332548815</v>
      </c>
      <c r="T87" s="13">
        <f t="shared" si="19"/>
        <v>1.9015481940671677E-2</v>
      </c>
      <c r="U87" s="13">
        <f t="shared" si="20"/>
        <v>-1.8530335568890263E-2</v>
      </c>
      <c r="V87" s="13">
        <f t="shared" si="21"/>
        <v>-2.4448476780863586E-2</v>
      </c>
      <c r="W87" s="13">
        <f t="shared" si="22"/>
        <v>3.6496778661092932</v>
      </c>
      <c r="X87" s="13">
        <f t="shared" si="23"/>
        <v>-1.6248268764367534E-2</v>
      </c>
      <c r="Y87" s="43">
        <f t="shared" si="17"/>
        <v>5.9300946871907186E-2</v>
      </c>
      <c r="Z87" s="14"/>
    </row>
    <row r="88" spans="2:26">
      <c r="B88" s="11"/>
      <c r="C88" s="12"/>
      <c r="D88" s="13"/>
      <c r="E88" s="13"/>
      <c r="F88" s="14"/>
      <c r="H88" s="11"/>
      <c r="I88" s="13">
        <v>0.3</v>
      </c>
      <c r="J88" s="13">
        <f t="shared" si="18"/>
        <v>0.7</v>
      </c>
      <c r="K88" s="20">
        <f t="shared" si="14"/>
        <v>0.20088207237083147</v>
      </c>
      <c r="L88" s="13">
        <f t="shared" si="24"/>
        <v>0.7</v>
      </c>
      <c r="M88" s="20">
        <f t="shared" si="25"/>
        <v>3.4846315140944433</v>
      </c>
      <c r="N88" s="13"/>
      <c r="O88" s="20">
        <f t="shared" si="26"/>
        <v>0.28697438910118783</v>
      </c>
      <c r="P88" s="13"/>
      <c r="Q88" s="36">
        <f t="shared" si="27"/>
        <v>9.5894151315500206E-2</v>
      </c>
      <c r="R88" s="42">
        <f t="shared" si="15"/>
        <v>8.7503114420667216E-2</v>
      </c>
      <c r="S88" s="13">
        <f t="shared" si="16"/>
        <v>-0.38176401062997301</v>
      </c>
      <c r="T88" s="13">
        <f t="shared" si="19"/>
        <v>2.5089066691240447E-2</v>
      </c>
      <c r="U88" s="13">
        <f t="shared" si="20"/>
        <v>-2.4523596541179669E-2</v>
      </c>
      <c r="V88" s="13">
        <f t="shared" si="21"/>
        <v>-3.2257371460166294E-2</v>
      </c>
      <c r="W88" s="13">
        <f t="shared" si="22"/>
        <v>2.1511559115339618</v>
      </c>
      <c r="X88" s="13">
        <f t="shared" si="23"/>
        <v>-2.4606090485158411E-2</v>
      </c>
      <c r="Y88" s="43">
        <f t="shared" si="17"/>
        <v>5.2931537006888088E-2</v>
      </c>
      <c r="Z88" s="14"/>
    </row>
    <row r="89" spans="2:26">
      <c r="B89" s="11"/>
      <c r="C89" s="37" t="s">
        <v>34</v>
      </c>
      <c r="D89" s="13"/>
      <c r="E89" s="13"/>
      <c r="F89" s="14"/>
      <c r="H89" s="11"/>
      <c r="I89" s="13">
        <v>0.4</v>
      </c>
      <c r="J89" s="13">
        <f t="shared" si="18"/>
        <v>0.6</v>
      </c>
      <c r="K89" s="20">
        <f t="shared" si="14"/>
        <v>0.10038772833369623</v>
      </c>
      <c r="L89" s="13">
        <f t="shared" si="24"/>
        <v>0.6</v>
      </c>
      <c r="M89" s="20">
        <f t="shared" si="25"/>
        <v>5.9768261515546577</v>
      </c>
      <c r="N89" s="13"/>
      <c r="O89" s="20">
        <f t="shared" si="26"/>
        <v>0.16731288055616036</v>
      </c>
      <c r="P89" s="13"/>
      <c r="Q89" s="36">
        <f t="shared" si="27"/>
        <v>8.0965104449967323E-2</v>
      </c>
      <c r="R89" s="42">
        <f t="shared" si="15"/>
        <v>7.4900756848358382E-2</v>
      </c>
      <c r="S89" s="13">
        <f t="shared" si="16"/>
        <v>-0.54018757124279226</v>
      </c>
      <c r="T89" s="13">
        <f t="shared" si="19"/>
        <v>2.9361947476801684E-2</v>
      </c>
      <c r="U89" s="13">
        <f t="shared" si="20"/>
        <v>-2.8761833540715768E-2</v>
      </c>
      <c r="V89" s="13">
        <f t="shared" si="21"/>
        <v>-3.7751075327316454E-2</v>
      </c>
      <c r="W89" s="13">
        <f t="shared" si="22"/>
        <v>1.3960070397627518</v>
      </c>
      <c r="X89" s="13">
        <f t="shared" si="23"/>
        <v>-3.3542962089401766E-2</v>
      </c>
      <c r="Y89" s="43">
        <f t="shared" si="17"/>
        <v>4.6826211211299963E-2</v>
      </c>
      <c r="Z89" s="14"/>
    </row>
    <row r="90" spans="2:26" ht="16.8">
      <c r="B90" s="11"/>
      <c r="C90" s="12" t="s">
        <v>13</v>
      </c>
      <c r="D90" s="13"/>
      <c r="E90" s="39">
        <v>149</v>
      </c>
      <c r="F90" s="14" t="s">
        <v>10</v>
      </c>
      <c r="H90" s="11"/>
      <c r="I90" s="13">
        <v>0.5</v>
      </c>
      <c r="J90" s="13">
        <f t="shared" si="18"/>
        <v>0.5</v>
      </c>
      <c r="K90" s="20">
        <f t="shared" si="14"/>
        <v>4.4194173824159223E-2</v>
      </c>
      <c r="L90" s="13">
        <f t="shared" si="24"/>
        <v>0.5</v>
      </c>
      <c r="M90" s="20">
        <f t="shared" si="25"/>
        <v>11.313708498984759</v>
      </c>
      <c r="N90" s="13"/>
      <c r="O90" s="20">
        <f t="shared" si="26"/>
        <v>8.8388347648318447E-2</v>
      </c>
      <c r="P90" s="13"/>
      <c r="Q90" s="36">
        <f t="shared" si="27"/>
        <v>6.8818019484660528E-2</v>
      </c>
      <c r="R90" s="42">
        <f t="shared" si="15"/>
        <v>6.4387031496570116E-2</v>
      </c>
      <c r="S90" s="13">
        <f t="shared" si="16"/>
        <v>-0.72533739566827671</v>
      </c>
      <c r="T90" s="13">
        <f t="shared" si="19"/>
        <v>3.2190215108331525E-2</v>
      </c>
      <c r="U90" s="13">
        <f t="shared" si="20"/>
        <v>-3.1577147118333017E-2</v>
      </c>
      <c r="V90" s="13">
        <f t="shared" si="21"/>
        <v>-4.1387419424997678E-2</v>
      </c>
      <c r="W90" s="13">
        <f t="shared" si="22"/>
        <v>0.93859007073910661</v>
      </c>
      <c r="X90" s="13">
        <f t="shared" si="23"/>
        <v>-4.3532232534349131E-2</v>
      </c>
      <c r="Y90" s="43">
        <f t="shared" si="17"/>
        <v>4.0858921213845989E-2</v>
      </c>
      <c r="Z90" s="14"/>
    </row>
    <row r="91" spans="2:26" ht="16.8">
      <c r="B91" s="11"/>
      <c r="C91" s="12" t="s">
        <v>14</v>
      </c>
      <c r="D91" s="13"/>
      <c r="E91" s="39">
        <v>266</v>
      </c>
      <c r="F91" s="14" t="s">
        <v>10</v>
      </c>
      <c r="H91" s="11"/>
      <c r="I91" s="13">
        <v>0.6</v>
      </c>
      <c r="J91" s="13">
        <f t="shared" si="18"/>
        <v>0.4</v>
      </c>
      <c r="K91" s="20">
        <f t="shared" si="14"/>
        <v>1.6190861620062107E-2</v>
      </c>
      <c r="L91" s="13">
        <f t="shared" si="24"/>
        <v>0.4</v>
      </c>
      <c r="M91" s="20">
        <f t="shared" si="25"/>
        <v>24.705294220065454</v>
      </c>
      <c r="N91" s="13"/>
      <c r="O91" s="20">
        <f t="shared" si="26"/>
        <v>4.047715405015527E-2</v>
      </c>
      <c r="P91" s="13"/>
      <c r="Q91" s="36">
        <f t="shared" si="27"/>
        <v>5.9028548302796267E-2</v>
      </c>
      <c r="R91" s="42">
        <f t="shared" si="15"/>
        <v>5.5738391941742904E-2</v>
      </c>
      <c r="S91" s="13">
        <f t="shared" si="16"/>
        <v>-0.9502017588185927</v>
      </c>
      <c r="T91" s="13">
        <f t="shared" si="19"/>
        <v>3.3911026944437705E-2</v>
      </c>
      <c r="U91" s="13">
        <f t="shared" si="20"/>
        <v>-3.329397748000943E-2</v>
      </c>
      <c r="V91" s="13">
        <f t="shared" si="21"/>
        <v>-4.3599891785705627E-2</v>
      </c>
      <c r="W91" s="13">
        <f t="shared" si="22"/>
        <v>0.63042504324725723</v>
      </c>
      <c r="X91" s="13">
        <f t="shared" si="23"/>
        <v>-5.5302466742385148E-2</v>
      </c>
      <c r="Y91" s="43">
        <f t="shared" si="17"/>
        <v>3.4864059987748164E-2</v>
      </c>
      <c r="Z91" s="14"/>
    </row>
    <row r="92" spans="2:26">
      <c r="B92" s="11"/>
      <c r="C92" s="13"/>
      <c r="D92" s="13"/>
      <c r="E92" s="13"/>
      <c r="F92" s="14"/>
      <c r="H92" s="11"/>
      <c r="I92" s="13">
        <v>0.7</v>
      </c>
      <c r="J92" s="13">
        <f t="shared" si="18"/>
        <v>0.30000000000000004</v>
      </c>
      <c r="K92" s="20">
        <f t="shared" si="14"/>
        <v>4.4365527157918475E-3</v>
      </c>
      <c r="L92" s="13">
        <f t="shared" si="24"/>
        <v>0.30000000000000004</v>
      </c>
      <c r="M92" s="20">
        <f t="shared" si="25"/>
        <v>67.620068827798264</v>
      </c>
      <c r="N92" s="13"/>
      <c r="O92" s="20">
        <f t="shared" si="26"/>
        <v>1.478850905263949E-2</v>
      </c>
      <c r="P92" s="13"/>
      <c r="Q92" s="36">
        <f t="shared" si="27"/>
        <v>5.1200405860330707E-2</v>
      </c>
      <c r="R92" s="42">
        <f t="shared" si="15"/>
        <v>4.8706607774211153E-2</v>
      </c>
      <c r="S92" s="13">
        <f t="shared" si="16"/>
        <v>-1.238807703504653</v>
      </c>
      <c r="T92" s="13">
        <f t="shared" si="19"/>
        <v>3.483489917871721E-2</v>
      </c>
      <c r="U92" s="13">
        <f t="shared" si="20"/>
        <v>-3.4216931707522991E-2</v>
      </c>
      <c r="V92" s="13">
        <f t="shared" si="21"/>
        <v>-4.4787727515493557E-2</v>
      </c>
      <c r="W92" s="13">
        <f t="shared" si="22"/>
        <v>0.40791422049416759</v>
      </c>
      <c r="X92" s="13">
        <f t="shared" si="23"/>
        <v>-7.0137432543541295E-2</v>
      </c>
      <c r="Y92" s="43">
        <f t="shared" si="17"/>
        <v>2.861005612346091E-2</v>
      </c>
      <c r="Z92" s="14"/>
    </row>
    <row r="93" spans="2:26" ht="14.4">
      <c r="B93" s="11"/>
      <c r="C93" s="13" t="s">
        <v>9</v>
      </c>
      <c r="D93" s="13"/>
      <c r="E93" s="13">
        <v>1300</v>
      </c>
      <c r="F93" s="14" t="s">
        <v>11</v>
      </c>
      <c r="H93" s="11"/>
      <c r="I93" s="13">
        <v>0.8</v>
      </c>
      <c r="J93" s="13">
        <f t="shared" si="18"/>
        <v>0.19999999999999996</v>
      </c>
      <c r="K93" s="20">
        <f t="shared" si="14"/>
        <v>7.1554175279993262E-4</v>
      </c>
      <c r="L93" s="13">
        <f t="shared" si="24"/>
        <v>0.19999999999999996</v>
      </c>
      <c r="M93" s="20">
        <f t="shared" si="25"/>
        <v>279.50849718747395</v>
      </c>
      <c r="N93" s="13"/>
      <c r="O93" s="20">
        <f t="shared" si="26"/>
        <v>3.5777087639996602E-3</v>
      </c>
      <c r="P93" s="13"/>
      <c r="Q93" s="36">
        <f t="shared" si="27"/>
        <v>4.4967800621123995E-2</v>
      </c>
      <c r="R93" s="42">
        <f t="shared" si="15"/>
        <v>4.3032714112717481E-2</v>
      </c>
      <c r="S93" s="13">
        <f t="shared" si="16"/>
        <v>-1.6446762670495758</v>
      </c>
      <c r="T93" s="13">
        <f t="shared" si="19"/>
        <v>3.5238354615475143E-2</v>
      </c>
      <c r="U93" s="13">
        <f t="shared" si="20"/>
        <v>-3.4620253820194437E-2</v>
      </c>
      <c r="V93" s="13">
        <f t="shared" si="21"/>
        <v>-4.5306455934182331E-2</v>
      </c>
      <c r="W93" s="13">
        <f t="shared" si="22"/>
        <v>0.23927263522403078</v>
      </c>
      <c r="X93" s="13">
        <f t="shared" si="23"/>
        <v>-9.0810238122203388E-2</v>
      </c>
      <c r="Y93" s="43">
        <f t="shared" si="17"/>
        <v>2.1728404980821344E-2</v>
      </c>
      <c r="Z93" s="14"/>
    </row>
    <row r="94" spans="2:26">
      <c r="B94" s="11"/>
      <c r="C94" s="13"/>
      <c r="D94" s="13"/>
      <c r="E94" s="13">
        <f>E93+273.15</f>
        <v>1573.15</v>
      </c>
      <c r="F94" s="14" t="s">
        <v>0</v>
      </c>
      <c r="H94" s="11"/>
      <c r="I94" s="13">
        <v>0.9</v>
      </c>
      <c r="J94" s="13">
        <f t="shared" si="18"/>
        <v>9.9999999999999978E-2</v>
      </c>
      <c r="K94" s="20">
        <f t="shared" si="14"/>
        <v>3.1622776601683748E-5</v>
      </c>
      <c r="L94" s="13">
        <f t="shared" si="24"/>
        <v>9.9999999999999978E-2</v>
      </c>
      <c r="M94" s="20">
        <f t="shared" si="25"/>
        <v>3162.2776601683804</v>
      </c>
      <c r="N94" s="13"/>
      <c r="O94" s="20">
        <f t="shared" si="26"/>
        <v>3.1622776601683783E-4</v>
      </c>
      <c r="P94" s="13"/>
      <c r="Q94" s="36">
        <f t="shared" si="27"/>
        <v>3.9998735088935929E-2</v>
      </c>
      <c r="R94" s="42">
        <f t="shared" si="15"/>
        <v>3.846036897873286E-2</v>
      </c>
      <c r="S94" s="13">
        <f t="shared" si="16"/>
        <v>-2.3379408526965602</v>
      </c>
      <c r="T94" s="13">
        <f t="shared" si="19"/>
        <v>3.5355759702514131E-2</v>
      </c>
      <c r="U94" s="13">
        <f t="shared" si="20"/>
        <v>-3.473765067905666E-2</v>
      </c>
      <c r="V94" s="13">
        <f t="shared" si="21"/>
        <v>-4.5457405331803882E-2</v>
      </c>
      <c r="W94" s="13">
        <f t="shared" si="22"/>
        <v>0.10683895304225859</v>
      </c>
      <c r="X94" s="13">
        <f t="shared" si="23"/>
        <v>-0.12600032982266252</v>
      </c>
      <c r="Y94" s="43">
        <f t="shared" si="17"/>
        <v>1.3461743321232535E-2</v>
      </c>
      <c r="Z94" s="28"/>
    </row>
    <row r="95" spans="2:26">
      <c r="B95" s="16"/>
      <c r="C95" s="17"/>
      <c r="D95" s="17"/>
      <c r="E95" s="17"/>
      <c r="F95" s="18"/>
      <c r="H95" s="11"/>
      <c r="I95" s="49">
        <v>0.99</v>
      </c>
      <c r="J95" s="49">
        <f t="shared" si="18"/>
        <v>1.0000000000000009E-2</v>
      </c>
      <c r="K95" s="73">
        <f t="shared" si="14"/>
        <v>1.0000000000000007E-9</v>
      </c>
      <c r="L95" s="49">
        <f t="shared" si="24"/>
        <v>1.0000000000000009E-2</v>
      </c>
      <c r="M95" s="73">
        <f t="shared" si="25"/>
        <v>9999999.9999999721</v>
      </c>
      <c r="N95" s="49"/>
      <c r="O95" s="73">
        <f t="shared" si="26"/>
        <v>1.0000000000000029E-7</v>
      </c>
      <c r="P95" s="49"/>
      <c r="Q95" s="74">
        <f t="shared" si="27"/>
        <v>3.6363636327272721E-2</v>
      </c>
      <c r="R95" s="76">
        <f t="shared" si="15"/>
        <v>3.5087719264389035E-2</v>
      </c>
      <c r="S95" s="49">
        <f t="shared" si="16"/>
        <v>-4.640537326225382</v>
      </c>
      <c r="T95" s="49">
        <f t="shared" si="19"/>
        <v>3.5367140237291379E-2</v>
      </c>
      <c r="U95" s="49">
        <f t="shared" si="20"/>
        <v>-3.4749031149034749E-2</v>
      </c>
      <c r="V95" s="49">
        <f t="shared" si="21"/>
        <v>-4.5472037447946062E-2</v>
      </c>
      <c r="W95" s="49">
        <f t="shared" si="22"/>
        <v>9.7465887293868292E-3</v>
      </c>
      <c r="X95" s="49">
        <f t="shared" si="23"/>
        <v>-0.24279982971839667</v>
      </c>
      <c r="Y95" s="77">
        <f t="shared" si="17"/>
        <v>2.3664700838303661E-3</v>
      </c>
      <c r="Z95" s="28"/>
    </row>
    <row r="96" spans="2:26">
      <c r="H96" s="16"/>
      <c r="I96" s="17"/>
      <c r="J96" s="17"/>
      <c r="K96" s="17"/>
      <c r="L96" s="17"/>
      <c r="M96" s="17"/>
      <c r="N96" s="17"/>
      <c r="O96" s="17"/>
      <c r="P96" s="17"/>
      <c r="Q96" s="30"/>
      <c r="R96" s="17"/>
      <c r="S96" s="17"/>
      <c r="T96" s="17"/>
      <c r="U96" s="17"/>
      <c r="V96" s="17"/>
      <c r="W96" s="17"/>
      <c r="X96" s="17"/>
      <c r="Y96" s="17"/>
      <c r="Z96" s="18"/>
    </row>
    <row r="97" spans="2:25" ht="16.2">
      <c r="C97" s="19" t="s">
        <v>21</v>
      </c>
      <c r="E97" s="7">
        <f>E83/(E82-E83)</f>
        <v>-1.2857142857142858</v>
      </c>
      <c r="Y97" s="23"/>
    </row>
    <row r="98" spans="2:25" ht="16.2">
      <c r="C98" s="7" t="s">
        <v>22</v>
      </c>
      <c r="E98" s="7">
        <f>E83-E82</f>
        <v>3.5</v>
      </c>
      <c r="I98" s="12"/>
      <c r="J98" s="12"/>
      <c r="K98" s="12"/>
      <c r="L98" s="12"/>
      <c r="M98" s="12"/>
      <c r="N98" s="12"/>
      <c r="O98" s="12"/>
    </row>
    <row r="99" spans="2:25" ht="16.2">
      <c r="C99" s="7" t="s">
        <v>23</v>
      </c>
      <c r="E99" s="7">
        <f>E82-E83</f>
        <v>-3.5</v>
      </c>
    </row>
    <row r="100" spans="2:25" ht="18">
      <c r="C100" s="7" t="s">
        <v>24</v>
      </c>
      <c r="E100" s="7">
        <f>E81/(1+E81)</f>
        <v>3.4749034749034742E-2</v>
      </c>
      <c r="F100" s="21" t="s">
        <v>20</v>
      </c>
    </row>
    <row r="101" spans="2:25">
      <c r="H101" s="12"/>
      <c r="I101" s="12"/>
      <c r="J101" s="12"/>
      <c r="K101" s="12"/>
      <c r="L101" s="12"/>
      <c r="M101" s="12"/>
    </row>
    <row r="102" spans="2:25" ht="14.4">
      <c r="C102" s="12" t="s">
        <v>17</v>
      </c>
      <c r="D102" s="12"/>
      <c r="E102" s="12">
        <f>2853*(E86-E90)/E94^2</f>
        <v>5.0724080009308295E-2</v>
      </c>
      <c r="F102" s="12"/>
      <c r="H102" s="12"/>
      <c r="I102" s="12"/>
      <c r="J102" s="12"/>
      <c r="K102" s="12"/>
      <c r="L102" s="12"/>
      <c r="M102" s="12"/>
    </row>
    <row r="103" spans="2:25" ht="14.4">
      <c r="C103" s="12" t="s">
        <v>18</v>
      </c>
      <c r="D103" s="12"/>
      <c r="E103" s="12">
        <f>2853*(E87-E86)/E94^2</f>
        <v>0.19482658003575232</v>
      </c>
      <c r="G103" s="12"/>
      <c r="H103" s="12"/>
      <c r="I103" s="12"/>
      <c r="J103" s="12"/>
      <c r="K103" s="12"/>
      <c r="L103" s="12"/>
      <c r="M103" s="12"/>
    </row>
    <row r="104" spans="2:25" ht="14.4">
      <c r="C104" s="12" t="s">
        <v>19</v>
      </c>
      <c r="D104" s="12"/>
      <c r="E104" s="12">
        <f>2853*(E91-E90)/E94^2</f>
        <v>0.13487994002475162</v>
      </c>
      <c r="H104" s="12"/>
      <c r="I104" s="12"/>
      <c r="J104" s="12"/>
      <c r="K104" s="12"/>
      <c r="L104" s="12"/>
      <c r="M104" s="12"/>
    </row>
    <row r="105" spans="2:25">
      <c r="G105" s="12"/>
      <c r="H105" s="12"/>
      <c r="I105" s="12"/>
      <c r="J105" s="12"/>
      <c r="K105" s="12"/>
      <c r="L105" s="12"/>
      <c r="M105" s="12"/>
    </row>
    <row r="106" spans="2:25">
      <c r="B106" s="12"/>
    </row>
    <row r="113" spans="1:32" s="34" customFormat="1" ht="14.4" thickBot="1"/>
    <row r="114" spans="1:32" ht="14.4" thickTop="1">
      <c r="A114" s="58" t="s">
        <v>51</v>
      </c>
    </row>
    <row r="116" spans="1:32" ht="16.8">
      <c r="B116" s="33" t="s">
        <v>48</v>
      </c>
      <c r="C116" s="13"/>
      <c r="D116" s="13"/>
      <c r="E116" s="13"/>
      <c r="F116" s="13"/>
      <c r="N116" s="57"/>
      <c r="O116" s="9"/>
      <c r="P116" s="9"/>
      <c r="Q116" s="9"/>
      <c r="R116" s="9"/>
      <c r="S116" s="9"/>
      <c r="T116" s="9"/>
      <c r="U116" s="9"/>
      <c r="V116" s="9"/>
      <c r="W116" s="9"/>
      <c r="X116" s="162" t="s">
        <v>33</v>
      </c>
      <c r="Y116" s="9"/>
      <c r="Z116" s="9"/>
      <c r="AA116" s="9"/>
      <c r="AB116" s="9"/>
      <c r="AC116" s="9"/>
      <c r="AD116" s="9"/>
      <c r="AE116" s="9"/>
      <c r="AF116" s="10"/>
    </row>
    <row r="117" spans="1:32" ht="18">
      <c r="B117" s="51"/>
      <c r="C117" s="55" t="s">
        <v>28</v>
      </c>
      <c r="D117" s="45"/>
      <c r="E117" s="56">
        <v>3.5999999999999997E-2</v>
      </c>
      <c r="F117" s="45"/>
      <c r="G117" s="45"/>
      <c r="H117" s="45"/>
      <c r="I117" s="45"/>
      <c r="J117" s="45"/>
      <c r="K117" s="45"/>
      <c r="L117" s="46"/>
      <c r="N117" s="47"/>
      <c r="O117" s="13"/>
      <c r="P117" s="13"/>
      <c r="Q117" s="13"/>
      <c r="R117" s="13"/>
      <c r="S117" s="13"/>
      <c r="T117" s="13"/>
      <c r="U117" s="13"/>
      <c r="V117" s="13"/>
      <c r="W117" s="22" t="s">
        <v>29</v>
      </c>
      <c r="X117" s="163"/>
      <c r="Y117" s="13"/>
      <c r="Z117" s="13"/>
      <c r="AA117" s="13"/>
      <c r="AB117" s="13"/>
      <c r="AC117" s="13"/>
      <c r="AD117" s="13"/>
      <c r="AE117" s="13"/>
      <c r="AF117" s="14"/>
    </row>
    <row r="118" spans="1:32" ht="16.2">
      <c r="B118" s="47"/>
      <c r="C118" s="12" t="s">
        <v>30</v>
      </c>
      <c r="D118" s="13"/>
      <c r="E118" s="12">
        <v>1</v>
      </c>
      <c r="F118" s="13"/>
      <c r="G118" s="13"/>
      <c r="H118" s="13"/>
      <c r="I118" s="13"/>
      <c r="J118" s="13"/>
      <c r="K118" s="13"/>
      <c r="L118" s="44"/>
      <c r="N118" s="47"/>
      <c r="O118" s="62" t="s">
        <v>6</v>
      </c>
      <c r="P118" s="62" t="s">
        <v>31</v>
      </c>
      <c r="Q118" s="62" t="s">
        <v>56</v>
      </c>
      <c r="R118" s="62" t="s">
        <v>64</v>
      </c>
      <c r="S118" s="62" t="s">
        <v>70</v>
      </c>
      <c r="T118" s="62"/>
      <c r="U118" s="62" t="s">
        <v>71</v>
      </c>
      <c r="V118" s="62"/>
      <c r="W118" s="63" t="s">
        <v>72</v>
      </c>
      <c r="X118" s="164"/>
      <c r="Y118" s="64" t="s">
        <v>2</v>
      </c>
      <c r="Z118" s="65" t="s">
        <v>3</v>
      </c>
      <c r="AA118" s="66" t="s">
        <v>4</v>
      </c>
      <c r="AB118" s="67" t="s">
        <v>5</v>
      </c>
      <c r="AC118" s="68" t="s">
        <v>1</v>
      </c>
      <c r="AD118" s="62" t="s">
        <v>73</v>
      </c>
      <c r="AE118" s="167" t="s">
        <v>74</v>
      </c>
      <c r="AF118" s="14"/>
    </row>
    <row r="119" spans="1:32" ht="16.2">
      <c r="B119" s="47"/>
      <c r="C119" s="12" t="s">
        <v>12</v>
      </c>
      <c r="D119" s="13"/>
      <c r="E119" s="12">
        <v>4.5</v>
      </c>
      <c r="F119" s="13"/>
      <c r="G119" s="13"/>
      <c r="H119" s="13"/>
      <c r="I119" s="13"/>
      <c r="J119" s="13"/>
      <c r="K119" s="13"/>
      <c r="L119" s="44"/>
      <c r="N119" s="47"/>
      <c r="O119" s="13">
        <v>0.01</v>
      </c>
      <c r="P119" s="13">
        <f>1-O119</f>
        <v>0.99</v>
      </c>
      <c r="Q119" s="20">
        <f>P119^$E$119</f>
        <v>0.95578096208474506</v>
      </c>
      <c r="R119" s="13">
        <f>P119^$E$118</f>
        <v>0.99</v>
      </c>
      <c r="S119" s="20">
        <f t="shared" ref="S119:S127" si="28">P119^$E$135</f>
        <v>1.0358021756790556</v>
      </c>
      <c r="T119" s="13"/>
      <c r="U119" s="20">
        <f>P119^$E$134</f>
        <v>0.96543531523711623</v>
      </c>
      <c r="V119" s="13"/>
      <c r="W119" s="36">
        <f>$E$117*(1-Q119)/(1-R119)</f>
        <v>0.15918853649491763</v>
      </c>
      <c r="X119" s="165">
        <f t="shared" ref="X119:X131" si="29">W119/(1+W119)</f>
        <v>0.13732756275891239</v>
      </c>
      <c r="Y119" s="13">
        <f>LN((R119+$E$117*Q119)/(1+$E$117))</f>
        <v>-1.1252147171419076E-2</v>
      </c>
      <c r="Z119" s="13">
        <f>LN((1+$E$117)*S119/($E$117+S119))</f>
        <v>1.2018113179175448E-3</v>
      </c>
      <c r="AA119" s="13">
        <f>$E$136*((U119-1)/(1+$E$117*U119))</f>
        <v>-1.1607468943364866E-3</v>
      </c>
      <c r="AB119" s="13">
        <f>$E$133*LN((1+$E$117)*S119/($E$117+S119))</f>
        <v>-1.5451859801797006E-3</v>
      </c>
      <c r="AC119" s="13">
        <f>((R119+$E$117*Q119)/(1+$E$117-R119-$E$117*Q119))</f>
        <v>88.372864498176341</v>
      </c>
      <c r="AD119" s="13">
        <f>Y119*$E$138+$E$133*Z119*$E$139+(AA119-AB119)*$E$140</f>
        <v>-7.1987468271558525E-4</v>
      </c>
      <c r="AE119" s="168">
        <f t="shared" ref="AE119:AE131" si="30">-1*AC119*AD119</f>
        <v>6.3617387791292099E-2</v>
      </c>
      <c r="AF119" s="14"/>
    </row>
    <row r="120" spans="1:32">
      <c r="B120" s="47"/>
      <c r="C120" s="13"/>
      <c r="D120" s="13"/>
      <c r="E120" s="13"/>
      <c r="F120" s="31"/>
      <c r="G120" s="13"/>
      <c r="H120" s="170"/>
      <c r="I120" s="13"/>
      <c r="J120" s="13"/>
      <c r="K120" s="13"/>
      <c r="L120" s="44"/>
      <c r="N120" s="47"/>
      <c r="O120" s="13">
        <v>0.05</v>
      </c>
      <c r="P120" s="13">
        <f t="shared" ref="P120:P131" si="31">1-O120</f>
        <v>0.95</v>
      </c>
      <c r="Q120" s="20">
        <f t="shared" ref="Q120:Q131" si="32">P120^$E$119</f>
        <v>0.7938824911311555</v>
      </c>
      <c r="R120" s="13">
        <f t="shared" ref="R120:R131" si="33">P120^$E$118</f>
        <v>0.95</v>
      </c>
      <c r="S120" s="20">
        <f t="shared" si="28"/>
        <v>1.1966506512146426</v>
      </c>
      <c r="T120" s="13"/>
      <c r="U120" s="20">
        <f t="shared" ref="U120:U131" si="34">P120^$E$134</f>
        <v>0.83566578013805837</v>
      </c>
      <c r="V120" s="13"/>
      <c r="W120" s="36">
        <f>$E$117*(1-Q120)/(1-R120)</f>
        <v>0.14840460638556791</v>
      </c>
      <c r="X120" s="165">
        <f t="shared" si="29"/>
        <v>0.12922675994190694</v>
      </c>
      <c r="Y120" s="13">
        <f t="shared" ref="Y120:Y131" si="35">LN((R120+$E$117*Q120)/(1+$E$117))</f>
        <v>-5.7020116893476407E-2</v>
      </c>
      <c r="Z120" s="13">
        <f t="shared" ref="Z120:Z131" si="36">LN((1+$E$117)*S120/($E$117+S120))</f>
        <v>5.7268225059259065E-3</v>
      </c>
      <c r="AA120" s="13">
        <f t="shared" ref="AA120:AA131" si="37">$E$136*((U120-1)/(1+$E$117*U120))</f>
        <v>-5.5436796352189011E-3</v>
      </c>
      <c r="AB120" s="13">
        <f>$E$133*LN((1+$E$117)*S120/($E$117+S120))</f>
        <v>-7.3630575076190233E-3</v>
      </c>
      <c r="AC120" s="13">
        <f t="shared" ref="AC120:AC131" si="38">((R120+$E$117*Q120)/(1+$E$117-R120-$E$117*Q120))</f>
        <v>17.042421534003662</v>
      </c>
      <c r="AD120" s="13">
        <f t="shared" ref="AD120:AD131" si="39">Y120*$E$138+$E$133*Z120*$E$139+(AA120-AB120)*$E$140</f>
        <v>-3.5800954888951801E-3</v>
      </c>
      <c r="AE120" s="168">
        <f t="shared" si="30"/>
        <v>6.1013496453736583E-2</v>
      </c>
      <c r="AF120" s="14"/>
    </row>
    <row r="121" spans="1:32">
      <c r="B121" s="47"/>
      <c r="C121" s="40" t="s">
        <v>46</v>
      </c>
      <c r="D121" s="12"/>
      <c r="E121" s="12"/>
      <c r="F121" s="13"/>
      <c r="G121" s="13"/>
      <c r="H121" s="168" t="s">
        <v>36</v>
      </c>
      <c r="I121" s="40" t="s">
        <v>40</v>
      </c>
      <c r="J121" s="13"/>
      <c r="K121" s="13"/>
      <c r="L121" s="44"/>
      <c r="N121" s="47"/>
      <c r="O121" s="13">
        <v>0.1</v>
      </c>
      <c r="P121" s="13">
        <f t="shared" si="31"/>
        <v>0.9</v>
      </c>
      <c r="Q121" s="20">
        <f t="shared" si="32"/>
        <v>0.62243111185094213</v>
      </c>
      <c r="R121" s="13">
        <f t="shared" si="33"/>
        <v>0.9</v>
      </c>
      <c r="S121" s="20">
        <f t="shared" si="28"/>
        <v>1.4459431459389023</v>
      </c>
      <c r="T121" s="13"/>
      <c r="U121" s="20">
        <f t="shared" si="34"/>
        <v>0.6915901242788246</v>
      </c>
      <c r="V121" s="13"/>
      <c r="W121" s="36">
        <f>$E$117*(1-Q121)/(1-R121)</f>
        <v>0.13592479973366084</v>
      </c>
      <c r="X121" s="165">
        <f t="shared" si="29"/>
        <v>0.11966003362681314</v>
      </c>
      <c r="Y121" s="13">
        <f t="shared" si="35"/>
        <v>-0.11613530122366421</v>
      </c>
      <c r="Z121" s="13">
        <f t="shared" si="36"/>
        <v>1.0774785565837899E-2</v>
      </c>
      <c r="AA121" s="13">
        <f t="shared" si="37"/>
        <v>-1.0456604841278885E-2</v>
      </c>
      <c r="AB121" s="13">
        <f t="shared" ref="AB121:AB131" si="40">$E$133*LN((1+$E$117)*S121/($E$117+S121))</f>
        <v>-1.3853295727505871E-2</v>
      </c>
      <c r="AC121" s="13">
        <f t="shared" si="38"/>
        <v>8.120322051626216</v>
      </c>
      <c r="AD121" s="13">
        <f t="shared" si="39"/>
        <v>-7.1248967100651511E-3</v>
      </c>
      <c r="AE121" s="168">
        <f t="shared" si="30"/>
        <v>5.7856455870301124E-2</v>
      </c>
      <c r="AF121" s="14"/>
    </row>
    <row r="122" spans="1:32" ht="16.8">
      <c r="B122" s="47"/>
      <c r="C122" s="12" t="s">
        <v>15</v>
      </c>
      <c r="D122" s="12"/>
      <c r="E122" s="40">
        <f>$I$122+$H$122*E131</f>
        <v>194.09</v>
      </c>
      <c r="F122" s="13" t="s">
        <v>10</v>
      </c>
      <c r="G122" s="13"/>
      <c r="H122" s="168">
        <v>1.0900000000000001</v>
      </c>
      <c r="I122" s="37">
        <v>193</v>
      </c>
      <c r="J122" s="13"/>
      <c r="K122" s="13"/>
      <c r="L122" s="44"/>
      <c r="N122" s="47"/>
      <c r="O122" s="13">
        <v>0.15</v>
      </c>
      <c r="P122" s="13">
        <f t="shared" si="31"/>
        <v>0.85</v>
      </c>
      <c r="Q122" s="20">
        <f t="shared" si="32"/>
        <v>0.4812659828859745</v>
      </c>
      <c r="R122" s="13">
        <f t="shared" si="33"/>
        <v>0.85</v>
      </c>
      <c r="S122" s="20">
        <f t="shared" si="28"/>
        <v>1.7661751094537448</v>
      </c>
      <c r="T122" s="13"/>
      <c r="U122" s="20">
        <f t="shared" si="34"/>
        <v>0.56619527398349934</v>
      </c>
      <c r="V122" s="13"/>
      <c r="W122" s="36">
        <f>$E$117*(1-Q122)/(1-R122)</f>
        <v>0.12449616410736611</v>
      </c>
      <c r="X122" s="165">
        <f t="shared" si="29"/>
        <v>0.11071284018669121</v>
      </c>
      <c r="Y122" s="13">
        <f t="shared" si="35"/>
        <v>-0.17770799705475041</v>
      </c>
      <c r="Z122" s="13">
        <f t="shared" si="36"/>
        <v>1.5189067556975478E-2</v>
      </c>
      <c r="AA122" s="13">
        <f t="shared" si="37"/>
        <v>-1.4773173462773881E-2</v>
      </c>
      <c r="AB122" s="13">
        <f t="shared" si="40"/>
        <v>-1.9528801144682761E-2</v>
      </c>
      <c r="AC122" s="13">
        <f t="shared" si="38"/>
        <v>5.1420099837772515</v>
      </c>
      <c r="AD122" s="13">
        <f t="shared" si="39"/>
        <v>-1.0657718123499095E-2</v>
      </c>
      <c r="AE122" s="168">
        <f t="shared" si="30"/>
        <v>5.4802092995316097E-2</v>
      </c>
      <c r="AF122" s="14"/>
    </row>
    <row r="123" spans="1:32" ht="16.8">
      <c r="B123" s="47"/>
      <c r="C123" s="12" t="s">
        <v>16</v>
      </c>
      <c r="D123" s="12"/>
      <c r="E123" s="40">
        <f>$I$123+$H$123*E131</f>
        <v>362</v>
      </c>
      <c r="F123" s="13" t="s">
        <v>10</v>
      </c>
      <c r="G123" s="13"/>
      <c r="H123" s="168">
        <v>0</v>
      </c>
      <c r="I123" s="37">
        <v>362</v>
      </c>
      <c r="J123" s="13"/>
      <c r="K123" s="13"/>
      <c r="L123" s="44"/>
      <c r="N123" s="47"/>
      <c r="O123" s="13">
        <v>0.2</v>
      </c>
      <c r="P123" s="13">
        <f t="shared" si="31"/>
        <v>0.8</v>
      </c>
      <c r="Q123" s="20">
        <f t="shared" si="32"/>
        <v>0.36635737743356561</v>
      </c>
      <c r="R123" s="13">
        <f t="shared" si="33"/>
        <v>0.8</v>
      </c>
      <c r="S123" s="20">
        <f t="shared" si="28"/>
        <v>2.183660134277138</v>
      </c>
      <c r="T123" s="13"/>
      <c r="U123" s="20">
        <f t="shared" si="34"/>
        <v>0.457946721791957</v>
      </c>
      <c r="V123" s="13"/>
      <c r="W123" s="36">
        <f t="shared" ref="W123:W131" si="41">$E$117*(1-Q123)/(1-R123)</f>
        <v>0.11405567206195821</v>
      </c>
      <c r="X123" s="165">
        <f t="shared" si="29"/>
        <v>0.10237879032639136</v>
      </c>
      <c r="Y123" s="13">
        <f t="shared" si="35"/>
        <v>-0.2421590332548815</v>
      </c>
      <c r="Z123" s="13">
        <f t="shared" si="36"/>
        <v>1.9015481940671677E-2</v>
      </c>
      <c r="AA123" s="13">
        <f t="shared" si="37"/>
        <v>-1.8530335568890263E-2</v>
      </c>
      <c r="AB123" s="13">
        <f t="shared" si="40"/>
        <v>-2.4448476780863586E-2</v>
      </c>
      <c r="AC123" s="13">
        <f t="shared" si="38"/>
        <v>3.6496778661092932</v>
      </c>
      <c r="AD123" s="13">
        <f t="shared" si="39"/>
        <v>-1.4204772795599386E-2</v>
      </c>
      <c r="AE123" s="168">
        <f t="shared" si="30"/>
        <v>5.1842844865210506E-2</v>
      </c>
      <c r="AF123" s="14"/>
    </row>
    <row r="124" spans="1:32">
      <c r="B124" s="47"/>
      <c r="C124" s="12"/>
      <c r="D124" s="13"/>
      <c r="E124" s="13"/>
      <c r="F124" s="13"/>
      <c r="G124" s="13"/>
      <c r="H124" s="170"/>
      <c r="I124" s="13"/>
      <c r="J124" s="13"/>
      <c r="K124" s="13"/>
      <c r="L124" s="44"/>
      <c r="N124" s="47"/>
      <c r="O124" s="13">
        <v>0.3</v>
      </c>
      <c r="P124" s="13">
        <f t="shared" si="31"/>
        <v>0.7</v>
      </c>
      <c r="Q124" s="20">
        <f t="shared" si="32"/>
        <v>0.20088207237083147</v>
      </c>
      <c r="R124" s="13">
        <f t="shared" si="33"/>
        <v>0.7</v>
      </c>
      <c r="S124" s="20">
        <f t="shared" si="28"/>
        <v>3.4846315140944433</v>
      </c>
      <c r="T124" s="13"/>
      <c r="U124" s="20">
        <f t="shared" si="34"/>
        <v>0.28697438910118783</v>
      </c>
      <c r="V124" s="13"/>
      <c r="W124" s="36">
        <f t="shared" si="41"/>
        <v>9.5894151315500206E-2</v>
      </c>
      <c r="X124" s="165">
        <f t="shared" si="29"/>
        <v>8.7503114420667216E-2</v>
      </c>
      <c r="Y124" s="13">
        <f t="shared" si="35"/>
        <v>-0.38176401062997301</v>
      </c>
      <c r="Z124" s="13">
        <f t="shared" si="36"/>
        <v>2.5089066691240447E-2</v>
      </c>
      <c r="AA124" s="13">
        <f t="shared" si="37"/>
        <v>-2.4523596541179669E-2</v>
      </c>
      <c r="AB124" s="13">
        <f t="shared" si="40"/>
        <v>-3.2257371460166294E-2</v>
      </c>
      <c r="AC124" s="13">
        <f t="shared" si="38"/>
        <v>2.1511559115339618</v>
      </c>
      <c r="AD124" s="13">
        <f t="shared" si="39"/>
        <v>-2.146440139879845E-2</v>
      </c>
      <c r="AE124" s="168">
        <f t="shared" si="30"/>
        <v>4.6173273956563121E-2</v>
      </c>
      <c r="AF124" s="14"/>
    </row>
    <row r="125" spans="1:32">
      <c r="B125" s="47"/>
      <c r="C125" s="40" t="s">
        <v>47</v>
      </c>
      <c r="D125" s="13"/>
      <c r="E125" s="13"/>
      <c r="F125" s="13"/>
      <c r="G125" s="13"/>
      <c r="H125" s="168" t="s">
        <v>36</v>
      </c>
      <c r="I125" s="40" t="s">
        <v>41</v>
      </c>
      <c r="J125" s="13"/>
      <c r="K125" s="13"/>
      <c r="L125" s="44"/>
      <c r="N125" s="47"/>
      <c r="O125" s="13">
        <v>0.4</v>
      </c>
      <c r="P125" s="13">
        <f t="shared" si="31"/>
        <v>0.6</v>
      </c>
      <c r="Q125" s="20">
        <f t="shared" si="32"/>
        <v>0.10038772833369623</v>
      </c>
      <c r="R125" s="13">
        <f t="shared" si="33"/>
        <v>0.6</v>
      </c>
      <c r="S125" s="20">
        <f t="shared" si="28"/>
        <v>5.9768261515546577</v>
      </c>
      <c r="T125" s="13"/>
      <c r="U125" s="20">
        <f t="shared" si="34"/>
        <v>0.16731288055616036</v>
      </c>
      <c r="V125" s="13"/>
      <c r="W125" s="36">
        <f t="shared" si="41"/>
        <v>8.0965104449967323E-2</v>
      </c>
      <c r="X125" s="165">
        <f t="shared" si="29"/>
        <v>7.4900756848358382E-2</v>
      </c>
      <c r="Y125" s="13">
        <f t="shared" si="35"/>
        <v>-0.54018757124279226</v>
      </c>
      <c r="Z125" s="13">
        <f t="shared" si="36"/>
        <v>2.9361947476801684E-2</v>
      </c>
      <c r="AA125" s="13">
        <f t="shared" si="37"/>
        <v>-2.8761833540715768E-2</v>
      </c>
      <c r="AB125" s="13">
        <f t="shared" si="40"/>
        <v>-3.7751075327316454E-2</v>
      </c>
      <c r="AC125" s="13">
        <f t="shared" si="38"/>
        <v>1.3960070397627518</v>
      </c>
      <c r="AD125" s="13">
        <f t="shared" si="39"/>
        <v>-2.9198597147059527E-2</v>
      </c>
      <c r="AE125" s="168">
        <f t="shared" si="30"/>
        <v>4.0761447168491699E-2</v>
      </c>
      <c r="AF125" s="14"/>
    </row>
    <row r="126" spans="1:32" ht="16.8">
      <c r="B126" s="47"/>
      <c r="C126" s="12" t="s">
        <v>13</v>
      </c>
      <c r="D126" s="13"/>
      <c r="E126" s="41">
        <f>$I$126+$H$126*E131</f>
        <v>153.05000000000001</v>
      </c>
      <c r="F126" s="13" t="s">
        <v>10</v>
      </c>
      <c r="G126" s="13"/>
      <c r="H126" s="168">
        <v>4.05</v>
      </c>
      <c r="I126" s="39">
        <v>149</v>
      </c>
      <c r="J126" s="13"/>
      <c r="K126" s="13"/>
      <c r="L126" s="44"/>
      <c r="N126" s="47"/>
      <c r="O126" s="13">
        <v>0.5</v>
      </c>
      <c r="P126" s="13">
        <f t="shared" si="31"/>
        <v>0.5</v>
      </c>
      <c r="Q126" s="20">
        <f t="shared" si="32"/>
        <v>4.4194173824159223E-2</v>
      </c>
      <c r="R126" s="13">
        <f t="shared" si="33"/>
        <v>0.5</v>
      </c>
      <c r="S126" s="20">
        <f t="shared" si="28"/>
        <v>11.313708498984759</v>
      </c>
      <c r="T126" s="13"/>
      <c r="U126" s="20">
        <f t="shared" si="34"/>
        <v>8.8388347648318447E-2</v>
      </c>
      <c r="V126" s="13"/>
      <c r="W126" s="36">
        <f t="shared" si="41"/>
        <v>6.8818019484660528E-2</v>
      </c>
      <c r="X126" s="165">
        <f t="shared" si="29"/>
        <v>6.4387031496570116E-2</v>
      </c>
      <c r="Y126" s="13">
        <f t="shared" si="35"/>
        <v>-0.72533739566827671</v>
      </c>
      <c r="Z126" s="13">
        <f t="shared" si="36"/>
        <v>3.2190215108331525E-2</v>
      </c>
      <c r="AA126" s="13">
        <f t="shared" si="37"/>
        <v>-3.1577147118333017E-2</v>
      </c>
      <c r="AB126" s="13">
        <f t="shared" si="40"/>
        <v>-4.1387419424997678E-2</v>
      </c>
      <c r="AC126" s="13">
        <f t="shared" si="38"/>
        <v>0.93859007073910661</v>
      </c>
      <c r="AD126" s="13">
        <f t="shared" si="39"/>
        <v>-3.7818589392765625E-2</v>
      </c>
      <c r="AE126" s="168">
        <f t="shared" si="30"/>
        <v>3.5496152493409115E-2</v>
      </c>
      <c r="AF126" s="14"/>
    </row>
    <row r="127" spans="1:32" ht="16.8">
      <c r="B127" s="47"/>
      <c r="C127" s="12" t="s">
        <v>14</v>
      </c>
      <c r="D127" s="13"/>
      <c r="E127" s="41">
        <f>$I$127+$H$127*E131</f>
        <v>266</v>
      </c>
      <c r="F127" s="13" t="s">
        <v>10</v>
      </c>
      <c r="G127" s="13"/>
      <c r="H127" s="168">
        <v>0</v>
      </c>
      <c r="I127" s="39">
        <v>266</v>
      </c>
      <c r="J127" s="13"/>
      <c r="K127" s="13"/>
      <c r="L127" s="44"/>
      <c r="N127" s="47"/>
      <c r="O127" s="13">
        <v>0.6</v>
      </c>
      <c r="P127" s="13">
        <f t="shared" si="31"/>
        <v>0.4</v>
      </c>
      <c r="Q127" s="20">
        <f t="shared" si="32"/>
        <v>1.6190861620062107E-2</v>
      </c>
      <c r="R127" s="13">
        <f t="shared" si="33"/>
        <v>0.4</v>
      </c>
      <c r="S127" s="20">
        <f t="shared" si="28"/>
        <v>24.705294220065454</v>
      </c>
      <c r="T127" s="13"/>
      <c r="U127" s="20">
        <f t="shared" si="34"/>
        <v>4.047715405015527E-2</v>
      </c>
      <c r="V127" s="13"/>
      <c r="W127" s="36">
        <f t="shared" si="41"/>
        <v>5.9028548302796267E-2</v>
      </c>
      <c r="X127" s="165">
        <f t="shared" si="29"/>
        <v>5.5738391941742904E-2</v>
      </c>
      <c r="Y127" s="13">
        <f t="shared" si="35"/>
        <v>-0.9502017588185927</v>
      </c>
      <c r="Z127" s="13">
        <f t="shared" si="36"/>
        <v>3.3911026944437705E-2</v>
      </c>
      <c r="AA127" s="13">
        <f t="shared" si="37"/>
        <v>-3.329397748000943E-2</v>
      </c>
      <c r="AB127" s="13">
        <f t="shared" si="40"/>
        <v>-4.3599891785705627E-2</v>
      </c>
      <c r="AC127" s="13">
        <f t="shared" si="38"/>
        <v>0.63042504324725723</v>
      </c>
      <c r="AD127" s="13">
        <f t="shared" si="39"/>
        <v>-4.7954712589754631E-2</v>
      </c>
      <c r="AE127" s="168">
        <f t="shared" si="30"/>
        <v>3.0231851758305853E-2</v>
      </c>
      <c r="AF127" s="14"/>
    </row>
    <row r="128" spans="1:32">
      <c r="B128" s="47"/>
      <c r="C128" s="13"/>
      <c r="D128" s="13"/>
      <c r="E128" s="13"/>
      <c r="F128" s="13"/>
      <c r="G128" s="13"/>
      <c r="H128" s="170"/>
      <c r="I128" s="13"/>
      <c r="J128" s="13"/>
      <c r="K128" s="13"/>
      <c r="L128" s="44"/>
      <c r="N128" s="47"/>
      <c r="O128" s="13">
        <v>0.7</v>
      </c>
      <c r="P128" s="13">
        <f t="shared" si="31"/>
        <v>0.30000000000000004</v>
      </c>
      <c r="Q128" s="20">
        <f t="shared" si="32"/>
        <v>4.4365527157918475E-3</v>
      </c>
      <c r="R128" s="13">
        <f t="shared" si="33"/>
        <v>0.30000000000000004</v>
      </c>
      <c r="S128" s="20">
        <f t="shared" ref="S128:S131" si="42">P128^$E$135</f>
        <v>67.620068827798264</v>
      </c>
      <c r="T128" s="13"/>
      <c r="U128" s="20">
        <f t="shared" si="34"/>
        <v>1.478850905263949E-2</v>
      </c>
      <c r="V128" s="13"/>
      <c r="W128" s="36">
        <f t="shared" si="41"/>
        <v>5.1200405860330707E-2</v>
      </c>
      <c r="X128" s="165">
        <f t="shared" si="29"/>
        <v>4.8706607774211153E-2</v>
      </c>
      <c r="Y128" s="13">
        <f t="shared" si="35"/>
        <v>-1.238807703504653</v>
      </c>
      <c r="Z128" s="13">
        <f t="shared" si="36"/>
        <v>3.483489917871721E-2</v>
      </c>
      <c r="AA128" s="13">
        <f t="shared" si="37"/>
        <v>-3.4216931707522991E-2</v>
      </c>
      <c r="AB128" s="13">
        <f t="shared" si="40"/>
        <v>-4.4787727515493557E-2</v>
      </c>
      <c r="AC128" s="13">
        <f t="shared" si="38"/>
        <v>0.40791422049416759</v>
      </c>
      <c r="AD128" s="13">
        <f t="shared" si="39"/>
        <v>-6.0714063090655163E-2</v>
      </c>
      <c r="AE128" s="168">
        <f t="shared" si="30"/>
        <v>2.4766129718658311E-2</v>
      </c>
      <c r="AF128" s="14"/>
    </row>
    <row r="129" spans="2:32" ht="14.4">
      <c r="B129" s="47"/>
      <c r="C129" s="41" t="s">
        <v>9</v>
      </c>
      <c r="D129" s="13"/>
      <c r="E129" s="41">
        <f>E130-273.15</f>
        <v>1365.85</v>
      </c>
      <c r="F129" s="13" t="s">
        <v>11</v>
      </c>
      <c r="G129" s="13"/>
      <c r="H129" s="13"/>
      <c r="I129" s="13"/>
      <c r="J129" s="13"/>
      <c r="K129" s="13"/>
      <c r="L129" s="44"/>
      <c r="N129" s="47"/>
      <c r="O129" s="13">
        <v>0.8</v>
      </c>
      <c r="P129" s="13">
        <f t="shared" si="31"/>
        <v>0.19999999999999996</v>
      </c>
      <c r="Q129" s="20">
        <f t="shared" si="32"/>
        <v>7.1554175279993262E-4</v>
      </c>
      <c r="R129" s="13">
        <f t="shared" si="33"/>
        <v>0.19999999999999996</v>
      </c>
      <c r="S129" s="20">
        <f t="shared" si="42"/>
        <v>279.50849718747395</v>
      </c>
      <c r="T129" s="13"/>
      <c r="U129" s="20">
        <f t="shared" si="34"/>
        <v>3.5777087639996602E-3</v>
      </c>
      <c r="V129" s="13"/>
      <c r="W129" s="36">
        <f t="shared" si="41"/>
        <v>4.4967800621123995E-2</v>
      </c>
      <c r="X129" s="165">
        <f t="shared" si="29"/>
        <v>4.3032714112717481E-2</v>
      </c>
      <c r="Y129" s="13">
        <f t="shared" si="35"/>
        <v>-1.6446762670495758</v>
      </c>
      <c r="Z129" s="13">
        <f t="shared" si="36"/>
        <v>3.5238354615475143E-2</v>
      </c>
      <c r="AA129" s="13">
        <f t="shared" si="37"/>
        <v>-3.4620253820194437E-2</v>
      </c>
      <c r="AB129" s="13">
        <f t="shared" si="40"/>
        <v>-4.5306455934182331E-2</v>
      </c>
      <c r="AC129" s="13">
        <f t="shared" si="38"/>
        <v>0.23927263522403078</v>
      </c>
      <c r="AD129" s="13">
        <f t="shared" si="39"/>
        <v>-7.8483081519661241E-2</v>
      </c>
      <c r="AE129" s="168">
        <f t="shared" si="30"/>
        <v>1.8778853735711774E-2</v>
      </c>
      <c r="AF129" s="14"/>
    </row>
    <row r="130" spans="2:32">
      <c r="B130" s="47"/>
      <c r="C130" s="13"/>
      <c r="D130" s="13"/>
      <c r="E130" s="40">
        <v>1639</v>
      </c>
      <c r="F130" s="13" t="s">
        <v>0</v>
      </c>
      <c r="G130" s="13"/>
      <c r="H130" s="13"/>
      <c r="I130" s="13"/>
      <c r="J130" s="13"/>
      <c r="K130" s="13"/>
      <c r="L130" s="44"/>
      <c r="N130" s="47"/>
      <c r="O130" s="13">
        <v>0.9</v>
      </c>
      <c r="P130" s="13">
        <f t="shared" si="31"/>
        <v>9.9999999999999978E-2</v>
      </c>
      <c r="Q130" s="20">
        <f t="shared" si="32"/>
        <v>3.1622776601683748E-5</v>
      </c>
      <c r="R130" s="13">
        <f t="shared" si="33"/>
        <v>9.9999999999999978E-2</v>
      </c>
      <c r="S130" s="20">
        <f t="shared" si="42"/>
        <v>3162.2776601683804</v>
      </c>
      <c r="T130" s="13"/>
      <c r="U130" s="20">
        <f t="shared" si="34"/>
        <v>3.1622776601683783E-4</v>
      </c>
      <c r="V130" s="13"/>
      <c r="W130" s="36">
        <f t="shared" si="41"/>
        <v>3.9998735088935929E-2</v>
      </c>
      <c r="X130" s="165">
        <f t="shared" si="29"/>
        <v>3.846036897873286E-2</v>
      </c>
      <c r="Y130" s="13">
        <f t="shared" si="35"/>
        <v>-2.3379408526965602</v>
      </c>
      <c r="Z130" s="13">
        <f t="shared" si="36"/>
        <v>3.5355759702514131E-2</v>
      </c>
      <c r="AA130" s="13">
        <f t="shared" si="37"/>
        <v>-3.473765067905666E-2</v>
      </c>
      <c r="AB130" s="13">
        <f t="shared" si="40"/>
        <v>-4.5457405331803882E-2</v>
      </c>
      <c r="AC130" s="13">
        <f t="shared" si="38"/>
        <v>0.10683895304225859</v>
      </c>
      <c r="AD130" s="13">
        <f t="shared" si="39"/>
        <v>-0.1087228977735829</v>
      </c>
      <c r="AE130" s="168">
        <f t="shared" si="30"/>
        <v>1.1615840569850105E-2</v>
      </c>
      <c r="AF130" s="28"/>
    </row>
    <row r="131" spans="2:32">
      <c r="B131" s="48"/>
      <c r="C131" s="53" t="s">
        <v>37</v>
      </c>
      <c r="D131" s="49"/>
      <c r="E131" s="54">
        <v>1</v>
      </c>
      <c r="F131" s="53" t="s">
        <v>38</v>
      </c>
      <c r="G131" s="49"/>
      <c r="H131" s="49"/>
      <c r="I131" s="49"/>
      <c r="J131" s="49"/>
      <c r="K131" s="49"/>
      <c r="L131" s="50"/>
      <c r="N131" s="47"/>
      <c r="O131" s="49">
        <v>0.99</v>
      </c>
      <c r="P131" s="49">
        <f t="shared" si="31"/>
        <v>1.0000000000000009E-2</v>
      </c>
      <c r="Q131" s="73">
        <f t="shared" si="32"/>
        <v>1.0000000000000007E-9</v>
      </c>
      <c r="R131" s="49">
        <f t="shared" si="33"/>
        <v>1.0000000000000009E-2</v>
      </c>
      <c r="S131" s="73">
        <f t="shared" si="42"/>
        <v>9999999.9999999721</v>
      </c>
      <c r="T131" s="49"/>
      <c r="U131" s="73">
        <f t="shared" si="34"/>
        <v>1.0000000000000029E-7</v>
      </c>
      <c r="V131" s="49"/>
      <c r="W131" s="74">
        <f t="shared" si="41"/>
        <v>3.6363636327272721E-2</v>
      </c>
      <c r="X131" s="166">
        <f t="shared" si="29"/>
        <v>3.5087719264389035E-2</v>
      </c>
      <c r="Y131" s="49">
        <f t="shared" si="35"/>
        <v>-4.640537326225382</v>
      </c>
      <c r="Z131" s="49">
        <f t="shared" si="36"/>
        <v>3.5367140237291379E-2</v>
      </c>
      <c r="AA131" s="49">
        <f t="shared" si="37"/>
        <v>-3.4749031149034749E-2</v>
      </c>
      <c r="AB131" s="49">
        <f t="shared" si="40"/>
        <v>-4.5472037447946062E-2</v>
      </c>
      <c r="AC131" s="49">
        <f t="shared" si="38"/>
        <v>9.7465887293868292E-3</v>
      </c>
      <c r="AD131" s="49">
        <f t="shared" si="39"/>
        <v>-0.20908705799540486</v>
      </c>
      <c r="AE131" s="169">
        <f t="shared" si="30"/>
        <v>2.0378855629186632E-3</v>
      </c>
      <c r="AF131" s="28"/>
    </row>
    <row r="132" spans="2:32">
      <c r="N132" s="16"/>
      <c r="O132" s="17"/>
      <c r="P132" s="17"/>
      <c r="Q132" s="17"/>
      <c r="R132" s="17"/>
      <c r="S132" s="17"/>
      <c r="T132" s="17"/>
      <c r="U132" s="17"/>
      <c r="V132" s="17"/>
      <c r="W132" s="30"/>
      <c r="X132" s="17"/>
      <c r="Y132" s="17"/>
      <c r="Z132" s="17"/>
      <c r="AA132" s="17"/>
      <c r="AB132" s="17"/>
      <c r="AC132" s="17"/>
      <c r="AD132" s="17"/>
      <c r="AE132" s="17"/>
      <c r="AF132" s="18"/>
    </row>
    <row r="133" spans="2:32" ht="16.2">
      <c r="C133" s="19" t="s">
        <v>21</v>
      </c>
      <c r="E133" s="7">
        <f>E119/(E118-E119)</f>
        <v>-1.2857142857142858</v>
      </c>
      <c r="Y133" s="23"/>
    </row>
    <row r="134" spans="2:32" ht="16.2">
      <c r="C134" s="7" t="s">
        <v>22</v>
      </c>
      <c r="E134" s="7">
        <f>E119-E118</f>
        <v>3.5</v>
      </c>
      <c r="J134" s="12"/>
      <c r="N134" s="12"/>
      <c r="O134" s="12"/>
    </row>
    <row r="135" spans="2:32" ht="16.2">
      <c r="C135" s="7" t="s">
        <v>23</v>
      </c>
      <c r="E135" s="7">
        <f>E118-E119</f>
        <v>-3.5</v>
      </c>
      <c r="J135" s="78" t="s">
        <v>45</v>
      </c>
      <c r="K135" s="45"/>
      <c r="L135" s="45"/>
      <c r="M135" s="45"/>
      <c r="N135" s="45"/>
      <c r="O135" s="45"/>
      <c r="P135" s="45"/>
      <c r="Q135" s="45"/>
      <c r="R135" s="45"/>
      <c r="S135" s="45"/>
      <c r="T135" s="46"/>
    </row>
    <row r="136" spans="2:32" ht="18">
      <c r="C136" s="7" t="s">
        <v>24</v>
      </c>
      <c r="E136" s="7">
        <f>E117/(1+E117)</f>
        <v>3.4749034749034742E-2</v>
      </c>
      <c r="F136" s="21" t="s">
        <v>20</v>
      </c>
      <c r="J136" s="79"/>
      <c r="K136" s="12"/>
      <c r="L136" s="12"/>
      <c r="M136" s="12"/>
      <c r="N136" s="12"/>
      <c r="O136" s="12"/>
      <c r="P136" s="12"/>
      <c r="Q136" s="12"/>
      <c r="R136" s="13"/>
      <c r="S136" s="12"/>
      <c r="T136" s="44"/>
    </row>
    <row r="137" spans="2:32" ht="18">
      <c r="J137" s="79"/>
      <c r="K137" s="71" t="s">
        <v>6</v>
      </c>
      <c r="L137" s="71" t="s">
        <v>42</v>
      </c>
      <c r="M137" s="71" t="s">
        <v>43</v>
      </c>
      <c r="N137" s="72"/>
      <c r="O137" s="71" t="s">
        <v>43</v>
      </c>
      <c r="P137" s="72"/>
      <c r="Q137" s="71" t="s">
        <v>43</v>
      </c>
      <c r="R137" s="72"/>
      <c r="S137" s="71" t="s">
        <v>44</v>
      </c>
      <c r="T137" s="44"/>
    </row>
    <row r="138" spans="2:32" ht="18">
      <c r="C138" s="12" t="s">
        <v>109</v>
      </c>
      <c r="D138" s="12"/>
      <c r="E138" s="12">
        <f>2853*(E122-E126)/E130^2</f>
        <v>4.3586421726964121E-2</v>
      </c>
      <c r="F138" s="12"/>
      <c r="J138" s="79"/>
      <c r="K138" s="152" t="s">
        <v>9</v>
      </c>
      <c r="L138" s="152"/>
      <c r="M138" s="152">
        <f>M139-273.15</f>
        <v>1365.85</v>
      </c>
      <c r="N138" s="153"/>
      <c r="O138" s="152">
        <f>O139-273.15</f>
        <v>1372.85</v>
      </c>
      <c r="P138" s="153"/>
      <c r="Q138" s="152">
        <f>Q139-273.15</f>
        <v>1383.85</v>
      </c>
      <c r="R138" s="153"/>
      <c r="S138" s="152">
        <f>S139-273.15</f>
        <v>1393.85</v>
      </c>
      <c r="T138" s="159" t="s">
        <v>108</v>
      </c>
    </row>
    <row r="139" spans="2:32" ht="18">
      <c r="C139" s="12" t="s">
        <v>110</v>
      </c>
      <c r="D139" s="12"/>
      <c r="E139" s="12">
        <f>2853*(E123-E122)/E130^2</f>
        <v>0.17832836433173846</v>
      </c>
      <c r="G139" s="12"/>
      <c r="J139" s="79"/>
      <c r="K139" s="152"/>
      <c r="L139" s="152"/>
      <c r="M139" s="152">
        <v>1639</v>
      </c>
      <c r="N139" s="153"/>
      <c r="O139" s="152">
        <v>1646</v>
      </c>
      <c r="P139" s="153"/>
      <c r="Q139" s="152">
        <v>1657</v>
      </c>
      <c r="R139" s="153"/>
      <c r="S139" s="152">
        <v>1667</v>
      </c>
      <c r="T139" s="159" t="s">
        <v>0</v>
      </c>
    </row>
    <row r="140" spans="2:32" ht="18">
      <c r="C140" s="12" t="s">
        <v>111</v>
      </c>
      <c r="D140" s="12"/>
      <c r="E140" s="12">
        <f>2853*(E127-E126)/E130^2</f>
        <v>0.11995824400732451</v>
      </c>
      <c r="J140" s="79"/>
      <c r="K140" s="152" t="s">
        <v>37</v>
      </c>
      <c r="L140" s="152"/>
      <c r="M140" s="152">
        <v>1</v>
      </c>
      <c r="N140" s="153"/>
      <c r="O140" s="152">
        <v>1.5</v>
      </c>
      <c r="P140" s="153"/>
      <c r="Q140" s="152">
        <v>2.1</v>
      </c>
      <c r="R140" s="153"/>
      <c r="S140" s="152">
        <v>2.8</v>
      </c>
      <c r="T140" s="159" t="s">
        <v>38</v>
      </c>
    </row>
    <row r="141" spans="2:32">
      <c r="J141" s="79"/>
      <c r="T141" s="44"/>
    </row>
    <row r="142" spans="2:32" ht="14.4">
      <c r="B142" s="94" t="s">
        <v>106</v>
      </c>
      <c r="J142" s="79"/>
      <c r="K142" s="40">
        <v>0.01</v>
      </c>
      <c r="L142" s="40">
        <v>0.13730000000000001</v>
      </c>
      <c r="M142" s="40">
        <v>6.3619999999999996E-2</v>
      </c>
      <c r="N142" s="13"/>
      <c r="O142" s="40">
        <v>6.1519999999999998E-2</v>
      </c>
      <c r="P142" s="13"/>
      <c r="Q142" s="40">
        <v>5.8869999999999999E-2</v>
      </c>
      <c r="R142" s="13"/>
      <c r="S142" s="40">
        <v>5.604E-2</v>
      </c>
      <c r="T142" s="80"/>
    </row>
    <row r="143" spans="2:32">
      <c r="B143" s="51"/>
      <c r="C143" s="45"/>
      <c r="D143" s="45"/>
      <c r="E143" s="45"/>
      <c r="F143" s="46"/>
      <c r="G143" s="13"/>
      <c r="J143" s="79"/>
      <c r="K143" s="40">
        <v>0.05</v>
      </c>
      <c r="L143" s="40">
        <v>0.12920000000000001</v>
      </c>
      <c r="M143" s="40">
        <v>6.1010000000000002E-2</v>
      </c>
      <c r="N143" s="13"/>
      <c r="O143" s="40">
        <v>5.8979999999999998E-2</v>
      </c>
      <c r="P143" s="13"/>
      <c r="Q143" s="40">
        <v>5.6390000000000003E-2</v>
      </c>
      <c r="R143" s="13"/>
      <c r="S143" s="40">
        <v>5.364E-2</v>
      </c>
      <c r="T143" s="80"/>
    </row>
    <row r="144" spans="2:32" ht="14.4">
      <c r="B144" s="47"/>
      <c r="C144" s="93" t="s">
        <v>7</v>
      </c>
      <c r="D144" s="93" t="s">
        <v>39</v>
      </c>
      <c r="E144" s="93" t="s">
        <v>107</v>
      </c>
      <c r="F144" s="44"/>
      <c r="G144" s="13"/>
      <c r="H144" s="13"/>
      <c r="J144" s="79"/>
      <c r="K144" s="40">
        <v>0.1</v>
      </c>
      <c r="L144" s="40">
        <v>0.1197</v>
      </c>
      <c r="M144" s="40">
        <v>5.7860000000000002E-2</v>
      </c>
      <c r="N144" s="13"/>
      <c r="O144" s="40">
        <v>5.5890000000000002E-2</v>
      </c>
      <c r="P144" s="13"/>
      <c r="Q144" s="40">
        <v>5.3400000000000003E-2</v>
      </c>
      <c r="R144" s="13"/>
      <c r="S144" s="40">
        <v>5.0750000000000003E-2</v>
      </c>
      <c r="T144" s="80"/>
    </row>
    <row r="145" spans="1:20">
      <c r="B145" s="47"/>
      <c r="C145" s="12">
        <v>0</v>
      </c>
      <c r="D145" s="12">
        <v>1623.5</v>
      </c>
      <c r="E145" s="158">
        <f>D145-273.15</f>
        <v>1350.35</v>
      </c>
      <c r="F145" s="44"/>
      <c r="G145" s="13"/>
      <c r="H145" s="13"/>
      <c r="J145" s="79"/>
      <c r="K145" s="40">
        <v>0.15</v>
      </c>
      <c r="L145" s="40">
        <v>0.11070000000000001</v>
      </c>
      <c r="M145" s="40">
        <v>5.4800000000000001E-2</v>
      </c>
      <c r="N145" s="13"/>
      <c r="O145" s="40">
        <v>5.2909999999999999E-2</v>
      </c>
      <c r="P145" s="13"/>
      <c r="Q145" s="40">
        <v>5.0509999999999999E-2</v>
      </c>
      <c r="R145" s="13"/>
      <c r="S145" s="40">
        <v>4.7960000000000003E-2</v>
      </c>
      <c r="T145" s="80"/>
    </row>
    <row r="146" spans="1:20" ht="14.4">
      <c r="B146" s="47"/>
      <c r="C146" s="160">
        <v>1</v>
      </c>
      <c r="D146" s="160">
        <v>1639</v>
      </c>
      <c r="E146" s="160">
        <f>D146-273.15</f>
        <v>1365.85</v>
      </c>
      <c r="F146" s="44"/>
      <c r="G146" s="13"/>
      <c r="J146" s="79"/>
      <c r="K146" s="54">
        <v>0.2</v>
      </c>
      <c r="L146" s="54">
        <v>0.1024</v>
      </c>
      <c r="M146" s="54">
        <v>5.1839999999999997E-2</v>
      </c>
      <c r="N146" s="49"/>
      <c r="O146" s="54">
        <v>5.0020000000000002E-2</v>
      </c>
      <c r="P146" s="49"/>
      <c r="Q146" s="54">
        <v>4.7719999999999999E-2</v>
      </c>
      <c r="R146" s="49"/>
      <c r="S146" s="54">
        <v>4.5260000000000002E-2</v>
      </c>
      <c r="T146" s="80"/>
    </row>
    <row r="147" spans="1:20" ht="14.4">
      <c r="B147" s="47"/>
      <c r="C147" s="160">
        <v>1.5</v>
      </c>
      <c r="D147" s="160">
        <v>1646</v>
      </c>
      <c r="E147" s="160">
        <f>D147-273.15</f>
        <v>1372.85</v>
      </c>
      <c r="F147" s="44"/>
      <c r="G147" s="13"/>
      <c r="J147" s="48"/>
      <c r="K147" s="49"/>
      <c r="L147" s="49"/>
      <c r="M147" s="49"/>
      <c r="N147" s="49"/>
      <c r="O147" s="49"/>
      <c r="P147" s="49"/>
      <c r="Q147" s="49"/>
      <c r="R147" s="49"/>
      <c r="S147" s="52"/>
      <c r="T147" s="50"/>
    </row>
    <row r="148" spans="1:20" ht="14.4">
      <c r="B148" s="47"/>
      <c r="C148" s="160">
        <v>2.1</v>
      </c>
      <c r="D148" s="160">
        <v>1657</v>
      </c>
      <c r="E148" s="160">
        <f>D148-273.15</f>
        <v>1383.85</v>
      </c>
      <c r="F148" s="44"/>
      <c r="G148" s="13"/>
    </row>
    <row r="149" spans="1:20" ht="14.4">
      <c r="B149" s="47"/>
      <c r="C149" s="161">
        <v>2.8</v>
      </c>
      <c r="D149" s="161">
        <v>1667</v>
      </c>
      <c r="E149" s="161">
        <f>D149-273.15</f>
        <v>1393.85</v>
      </c>
      <c r="F149" s="44"/>
      <c r="G149" s="13"/>
    </row>
    <row r="150" spans="1:20">
      <c r="B150" s="48"/>
      <c r="C150" s="52"/>
      <c r="D150" s="52"/>
      <c r="E150" s="52"/>
      <c r="F150" s="50"/>
      <c r="G150" s="13"/>
    </row>
    <row r="151" spans="1:20" s="34" customFormat="1" ht="14.4" thickBot="1"/>
    <row r="152" spans="1:20" ht="14.4" thickTop="1"/>
    <row r="153" spans="1:20">
      <c r="A153" s="60" t="s">
        <v>52</v>
      </c>
    </row>
    <row r="154" spans="1:20">
      <c r="A154" s="7" t="s">
        <v>53</v>
      </c>
    </row>
    <row r="155" spans="1:20">
      <c r="A155" s="7" t="s">
        <v>54</v>
      </c>
    </row>
    <row r="158" spans="1:20">
      <c r="N158" s="13"/>
      <c r="O158" s="13"/>
    </row>
  </sheetData>
  <mergeCells count="1">
    <mergeCell ref="D3:V14"/>
  </mergeCells>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5"/>
  <sheetViews>
    <sheetView showGridLines="0" zoomScale="55" zoomScaleNormal="55" workbookViewId="0">
      <selection activeCell="AI33" sqref="AI33"/>
    </sheetView>
  </sheetViews>
  <sheetFormatPr defaultRowHeight="13.8"/>
  <sheetData>
    <row r="1" spans="1:30" ht="16.8">
      <c r="A1" s="5" t="s">
        <v>126</v>
      </c>
    </row>
    <row r="2" spans="1:30" ht="15.6">
      <c r="A2" s="5"/>
    </row>
    <row r="3" spans="1:30" ht="15.6">
      <c r="A3" s="5"/>
      <c r="D3" s="7"/>
      <c r="E3" s="129" t="s">
        <v>26</v>
      </c>
      <c r="F3" s="9"/>
      <c r="G3" s="9"/>
      <c r="H3" s="9"/>
      <c r="I3" s="9"/>
      <c r="J3" s="9"/>
      <c r="K3" s="9"/>
      <c r="L3" s="9"/>
      <c r="M3" s="9"/>
      <c r="N3" s="9"/>
      <c r="O3" s="9"/>
      <c r="P3" s="9"/>
      <c r="Q3" s="9"/>
      <c r="R3" s="9"/>
      <c r="S3" s="9"/>
      <c r="T3" s="9"/>
      <c r="U3" s="9"/>
      <c r="V3" s="9"/>
      <c r="W3" s="9"/>
      <c r="X3" s="9"/>
      <c r="Y3" s="9"/>
      <c r="Z3" s="9"/>
      <c r="AA3" s="9"/>
      <c r="AB3" s="9"/>
      <c r="AC3" s="9"/>
      <c r="AD3" s="10"/>
    </row>
    <row r="4" spans="1:30" ht="15.6">
      <c r="A4" s="5"/>
      <c r="D4" s="7"/>
      <c r="E4" s="11"/>
      <c r="F4" s="13"/>
      <c r="G4" s="13"/>
      <c r="H4" s="13"/>
      <c r="I4" s="13"/>
      <c r="J4" s="13"/>
      <c r="K4" s="13"/>
      <c r="L4" s="13"/>
      <c r="M4" s="13"/>
      <c r="N4" s="13"/>
      <c r="O4" s="13"/>
      <c r="P4" s="13"/>
      <c r="Q4" s="13"/>
      <c r="R4" s="13"/>
      <c r="S4" s="13"/>
      <c r="T4" s="13"/>
      <c r="U4" s="13"/>
      <c r="V4" s="13"/>
      <c r="W4" s="13"/>
      <c r="X4" s="13"/>
      <c r="Y4" s="13"/>
      <c r="Z4" s="13"/>
      <c r="AA4" s="13"/>
      <c r="AB4" s="13"/>
      <c r="AC4" s="13"/>
      <c r="AD4" s="14"/>
    </row>
    <row r="5" spans="1:30" ht="15.6">
      <c r="A5" s="5"/>
      <c r="D5" s="7"/>
      <c r="E5" s="11"/>
      <c r="F5" s="13"/>
      <c r="G5" s="13"/>
      <c r="H5" s="13"/>
      <c r="I5" s="13"/>
      <c r="J5" s="13"/>
      <c r="K5" s="13"/>
      <c r="L5" s="13"/>
      <c r="M5" s="13"/>
      <c r="N5" s="13"/>
      <c r="O5" s="13"/>
      <c r="P5" s="13"/>
      <c r="Q5" s="13"/>
      <c r="R5" s="13"/>
      <c r="S5" s="13"/>
      <c r="T5" s="13"/>
      <c r="U5" s="13"/>
      <c r="V5" s="13"/>
      <c r="W5" s="13"/>
      <c r="X5" s="13"/>
      <c r="Y5" s="13"/>
      <c r="Z5" s="13"/>
      <c r="AA5" s="13"/>
      <c r="AB5" s="13"/>
      <c r="AC5" s="13"/>
      <c r="AD5" s="14"/>
    </row>
    <row r="6" spans="1:30" ht="15.6">
      <c r="A6" s="5"/>
      <c r="D6" s="7"/>
      <c r="E6" s="11"/>
      <c r="F6" s="13"/>
      <c r="G6" s="13"/>
      <c r="H6" s="13"/>
      <c r="I6" s="13"/>
      <c r="J6" s="13"/>
      <c r="K6" s="13"/>
      <c r="L6" s="13"/>
      <c r="M6" s="13"/>
      <c r="N6" s="13"/>
      <c r="O6" s="13"/>
      <c r="P6" s="13"/>
      <c r="Q6" s="13"/>
      <c r="R6" s="13"/>
      <c r="S6" s="13"/>
      <c r="T6" s="13"/>
      <c r="U6" s="13"/>
      <c r="V6" s="13"/>
      <c r="W6" s="13"/>
      <c r="X6" s="13"/>
      <c r="Y6" s="13"/>
      <c r="Z6" s="13"/>
      <c r="AA6" s="13"/>
      <c r="AB6" s="13"/>
      <c r="AC6" s="13"/>
      <c r="AD6" s="14"/>
    </row>
    <row r="7" spans="1:30" ht="15.6">
      <c r="A7" s="5"/>
      <c r="D7" s="7"/>
      <c r="E7" s="11"/>
      <c r="F7" s="13"/>
      <c r="G7" s="13"/>
      <c r="H7" s="13"/>
      <c r="I7" s="13"/>
      <c r="J7" s="13"/>
      <c r="K7" s="13"/>
      <c r="L7" s="13"/>
      <c r="M7" s="13"/>
      <c r="N7" s="13"/>
      <c r="O7" s="13"/>
      <c r="P7" s="13"/>
      <c r="Q7" s="13"/>
      <c r="R7" s="13"/>
      <c r="S7" s="13"/>
      <c r="T7" s="13"/>
      <c r="U7" s="13"/>
      <c r="V7" s="13"/>
      <c r="W7" s="13"/>
      <c r="X7" s="13"/>
      <c r="Y7" s="13"/>
      <c r="Z7" s="13"/>
      <c r="AA7" s="13"/>
      <c r="AB7" s="13"/>
      <c r="AC7" s="13"/>
      <c r="AD7" s="14"/>
    </row>
    <row r="8" spans="1:30" ht="15.6">
      <c r="A8" s="5"/>
      <c r="D8" s="7"/>
      <c r="E8" s="11"/>
      <c r="F8" s="13"/>
      <c r="G8" s="13"/>
      <c r="H8" s="13"/>
      <c r="I8" s="13"/>
      <c r="J8" s="13"/>
      <c r="K8" s="13"/>
      <c r="L8" s="13"/>
      <c r="M8" s="13"/>
      <c r="N8" s="13"/>
      <c r="O8" s="13"/>
      <c r="P8" s="13"/>
      <c r="Q8" s="13"/>
      <c r="R8" s="13"/>
      <c r="S8" s="13"/>
      <c r="T8" s="13"/>
      <c r="U8" s="13"/>
      <c r="V8" s="13"/>
      <c r="W8" s="13"/>
      <c r="X8" s="13"/>
      <c r="Y8" s="13"/>
      <c r="Z8" s="13"/>
      <c r="AA8" s="13"/>
      <c r="AB8" s="13"/>
      <c r="AC8" s="13"/>
      <c r="AD8" s="14"/>
    </row>
    <row r="9" spans="1:30" ht="15.6">
      <c r="A9" s="5"/>
      <c r="D9" s="7"/>
      <c r="E9" s="11"/>
      <c r="F9" s="13"/>
      <c r="G9" s="13"/>
      <c r="H9" s="13"/>
      <c r="I9" s="13"/>
      <c r="J9" s="13"/>
      <c r="K9" s="13"/>
      <c r="L9" s="13"/>
      <c r="M9" s="13"/>
      <c r="N9" s="13"/>
      <c r="O9" s="13"/>
      <c r="P9" s="13"/>
      <c r="Q9" s="13"/>
      <c r="R9" s="13"/>
      <c r="S9" s="13"/>
      <c r="T9" s="13"/>
      <c r="U9" s="13"/>
      <c r="V9" s="13"/>
      <c r="W9" s="13"/>
      <c r="X9" s="13"/>
      <c r="Y9" s="13"/>
      <c r="Z9" s="13"/>
      <c r="AA9" s="13"/>
      <c r="AB9" s="13"/>
      <c r="AC9" s="13"/>
      <c r="AD9" s="14"/>
    </row>
    <row r="10" spans="1:30" ht="15.6">
      <c r="A10" s="5"/>
      <c r="D10" s="7"/>
      <c r="E10" s="11"/>
      <c r="F10" s="13"/>
      <c r="G10" s="13"/>
      <c r="H10" s="13"/>
      <c r="I10" s="13"/>
      <c r="J10" s="13"/>
      <c r="K10" s="13"/>
      <c r="L10" s="13"/>
      <c r="M10" s="13"/>
      <c r="N10" s="13"/>
      <c r="O10" s="13"/>
      <c r="P10" s="13"/>
      <c r="Q10" s="13"/>
      <c r="R10" s="13"/>
      <c r="S10" s="13"/>
      <c r="T10" s="13"/>
      <c r="U10" s="13"/>
      <c r="V10" s="13"/>
      <c r="W10" s="13"/>
      <c r="X10" s="13"/>
      <c r="Y10" s="13"/>
      <c r="Z10" s="13"/>
      <c r="AA10" s="13"/>
      <c r="AB10" s="13"/>
      <c r="AC10" s="13"/>
      <c r="AD10" s="14"/>
    </row>
    <row r="11" spans="1:30" ht="15.6">
      <c r="A11" s="5"/>
      <c r="D11" s="7"/>
      <c r="E11" s="11"/>
      <c r="F11" s="13"/>
      <c r="G11" s="13"/>
      <c r="H11" s="13"/>
      <c r="I11" s="13"/>
      <c r="J11" s="13"/>
      <c r="K11" s="13"/>
      <c r="L11" s="13"/>
      <c r="M11" s="13"/>
      <c r="N11" s="13"/>
      <c r="O11" s="13"/>
      <c r="P11" s="13"/>
      <c r="Q11" s="13"/>
      <c r="R11" s="13"/>
      <c r="S11" s="13"/>
      <c r="T11" s="13"/>
      <c r="U11" s="13"/>
      <c r="V11" s="13"/>
      <c r="W11" s="13"/>
      <c r="X11" s="13"/>
      <c r="Y11" s="13"/>
      <c r="Z11" s="13"/>
      <c r="AA11" s="13"/>
      <c r="AB11" s="13"/>
      <c r="AC11" s="13"/>
      <c r="AD11" s="14"/>
    </row>
    <row r="12" spans="1:30" ht="15.6">
      <c r="A12" s="5"/>
      <c r="D12" s="7"/>
      <c r="E12" s="11"/>
      <c r="F12" s="13"/>
      <c r="G12" s="13"/>
      <c r="H12" s="13"/>
      <c r="I12" s="13"/>
      <c r="J12" s="13"/>
      <c r="K12" s="13"/>
      <c r="L12" s="13"/>
      <c r="M12" s="13"/>
      <c r="N12" s="13"/>
      <c r="O12" s="13"/>
      <c r="P12" s="13"/>
      <c r="Q12" s="13"/>
      <c r="R12" s="13"/>
      <c r="S12" s="13"/>
      <c r="T12" s="13"/>
      <c r="U12" s="13"/>
      <c r="V12" s="13"/>
      <c r="W12" s="13"/>
      <c r="X12" s="13"/>
      <c r="Y12" s="13"/>
      <c r="Z12" s="13"/>
      <c r="AA12" s="13"/>
      <c r="AB12" s="13"/>
      <c r="AC12" s="13"/>
      <c r="AD12" s="14"/>
    </row>
    <row r="13" spans="1:30" ht="15.6">
      <c r="A13" s="5"/>
      <c r="D13" s="7"/>
      <c r="E13" s="11"/>
      <c r="F13" s="13"/>
      <c r="G13" s="13"/>
      <c r="H13" s="13"/>
      <c r="I13" s="13"/>
      <c r="J13" s="13"/>
      <c r="K13" s="13"/>
      <c r="L13" s="13"/>
      <c r="M13" s="13"/>
      <c r="N13" s="13"/>
      <c r="O13" s="13"/>
      <c r="P13" s="13"/>
      <c r="Q13" s="13"/>
      <c r="R13" s="13"/>
      <c r="S13" s="13"/>
      <c r="T13" s="13"/>
      <c r="U13" s="13"/>
      <c r="V13" s="13"/>
      <c r="W13" s="13"/>
      <c r="X13" s="13"/>
      <c r="Y13" s="13"/>
      <c r="Z13" s="13"/>
      <c r="AA13" s="13"/>
      <c r="AB13" s="13"/>
      <c r="AC13" s="13"/>
      <c r="AD13" s="14"/>
    </row>
    <row r="14" spans="1:30" ht="15.6">
      <c r="A14" s="5"/>
      <c r="D14" s="7"/>
      <c r="E14" s="11"/>
      <c r="F14" s="13"/>
      <c r="G14" s="13"/>
      <c r="H14" s="13"/>
      <c r="I14" s="13"/>
      <c r="J14" s="13"/>
      <c r="K14" s="13"/>
      <c r="L14" s="13"/>
      <c r="M14" s="13"/>
      <c r="N14" s="13"/>
      <c r="O14" s="13"/>
      <c r="P14" s="13"/>
      <c r="Q14" s="13"/>
      <c r="R14" s="13"/>
      <c r="S14" s="13"/>
      <c r="T14" s="13"/>
      <c r="U14" s="13"/>
      <c r="V14" s="13"/>
      <c r="W14" s="13"/>
      <c r="X14" s="13"/>
      <c r="Y14" s="13"/>
      <c r="Z14" s="13"/>
      <c r="AA14" s="13"/>
      <c r="AB14" s="13"/>
      <c r="AC14" s="13"/>
      <c r="AD14" s="14"/>
    </row>
    <row r="15" spans="1:30" ht="15.6">
      <c r="A15" s="5"/>
      <c r="D15" s="7"/>
      <c r="E15" s="11"/>
      <c r="F15" s="13"/>
      <c r="G15" s="13"/>
      <c r="H15" s="13"/>
      <c r="I15" s="13"/>
      <c r="J15" s="13"/>
      <c r="K15" s="13"/>
      <c r="L15" s="13"/>
      <c r="M15" s="13"/>
      <c r="N15" s="13"/>
      <c r="O15" s="13"/>
      <c r="P15" s="13"/>
      <c r="Q15" s="13"/>
      <c r="R15" s="13"/>
      <c r="S15" s="13"/>
      <c r="T15" s="13"/>
      <c r="U15" s="13"/>
      <c r="V15" s="13"/>
      <c r="W15" s="13"/>
      <c r="X15" s="13"/>
      <c r="Y15" s="13"/>
      <c r="Z15" s="13"/>
      <c r="AA15" s="13"/>
      <c r="AB15" s="13"/>
      <c r="AC15" s="13"/>
      <c r="AD15" s="14"/>
    </row>
    <row r="16" spans="1:30" ht="15.6">
      <c r="A16" s="5"/>
      <c r="D16" s="7"/>
      <c r="E16" s="11"/>
      <c r="F16" s="13"/>
      <c r="G16" s="13"/>
      <c r="H16" s="13"/>
      <c r="I16" s="13"/>
      <c r="J16" s="13"/>
      <c r="K16" s="13"/>
      <c r="L16" s="13"/>
      <c r="M16" s="13"/>
      <c r="N16" s="13"/>
      <c r="O16" s="13"/>
      <c r="P16" s="13"/>
      <c r="Q16" s="13"/>
      <c r="R16" s="13"/>
      <c r="S16" s="13"/>
      <c r="T16" s="13"/>
      <c r="U16" s="13"/>
      <c r="V16" s="13"/>
      <c r="W16" s="13"/>
      <c r="X16" s="13"/>
      <c r="Y16" s="13"/>
      <c r="Z16" s="13"/>
      <c r="AA16" s="13"/>
      <c r="AB16" s="13"/>
      <c r="AC16" s="13"/>
      <c r="AD16" s="14"/>
    </row>
    <row r="17" spans="1:34" ht="15.6">
      <c r="A17" s="5"/>
      <c r="D17" s="13"/>
      <c r="E17" s="11"/>
      <c r="F17" s="13"/>
      <c r="G17" s="13"/>
      <c r="H17" s="13"/>
      <c r="I17" s="13"/>
      <c r="J17" s="13"/>
      <c r="K17" s="13"/>
      <c r="L17" s="13"/>
      <c r="M17" s="13"/>
      <c r="N17" s="13"/>
      <c r="O17" s="13"/>
      <c r="P17" s="13"/>
      <c r="Q17" s="13"/>
      <c r="R17" s="13"/>
      <c r="S17" s="13"/>
      <c r="T17" s="13"/>
      <c r="U17" s="13"/>
      <c r="V17" s="13"/>
      <c r="W17" s="13"/>
      <c r="X17" s="13"/>
      <c r="Y17" s="13"/>
      <c r="Z17" s="13"/>
      <c r="AA17" s="13"/>
      <c r="AB17" s="13"/>
      <c r="AC17" s="13"/>
      <c r="AD17" s="14"/>
    </row>
    <row r="18" spans="1:34" ht="15.6">
      <c r="A18" s="5"/>
      <c r="D18" s="13"/>
      <c r="E18" s="11"/>
      <c r="F18" s="13"/>
      <c r="G18" s="13"/>
      <c r="H18" s="13"/>
      <c r="I18" s="13"/>
      <c r="J18" s="13"/>
      <c r="K18" s="13"/>
      <c r="L18" s="13"/>
      <c r="M18" s="13"/>
      <c r="N18" s="13"/>
      <c r="O18" s="13"/>
      <c r="P18" s="13"/>
      <c r="Q18" s="13"/>
      <c r="R18" s="13"/>
      <c r="S18" s="13"/>
      <c r="T18" s="13"/>
      <c r="U18" s="13"/>
      <c r="V18" s="13"/>
      <c r="W18" s="13"/>
      <c r="X18" s="13"/>
      <c r="Y18" s="13"/>
      <c r="Z18" s="13"/>
      <c r="AA18" s="13"/>
      <c r="AB18" s="13"/>
      <c r="AC18" s="13"/>
      <c r="AD18" s="14"/>
    </row>
    <row r="19" spans="1:34" ht="15.6">
      <c r="A19" s="5"/>
      <c r="D19" s="13"/>
      <c r="E19" s="11"/>
      <c r="F19" s="13"/>
      <c r="G19" s="13"/>
      <c r="H19" s="13"/>
      <c r="I19" s="24" t="s">
        <v>2</v>
      </c>
      <c r="J19" s="13"/>
      <c r="K19" s="13"/>
      <c r="L19" s="13"/>
      <c r="M19" s="13"/>
      <c r="N19" s="25" t="s">
        <v>3</v>
      </c>
      <c r="O19" s="13"/>
      <c r="P19" s="13"/>
      <c r="Q19" s="13"/>
      <c r="R19" s="13"/>
      <c r="S19" s="26" t="s">
        <v>4</v>
      </c>
      <c r="T19" s="13"/>
      <c r="U19" s="13"/>
      <c r="V19" s="13"/>
      <c r="W19" s="13"/>
      <c r="X19" s="27" t="s">
        <v>5</v>
      </c>
      <c r="Y19" s="13"/>
      <c r="Z19" s="13"/>
      <c r="AA19" s="13"/>
      <c r="AB19" s="13"/>
      <c r="AC19" s="13"/>
      <c r="AD19" s="14"/>
    </row>
    <row r="20" spans="1:34" ht="15.6">
      <c r="A20" s="5"/>
      <c r="D20" s="7"/>
      <c r="E20" s="11"/>
      <c r="F20" s="13"/>
      <c r="G20" s="13"/>
      <c r="H20" s="13"/>
      <c r="I20" s="13"/>
      <c r="J20" s="13"/>
      <c r="K20" s="13"/>
      <c r="L20" s="13"/>
      <c r="M20" s="13"/>
      <c r="N20" s="13"/>
      <c r="O20" s="13"/>
      <c r="P20" s="13"/>
      <c r="Q20" s="13"/>
      <c r="R20" s="13"/>
      <c r="S20" s="13"/>
      <c r="T20" s="13"/>
      <c r="U20" s="13"/>
      <c r="V20" s="13"/>
      <c r="W20" s="13"/>
      <c r="X20" s="13"/>
      <c r="Y20" s="13"/>
      <c r="Z20" s="13"/>
      <c r="AA20" s="13"/>
      <c r="AB20" s="13"/>
      <c r="AC20" s="13"/>
      <c r="AD20" s="14"/>
    </row>
    <row r="21" spans="1:34" ht="15.6">
      <c r="A21" s="5"/>
      <c r="D21" s="7"/>
      <c r="E21" s="11"/>
      <c r="F21" s="13"/>
      <c r="G21" s="13"/>
      <c r="H21" s="13"/>
      <c r="I21" s="13"/>
      <c r="J21" s="13"/>
      <c r="K21" s="13"/>
      <c r="L21" s="13"/>
      <c r="M21" s="13"/>
      <c r="N21" s="13"/>
      <c r="O21" s="13"/>
      <c r="P21" s="13"/>
      <c r="Q21" s="13"/>
      <c r="R21" s="13"/>
      <c r="S21" s="13"/>
      <c r="T21" s="13"/>
      <c r="U21" s="13"/>
      <c r="V21" s="13"/>
      <c r="W21" s="13"/>
      <c r="X21" s="13"/>
      <c r="Y21" s="13"/>
      <c r="Z21" s="13"/>
      <c r="AA21" s="13"/>
      <c r="AB21" s="13"/>
      <c r="AC21" s="13"/>
      <c r="AD21" s="14"/>
    </row>
    <row r="22" spans="1:34" ht="15.6">
      <c r="A22" s="5"/>
      <c r="D22" s="7"/>
      <c r="E22" s="11"/>
      <c r="F22" s="13"/>
      <c r="G22" s="13"/>
      <c r="H22" s="13"/>
      <c r="I22" s="13"/>
      <c r="J22" s="13"/>
      <c r="K22" s="13"/>
      <c r="L22" s="13"/>
      <c r="M22" s="13"/>
      <c r="N22" s="13"/>
      <c r="O22" s="13"/>
      <c r="P22" s="13"/>
      <c r="Q22" s="13"/>
      <c r="R22" s="13"/>
      <c r="S22" s="13"/>
      <c r="T22" s="13"/>
      <c r="U22" s="13"/>
      <c r="V22" s="13"/>
      <c r="W22" s="13"/>
      <c r="X22" s="13"/>
      <c r="Y22" s="13"/>
      <c r="Z22" s="13"/>
      <c r="AA22" s="13"/>
      <c r="AB22" s="13"/>
      <c r="AC22" s="13"/>
      <c r="AD22" s="14"/>
    </row>
    <row r="23" spans="1:34" ht="15.6">
      <c r="A23" s="5"/>
      <c r="D23" s="7"/>
      <c r="E23" s="11"/>
      <c r="F23" s="13"/>
      <c r="G23" s="13"/>
      <c r="H23" s="13"/>
      <c r="I23" s="13"/>
      <c r="J23" s="13"/>
      <c r="K23" s="13"/>
      <c r="L23" s="13"/>
      <c r="M23" s="13"/>
      <c r="N23" s="13"/>
      <c r="O23" s="13"/>
      <c r="P23" s="13"/>
      <c r="Q23" s="13"/>
      <c r="R23" s="13"/>
      <c r="S23" s="13"/>
      <c r="T23" s="13"/>
      <c r="U23" s="13"/>
      <c r="V23" s="13"/>
      <c r="W23" s="13"/>
      <c r="X23" s="13"/>
      <c r="Y23" s="13"/>
      <c r="Z23" s="13"/>
      <c r="AA23" s="13"/>
      <c r="AB23" s="13"/>
      <c r="AC23" s="13"/>
      <c r="AD23" s="14"/>
    </row>
    <row r="24" spans="1:34" ht="15.6">
      <c r="A24" s="5"/>
      <c r="D24" s="7"/>
      <c r="E24" s="11"/>
      <c r="F24" s="13"/>
      <c r="G24" s="13"/>
      <c r="H24" s="13"/>
      <c r="I24" s="13"/>
      <c r="J24" s="13"/>
      <c r="K24" s="13"/>
      <c r="L24" s="13"/>
      <c r="M24" s="13"/>
      <c r="N24" s="13"/>
      <c r="O24" s="13"/>
      <c r="P24" s="13"/>
      <c r="Q24" s="13"/>
      <c r="R24" s="13"/>
      <c r="S24" s="13"/>
      <c r="T24" s="13"/>
      <c r="U24" s="13"/>
      <c r="V24" s="13"/>
      <c r="W24" s="13"/>
      <c r="X24" s="13"/>
      <c r="Y24" s="13"/>
      <c r="Z24" s="13"/>
      <c r="AA24" s="13"/>
      <c r="AB24" s="13"/>
      <c r="AC24" s="13"/>
      <c r="AD24" s="14"/>
    </row>
    <row r="25" spans="1:34" ht="15.6">
      <c r="A25" s="5"/>
      <c r="D25" s="7"/>
      <c r="E25" s="16"/>
      <c r="F25" s="17"/>
      <c r="G25" s="17"/>
      <c r="H25" s="17"/>
      <c r="I25" s="17"/>
      <c r="J25" s="17"/>
      <c r="K25" s="17"/>
      <c r="L25" s="17"/>
      <c r="M25" s="17"/>
      <c r="N25" s="130"/>
      <c r="O25" s="130" t="s">
        <v>1</v>
      </c>
      <c r="P25" s="17"/>
      <c r="Q25" s="17"/>
      <c r="R25" s="17"/>
      <c r="S25" s="17"/>
      <c r="T25" s="17"/>
      <c r="U25" s="17"/>
      <c r="V25" s="17"/>
      <c r="W25" s="17"/>
      <c r="X25" s="17"/>
      <c r="Y25" s="17"/>
      <c r="Z25" s="17"/>
      <c r="AA25" s="17"/>
      <c r="AB25" s="17"/>
      <c r="AC25" s="17"/>
      <c r="AD25" s="18"/>
    </row>
    <row r="26" spans="1:34">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row>
    <row r="27" spans="1:34" ht="16.8">
      <c r="A27" s="7"/>
      <c r="B27" s="33" t="s">
        <v>48</v>
      </c>
      <c r="C27" s="13"/>
      <c r="D27" s="13"/>
      <c r="E27" s="13"/>
      <c r="F27" s="13"/>
      <c r="G27" s="7"/>
      <c r="H27" s="7"/>
      <c r="I27" s="7"/>
      <c r="J27" s="7"/>
      <c r="K27" s="7"/>
      <c r="L27" s="7"/>
      <c r="M27" s="7"/>
      <c r="N27" s="8"/>
      <c r="O27" s="9"/>
      <c r="P27" s="9"/>
      <c r="Q27" s="9"/>
      <c r="R27" s="9"/>
      <c r="S27" s="9"/>
      <c r="T27" s="9"/>
      <c r="U27" s="9"/>
      <c r="V27" s="9"/>
      <c r="W27" s="9"/>
      <c r="X27" s="123" t="s">
        <v>33</v>
      </c>
      <c r="Y27" s="9"/>
      <c r="Z27" s="9"/>
      <c r="AA27" s="9"/>
      <c r="AB27" s="9"/>
      <c r="AC27" s="9"/>
      <c r="AD27" s="9"/>
      <c r="AE27" s="9"/>
      <c r="AF27" s="9"/>
      <c r="AG27" s="113"/>
      <c r="AH27" s="2"/>
    </row>
    <row r="28" spans="1:34" ht="18">
      <c r="A28" s="7"/>
      <c r="B28" s="51"/>
      <c r="C28" s="106" t="s">
        <v>93</v>
      </c>
      <c r="D28" s="45"/>
      <c r="E28" s="104">
        <v>0.4</v>
      </c>
      <c r="F28" s="105"/>
      <c r="G28" s="105"/>
      <c r="H28" s="105"/>
      <c r="I28" s="105"/>
      <c r="J28" s="105"/>
      <c r="K28" s="105"/>
      <c r="L28" s="46"/>
      <c r="M28" s="7"/>
      <c r="N28" s="11"/>
      <c r="O28" s="13"/>
      <c r="P28" s="13"/>
      <c r="Q28" s="13"/>
      <c r="R28" s="13"/>
      <c r="S28" s="13"/>
      <c r="T28" s="13"/>
      <c r="U28" s="13"/>
      <c r="V28" s="13"/>
      <c r="W28" s="22" t="s">
        <v>29</v>
      </c>
      <c r="X28" s="124"/>
      <c r="Y28" s="13"/>
      <c r="Z28" s="13"/>
      <c r="AA28" s="13"/>
      <c r="AB28" s="13"/>
      <c r="AC28" s="13"/>
      <c r="AD28" s="17"/>
      <c r="AE28" s="17"/>
      <c r="AF28" s="17"/>
      <c r="AG28" s="86"/>
      <c r="AH28" s="2"/>
    </row>
    <row r="29" spans="1:34" ht="16.2">
      <c r="A29" s="7"/>
      <c r="B29" s="47"/>
      <c r="C29" s="12" t="s">
        <v>30</v>
      </c>
      <c r="D29" s="13"/>
      <c r="E29" s="12">
        <v>1</v>
      </c>
      <c r="F29" s="13"/>
      <c r="G29" s="13"/>
      <c r="H29" s="13"/>
      <c r="I29" s="13"/>
      <c r="J29" s="13"/>
      <c r="K29" s="13"/>
      <c r="L29" s="44"/>
      <c r="M29" s="7"/>
      <c r="N29" s="11"/>
      <c r="O29" s="62" t="s">
        <v>6</v>
      </c>
      <c r="P29" s="62" t="s">
        <v>31</v>
      </c>
      <c r="Q29" s="62" t="s">
        <v>56</v>
      </c>
      <c r="R29" s="62" t="s">
        <v>64</v>
      </c>
      <c r="S29" s="62" t="s">
        <v>70</v>
      </c>
      <c r="T29" s="62"/>
      <c r="U29" s="62" t="s">
        <v>66</v>
      </c>
      <c r="V29" s="62"/>
      <c r="W29" s="93" t="s">
        <v>72</v>
      </c>
      <c r="X29" s="125"/>
      <c r="Y29" s="64" t="s">
        <v>2</v>
      </c>
      <c r="Z29" s="65" t="s">
        <v>3</v>
      </c>
      <c r="AA29" s="66" t="s">
        <v>4</v>
      </c>
      <c r="AB29" s="67" t="s">
        <v>5</v>
      </c>
      <c r="AC29" s="68" t="s">
        <v>1</v>
      </c>
      <c r="AD29" s="111" t="s">
        <v>73</v>
      </c>
      <c r="AE29" s="112" t="s">
        <v>78</v>
      </c>
      <c r="AF29" s="128" t="s">
        <v>77</v>
      </c>
      <c r="AG29" s="86"/>
    </row>
    <row r="30" spans="1:34" ht="16.2">
      <c r="A30" s="7"/>
      <c r="B30" s="47"/>
      <c r="C30" s="12" t="s">
        <v>12</v>
      </c>
      <c r="D30" s="13"/>
      <c r="E30" s="12">
        <v>4.5</v>
      </c>
      <c r="F30" s="13"/>
      <c r="G30" s="13"/>
      <c r="H30" s="13"/>
      <c r="I30" s="13"/>
      <c r="J30" s="13"/>
      <c r="K30" s="13"/>
      <c r="L30" s="44"/>
      <c r="M30" s="7"/>
      <c r="N30" s="11"/>
      <c r="O30" s="13">
        <v>0.01</v>
      </c>
      <c r="P30" s="13">
        <f>1-O30</f>
        <v>0.99</v>
      </c>
      <c r="Q30" s="20">
        <f t="shared" ref="Q30:Q42" si="0">P30^$E$30</f>
        <v>0.95578096208474506</v>
      </c>
      <c r="R30" s="13">
        <f t="shared" ref="R30:R42" si="1">P30^$E$29</f>
        <v>0.99</v>
      </c>
      <c r="S30" s="20">
        <f t="shared" ref="S30:S42" si="2">P30^$E$46</f>
        <v>1.0358021756790556</v>
      </c>
      <c r="T30" s="13"/>
      <c r="U30" s="20">
        <f t="shared" ref="U30:U42" si="3">P30^$E$45</f>
        <v>0.96543531523711623</v>
      </c>
      <c r="V30" s="13"/>
      <c r="W30" s="114">
        <f t="shared" ref="W30:W42" si="4">$E$28*(1-Q30)/(1-R30)</f>
        <v>1.7687615166101964</v>
      </c>
      <c r="X30" s="126">
        <f t="shared" ref="X30:X42" si="5">W30/(1+W30)</f>
        <v>0.63882768739710627</v>
      </c>
      <c r="Y30" s="13">
        <f t="shared" ref="Y30:Y42" si="6">LN((R30+$E$28*Q30)/(1+$E$28))</f>
        <v>-1.9975047494990704E-2</v>
      </c>
      <c r="Z30" s="13">
        <f t="shared" ref="Z30:Z42" si="7">LN((1+$E$28)*S30/($E$28+S30))</f>
        <v>9.9247116414892377E-3</v>
      </c>
      <c r="AA30" s="13">
        <f t="shared" ref="AA30:AA42" si="8">$E$47*((U30-1)/(1+$E$28*U30))</f>
        <v>-7.1243749483252657E-3</v>
      </c>
      <c r="AB30" s="13">
        <f t="shared" ref="AB30:AB42" si="9">$E$44*LN((1+$E$28)*S30/($E$28+S30))</f>
        <v>-1.2760343539057592E-2</v>
      </c>
      <c r="AC30" s="13">
        <f t="shared" ref="AC30:AC42" si="10">((R30+$E$28*Q30)/(1+$E$28-R30-$E$28*Q30))</f>
        <v>49.564123764405323</v>
      </c>
      <c r="AD30" s="13">
        <f t="shared" ref="AD30:AD42" si="11">Y30*$E$49+$E$44*Z30*$E$50+(AA30-AB30)*$E$51</f>
        <v>-2.9434506813250465E-3</v>
      </c>
      <c r="AE30" s="12">
        <f t="shared" ref="AE30:AE42" si="12">-1*AC30*AD30</f>
        <v>0.14588955386361777</v>
      </c>
      <c r="AF30" s="126">
        <f>AE30+$E$53</f>
        <v>0.19588955386361778</v>
      </c>
      <c r="AG30" s="86"/>
    </row>
    <row r="31" spans="1:34">
      <c r="A31" s="7"/>
      <c r="B31" s="47"/>
      <c r="C31" s="13"/>
      <c r="D31" s="13"/>
      <c r="E31" s="13"/>
      <c r="F31" s="31"/>
      <c r="G31" s="13"/>
      <c r="H31" s="121"/>
      <c r="I31" s="13"/>
      <c r="J31" s="13"/>
      <c r="K31" s="13"/>
      <c r="L31" s="44"/>
      <c r="M31" s="7"/>
      <c r="N31" s="11"/>
      <c r="O31" s="13">
        <v>0.05</v>
      </c>
      <c r="P31" s="13">
        <f t="shared" ref="P31:P42" si="13">1-O31</f>
        <v>0.95</v>
      </c>
      <c r="Q31" s="20">
        <f t="shared" si="0"/>
        <v>0.7938824911311555</v>
      </c>
      <c r="R31" s="13">
        <f t="shared" si="1"/>
        <v>0.95</v>
      </c>
      <c r="S31" s="20">
        <f t="shared" si="2"/>
        <v>1.1966506512146426</v>
      </c>
      <c r="T31" s="13"/>
      <c r="U31" s="20">
        <f t="shared" si="3"/>
        <v>0.83566578013805837</v>
      </c>
      <c r="V31" s="13"/>
      <c r="W31" s="114">
        <f t="shared" si="4"/>
        <v>1.6489400709507547</v>
      </c>
      <c r="X31" s="126">
        <f t="shared" si="5"/>
        <v>0.62249051574765102</v>
      </c>
      <c r="Y31" s="13">
        <f t="shared" si="6"/>
        <v>-9.9383969215286166E-2</v>
      </c>
      <c r="Z31" s="13">
        <f t="shared" si="7"/>
        <v>4.8090674827735672E-2</v>
      </c>
      <c r="AA31" s="13">
        <f t="shared" si="8"/>
        <v>-3.5189852147241907E-2</v>
      </c>
      <c r="AB31" s="13">
        <f t="shared" si="9"/>
        <v>-6.1830867635660154E-2</v>
      </c>
      <c r="AC31" s="13">
        <f t="shared" si="10"/>
        <v>9.5702655590657688</v>
      </c>
      <c r="AD31" s="13">
        <f t="shared" si="11"/>
        <v>-1.4411900748339691E-2</v>
      </c>
      <c r="AE31" s="12">
        <f t="shared" si="12"/>
        <v>0.13792571737250953</v>
      </c>
      <c r="AF31" s="126">
        <f t="shared" ref="AF31:AF42" si="14">AE31+$E$53</f>
        <v>0.18792571737250952</v>
      </c>
      <c r="AG31" s="86"/>
    </row>
    <row r="32" spans="1:34">
      <c r="A32" s="7"/>
      <c r="B32" s="47"/>
      <c r="C32" s="40" t="s">
        <v>46</v>
      </c>
      <c r="D32" s="12"/>
      <c r="E32" s="12"/>
      <c r="F32" s="13"/>
      <c r="G32" s="13"/>
      <c r="H32" s="122" t="s">
        <v>36</v>
      </c>
      <c r="I32" s="40" t="s">
        <v>40</v>
      </c>
      <c r="J32" s="13"/>
      <c r="K32" s="13"/>
      <c r="L32" s="44"/>
      <c r="M32" s="7"/>
      <c r="N32" s="11"/>
      <c r="O32" s="13">
        <v>0.1</v>
      </c>
      <c r="P32" s="13">
        <f t="shared" si="13"/>
        <v>0.9</v>
      </c>
      <c r="Q32" s="20">
        <f t="shared" si="0"/>
        <v>0.62243111185094213</v>
      </c>
      <c r="R32" s="13">
        <f t="shared" si="1"/>
        <v>0.9</v>
      </c>
      <c r="S32" s="20">
        <f t="shared" si="2"/>
        <v>1.4459431459389023</v>
      </c>
      <c r="T32" s="13"/>
      <c r="U32" s="20">
        <f t="shared" si="3"/>
        <v>0.6915901242788246</v>
      </c>
      <c r="V32" s="13"/>
      <c r="W32" s="114">
        <f t="shared" si="4"/>
        <v>1.5102755525962319</v>
      </c>
      <c r="X32" s="126">
        <f t="shared" si="5"/>
        <v>0.60163735851000177</v>
      </c>
      <c r="Y32" s="13">
        <f t="shared" si="6"/>
        <v>-0.19760421999135908</v>
      </c>
      <c r="Z32" s="13">
        <f t="shared" si="7"/>
        <v>9.2243704333532864E-2</v>
      </c>
      <c r="AA32" s="13">
        <f t="shared" si="8"/>
        <v>-6.9022888213769548E-2</v>
      </c>
      <c r="AB32" s="13">
        <f t="shared" si="9"/>
        <v>-0.11859904842882797</v>
      </c>
      <c r="AC32" s="13">
        <f t="shared" si="10"/>
        <v>4.5770769808599781</v>
      </c>
      <c r="AD32" s="13">
        <f t="shared" si="11"/>
        <v>-2.8026115987916232E-2</v>
      </c>
      <c r="AE32" s="12">
        <f t="shared" si="12"/>
        <v>0.12827769035120318</v>
      </c>
      <c r="AF32" s="126">
        <f>AE32+$E$53</f>
        <v>0.17827769035120317</v>
      </c>
      <c r="AG32" s="86"/>
    </row>
    <row r="33" spans="1:33" ht="16.8">
      <c r="A33" s="7"/>
      <c r="B33" s="47"/>
      <c r="C33" s="12" t="s">
        <v>15</v>
      </c>
      <c r="D33" s="12"/>
      <c r="E33" s="40">
        <f>$I$33+$H$33*E42</f>
        <v>197.142</v>
      </c>
      <c r="F33" s="13" t="s">
        <v>10</v>
      </c>
      <c r="G33" s="13"/>
      <c r="H33" s="122">
        <v>1.0900000000000001</v>
      </c>
      <c r="I33" s="37">
        <v>193</v>
      </c>
      <c r="J33" s="13"/>
      <c r="K33" s="13"/>
      <c r="L33" s="44"/>
      <c r="M33" s="7"/>
      <c r="N33" s="11"/>
      <c r="O33" s="13">
        <v>0.15</v>
      </c>
      <c r="P33" s="13">
        <f t="shared" si="13"/>
        <v>0.85</v>
      </c>
      <c r="Q33" s="20">
        <f t="shared" si="0"/>
        <v>0.4812659828859745</v>
      </c>
      <c r="R33" s="13">
        <f t="shared" si="1"/>
        <v>0.85</v>
      </c>
      <c r="S33" s="20">
        <f t="shared" si="2"/>
        <v>1.7661751094537448</v>
      </c>
      <c r="T33" s="13"/>
      <c r="U33" s="20">
        <f t="shared" si="3"/>
        <v>0.56619527398349934</v>
      </c>
      <c r="V33" s="13"/>
      <c r="W33" s="114">
        <f t="shared" si="4"/>
        <v>1.3832907123040681</v>
      </c>
      <c r="X33" s="126">
        <f t="shared" si="5"/>
        <v>0.58041207695000807</v>
      </c>
      <c r="Y33" s="13">
        <f t="shared" si="6"/>
        <v>-0.29484442942700073</v>
      </c>
      <c r="Z33" s="13">
        <f t="shared" si="7"/>
        <v>0.13232549992922593</v>
      </c>
      <c r="AA33" s="13">
        <f t="shared" si="8"/>
        <v>-0.10105700742948907</v>
      </c>
      <c r="AB33" s="13">
        <f t="shared" si="9"/>
        <v>-0.17013278562329048</v>
      </c>
      <c r="AC33" s="13">
        <f t="shared" si="10"/>
        <v>2.9161539484665928</v>
      </c>
      <c r="AD33" s="13">
        <f t="shared" si="11"/>
        <v>-4.0796859955779002E-2</v>
      </c>
      <c r="AE33" s="12">
        <f t="shared" si="12"/>
        <v>0.11896992424508357</v>
      </c>
      <c r="AF33" s="126">
        <f t="shared" si="14"/>
        <v>0.16896992424508356</v>
      </c>
      <c r="AG33" s="86"/>
    </row>
    <row r="34" spans="1:33" ht="16.8">
      <c r="A34" s="7"/>
      <c r="B34" s="47"/>
      <c r="C34" s="12" t="s">
        <v>16</v>
      </c>
      <c r="D34" s="12"/>
      <c r="E34" s="40">
        <f>$I$34+$H$34*E42</f>
        <v>362</v>
      </c>
      <c r="F34" s="13" t="s">
        <v>10</v>
      </c>
      <c r="G34" s="13"/>
      <c r="H34" s="122">
        <v>0</v>
      </c>
      <c r="I34" s="37">
        <v>362</v>
      </c>
      <c r="J34" s="13"/>
      <c r="K34" s="13"/>
      <c r="L34" s="44"/>
      <c r="M34" s="7"/>
      <c r="N34" s="11"/>
      <c r="O34" s="13">
        <v>0.2</v>
      </c>
      <c r="P34" s="13">
        <f t="shared" si="13"/>
        <v>0.8</v>
      </c>
      <c r="Q34" s="20">
        <f t="shared" si="0"/>
        <v>0.36635737743356561</v>
      </c>
      <c r="R34" s="13">
        <f t="shared" si="1"/>
        <v>0.8</v>
      </c>
      <c r="S34" s="20">
        <f t="shared" si="2"/>
        <v>2.183660134277138</v>
      </c>
      <c r="T34" s="13"/>
      <c r="U34" s="20">
        <f t="shared" si="3"/>
        <v>0.457946721791957</v>
      </c>
      <c r="V34" s="13"/>
      <c r="W34" s="114">
        <f t="shared" si="4"/>
        <v>1.2672852451328693</v>
      </c>
      <c r="X34" s="126">
        <f t="shared" si="5"/>
        <v>0.55894389462169447</v>
      </c>
      <c r="Y34" s="13">
        <f t="shared" si="6"/>
        <v>-0.39141116724776487</v>
      </c>
      <c r="Z34" s="13">
        <f t="shared" si="7"/>
        <v>0.16826761593355521</v>
      </c>
      <c r="AA34" s="13">
        <f t="shared" si="8"/>
        <v>-0.13089516121209463</v>
      </c>
      <c r="AB34" s="13">
        <f t="shared" si="9"/>
        <v>-0.21634407762885671</v>
      </c>
      <c r="AC34" s="13">
        <f t="shared" si="10"/>
        <v>2.0873927376481403</v>
      </c>
      <c r="AD34" s="13">
        <f t="shared" si="11"/>
        <v>-5.2697222288972091E-2</v>
      </c>
      <c r="AE34" s="12">
        <f t="shared" si="12"/>
        <v>0.10999979910023006</v>
      </c>
      <c r="AF34" s="126">
        <f t="shared" si="14"/>
        <v>0.15999979910023004</v>
      </c>
      <c r="AG34" s="86"/>
    </row>
    <row r="35" spans="1:33">
      <c r="A35" s="7"/>
      <c r="B35" s="47"/>
      <c r="C35" s="12"/>
      <c r="D35" s="13"/>
      <c r="E35" s="13"/>
      <c r="F35" s="13"/>
      <c r="G35" s="13"/>
      <c r="H35" s="121"/>
      <c r="I35" s="13"/>
      <c r="J35" s="13"/>
      <c r="K35" s="13"/>
      <c r="L35" s="44"/>
      <c r="M35" s="7"/>
      <c r="N35" s="11"/>
      <c r="O35" s="13">
        <v>0.3</v>
      </c>
      <c r="P35" s="13">
        <f t="shared" si="13"/>
        <v>0.7</v>
      </c>
      <c r="Q35" s="20">
        <f t="shared" si="0"/>
        <v>0.20088207237083147</v>
      </c>
      <c r="R35" s="13">
        <f t="shared" si="1"/>
        <v>0.7</v>
      </c>
      <c r="S35" s="20">
        <f t="shared" si="2"/>
        <v>3.4846315140944433</v>
      </c>
      <c r="T35" s="13"/>
      <c r="U35" s="20">
        <f t="shared" si="3"/>
        <v>0.28697438910118783</v>
      </c>
      <c r="V35" s="13"/>
      <c r="W35" s="114">
        <f t="shared" si="4"/>
        <v>1.0654905701722246</v>
      </c>
      <c r="X35" s="126">
        <f t="shared" si="5"/>
        <v>0.51585351468507645</v>
      </c>
      <c r="Y35" s="13">
        <f t="shared" si="6"/>
        <v>-0.58448135339122764</v>
      </c>
      <c r="Z35" s="13">
        <f t="shared" si="7"/>
        <v>0.22780640945249514</v>
      </c>
      <c r="AA35" s="13">
        <f t="shared" si="8"/>
        <v>-0.18274441623021834</v>
      </c>
      <c r="AB35" s="13">
        <f t="shared" si="9"/>
        <v>-0.29289395501035093</v>
      </c>
      <c r="AC35" s="13">
        <f t="shared" si="10"/>
        <v>1.2593502648029766</v>
      </c>
      <c r="AD35" s="13">
        <f t="shared" si="11"/>
        <v>-7.3890378306170443E-2</v>
      </c>
      <c r="AE35" s="12">
        <f t="shared" si="12"/>
        <v>9.3053867486267872E-2</v>
      </c>
      <c r="AF35" s="126">
        <f t="shared" si="14"/>
        <v>0.14305386748626786</v>
      </c>
      <c r="AG35" s="86"/>
    </row>
    <row r="36" spans="1:33">
      <c r="A36" s="7"/>
      <c r="B36" s="47"/>
      <c r="C36" s="40" t="s">
        <v>47</v>
      </c>
      <c r="D36" s="13"/>
      <c r="E36" s="13"/>
      <c r="F36" s="13"/>
      <c r="G36" s="13"/>
      <c r="H36" s="122" t="s">
        <v>36</v>
      </c>
      <c r="I36" s="40" t="s">
        <v>41</v>
      </c>
      <c r="J36" s="13"/>
      <c r="K36" s="13"/>
      <c r="L36" s="44"/>
      <c r="M36" s="7"/>
      <c r="N36" s="11"/>
      <c r="O36" s="13">
        <v>0.4</v>
      </c>
      <c r="P36" s="13">
        <f t="shared" si="13"/>
        <v>0.6</v>
      </c>
      <c r="Q36" s="20">
        <f t="shared" si="0"/>
        <v>0.10038772833369623</v>
      </c>
      <c r="R36" s="13">
        <f t="shared" si="1"/>
        <v>0.6</v>
      </c>
      <c r="S36" s="20">
        <f t="shared" si="2"/>
        <v>5.9768261515546577</v>
      </c>
      <c r="T36" s="13"/>
      <c r="U36" s="20">
        <f t="shared" si="3"/>
        <v>0.16731288055616036</v>
      </c>
      <c r="V36" s="13"/>
      <c r="W36" s="114">
        <f t="shared" si="4"/>
        <v>0.89961227166630375</v>
      </c>
      <c r="X36" s="126">
        <f t="shared" si="5"/>
        <v>0.47357678463362474</v>
      </c>
      <c r="Y36" s="13">
        <f t="shared" si="6"/>
        <v>-0.78251703839829456</v>
      </c>
      <c r="Z36" s="13">
        <f t="shared" si="7"/>
        <v>0.27169141463230373</v>
      </c>
      <c r="AA36" s="13">
        <f t="shared" si="8"/>
        <v>-0.22298715618410705</v>
      </c>
      <c r="AB36" s="13">
        <f t="shared" si="9"/>
        <v>-0.34931753309867625</v>
      </c>
      <c r="AC36" s="13">
        <f t="shared" si="10"/>
        <v>0.84248125378231353</v>
      </c>
      <c r="AD36" s="13">
        <f t="shared" si="11"/>
        <v>-9.1860015093512756E-2</v>
      </c>
      <c r="AE36" s="12">
        <f t="shared" si="12"/>
        <v>7.7390340688444872E-2</v>
      </c>
      <c r="AF36" s="126">
        <f t="shared" si="14"/>
        <v>0.12739034068844488</v>
      </c>
      <c r="AG36" s="86"/>
    </row>
    <row r="37" spans="1:33" ht="16.8">
      <c r="A37" s="7"/>
      <c r="B37" s="47"/>
      <c r="C37" s="12" t="s">
        <v>13</v>
      </c>
      <c r="D37" s="13"/>
      <c r="E37" s="41">
        <f>$I$37+$H$37*E42</f>
        <v>164.39</v>
      </c>
      <c r="F37" s="13" t="s">
        <v>10</v>
      </c>
      <c r="G37" s="13"/>
      <c r="H37" s="122">
        <v>4.05</v>
      </c>
      <c r="I37" s="39">
        <v>149</v>
      </c>
      <c r="J37" s="13"/>
      <c r="K37" s="13"/>
      <c r="L37" s="44"/>
      <c r="M37" s="7"/>
      <c r="N37" s="11"/>
      <c r="O37" s="13">
        <v>0.5</v>
      </c>
      <c r="P37" s="13">
        <f t="shared" si="13"/>
        <v>0.5</v>
      </c>
      <c r="Q37" s="20">
        <f t="shared" si="0"/>
        <v>4.4194173824159223E-2</v>
      </c>
      <c r="R37" s="13">
        <f t="shared" si="1"/>
        <v>0.5</v>
      </c>
      <c r="S37" s="20">
        <f t="shared" si="2"/>
        <v>11.313708498984759</v>
      </c>
      <c r="T37" s="13"/>
      <c r="U37" s="20">
        <f t="shared" si="3"/>
        <v>8.8388347648318447E-2</v>
      </c>
      <c r="V37" s="13"/>
      <c r="W37" s="114">
        <f t="shared" si="4"/>
        <v>0.76464466094067263</v>
      </c>
      <c r="X37" s="126">
        <f t="shared" si="5"/>
        <v>0.433313673775584</v>
      </c>
      <c r="Y37" s="13">
        <f t="shared" si="6"/>
        <v>-0.99487472662296461</v>
      </c>
      <c r="Z37" s="13">
        <f t="shared" si="7"/>
        <v>0.30172754606301921</v>
      </c>
      <c r="AA37" s="13">
        <f t="shared" si="8"/>
        <v>-0.25156626162484658</v>
      </c>
      <c r="AB37" s="13">
        <f t="shared" si="9"/>
        <v>-0.38793541636673901</v>
      </c>
      <c r="AC37" s="13">
        <f t="shared" si="10"/>
        <v>0.58672171342836488</v>
      </c>
      <c r="AD37" s="13">
        <f t="shared" si="11"/>
        <v>-0.10727403124646458</v>
      </c>
      <c r="AE37" s="12">
        <f t="shared" si="12"/>
        <v>6.294000341929365E-2</v>
      </c>
      <c r="AF37" s="126">
        <f t="shared" si="14"/>
        <v>0.11294000341929365</v>
      </c>
      <c r="AG37" s="86"/>
    </row>
    <row r="38" spans="1:33" ht="16.8">
      <c r="A38" s="7"/>
      <c r="B38" s="47"/>
      <c r="C38" s="12" t="s">
        <v>14</v>
      </c>
      <c r="D38" s="13"/>
      <c r="E38" s="41">
        <f>$I$38+$H$38*E42</f>
        <v>221.928</v>
      </c>
      <c r="F38" s="13" t="s">
        <v>10</v>
      </c>
      <c r="G38" s="13"/>
      <c r="H38" s="91">
        <v>1.56</v>
      </c>
      <c r="I38" s="90">
        <v>216</v>
      </c>
      <c r="J38" s="13"/>
      <c r="K38" s="13"/>
      <c r="L38" s="44"/>
      <c r="M38" s="7"/>
      <c r="N38" s="11"/>
      <c r="O38" s="13">
        <v>0.6</v>
      </c>
      <c r="P38" s="13">
        <f t="shared" si="13"/>
        <v>0.4</v>
      </c>
      <c r="Q38" s="20">
        <f t="shared" si="0"/>
        <v>1.6190861620062107E-2</v>
      </c>
      <c r="R38" s="13">
        <f t="shared" si="1"/>
        <v>0.4</v>
      </c>
      <c r="S38" s="20">
        <f t="shared" si="2"/>
        <v>24.705294220065454</v>
      </c>
      <c r="T38" s="13"/>
      <c r="U38" s="20">
        <f t="shared" si="3"/>
        <v>4.047715405015527E-2</v>
      </c>
      <c r="V38" s="13"/>
      <c r="W38" s="114">
        <f t="shared" si="4"/>
        <v>0.65587275891995866</v>
      </c>
      <c r="X38" s="126">
        <f t="shared" si="5"/>
        <v>0.39608886334222382</v>
      </c>
      <c r="Y38" s="13">
        <f t="shared" si="6"/>
        <v>-1.2367017810565346</v>
      </c>
      <c r="Z38" s="13">
        <f t="shared" si="7"/>
        <v>0.32041104918237961</v>
      </c>
      <c r="AA38" s="13">
        <f t="shared" si="8"/>
        <v>-0.2697813913815717</v>
      </c>
      <c r="AB38" s="13">
        <f t="shared" si="9"/>
        <v>-0.41195706323448811</v>
      </c>
      <c r="AC38" s="13">
        <f t="shared" si="10"/>
        <v>0.40912598553481117</v>
      </c>
      <c r="AD38" s="13">
        <f t="shared" si="11"/>
        <v>-0.12123952378338405</v>
      </c>
      <c r="AE38" s="12">
        <f t="shared" si="12"/>
        <v>4.9602239653648177E-2</v>
      </c>
      <c r="AF38" s="126">
        <f t="shared" si="14"/>
        <v>9.9602239653648172E-2</v>
      </c>
      <c r="AG38" s="86"/>
    </row>
    <row r="39" spans="1:33">
      <c r="A39" s="7"/>
      <c r="B39" s="47"/>
      <c r="C39" s="13"/>
      <c r="D39" s="13"/>
      <c r="E39" s="13"/>
      <c r="F39" s="13"/>
      <c r="G39" s="13"/>
      <c r="H39" s="121"/>
      <c r="I39" s="13"/>
      <c r="J39" s="13"/>
      <c r="K39" s="13"/>
      <c r="L39" s="44"/>
      <c r="M39" s="7"/>
      <c r="N39" s="11"/>
      <c r="O39" s="13">
        <v>0.7</v>
      </c>
      <c r="P39" s="13">
        <f t="shared" si="13"/>
        <v>0.30000000000000004</v>
      </c>
      <c r="Q39" s="20">
        <f t="shared" si="0"/>
        <v>4.4365527157918475E-3</v>
      </c>
      <c r="R39" s="13">
        <f t="shared" si="1"/>
        <v>0.30000000000000004</v>
      </c>
      <c r="S39" s="20">
        <f t="shared" si="2"/>
        <v>67.620068827798264</v>
      </c>
      <c r="T39" s="13"/>
      <c r="U39" s="20">
        <f t="shared" si="3"/>
        <v>1.478850905263949E-2</v>
      </c>
      <c r="V39" s="13"/>
      <c r="W39" s="114">
        <f t="shared" si="4"/>
        <v>0.56889339844811904</v>
      </c>
      <c r="X39" s="126">
        <f t="shared" si="5"/>
        <v>0.36260806439165566</v>
      </c>
      <c r="Y39" s="13">
        <f t="shared" si="6"/>
        <v>-1.5345470646334936</v>
      </c>
      <c r="Z39" s="13">
        <f t="shared" si="7"/>
        <v>0.33057426030755771</v>
      </c>
      <c r="AA39" s="13">
        <f t="shared" si="8"/>
        <v>-0.27983366831866602</v>
      </c>
      <c r="AB39" s="13">
        <f t="shared" si="9"/>
        <v>-0.42502404896685997</v>
      </c>
      <c r="AC39" s="13">
        <f t="shared" si="10"/>
        <v>0.27478387121668885</v>
      </c>
      <c r="AD39" s="13">
        <f t="shared" si="11"/>
        <v>-0.13543407442958466</v>
      </c>
      <c r="AE39" s="12">
        <f t="shared" si="12"/>
        <v>3.7215099266410444E-2</v>
      </c>
      <c r="AF39" s="126">
        <f t="shared" si="14"/>
        <v>8.721509926641044E-2</v>
      </c>
      <c r="AG39" s="86"/>
    </row>
    <row r="40" spans="1:33" ht="14.4">
      <c r="A40" s="7"/>
      <c r="B40" s="47"/>
      <c r="C40" s="116" t="s">
        <v>9</v>
      </c>
      <c r="D40" s="116"/>
      <c r="E40" s="116">
        <f>E41-273.15</f>
        <v>1608.85</v>
      </c>
      <c r="F40" s="116" t="s">
        <v>94</v>
      </c>
      <c r="G40" s="13"/>
      <c r="H40" s="13"/>
      <c r="I40" s="13"/>
      <c r="J40" s="13"/>
      <c r="K40" s="13"/>
      <c r="L40" s="44"/>
      <c r="M40" s="7"/>
      <c r="N40" s="11"/>
      <c r="O40" s="13">
        <v>0.8</v>
      </c>
      <c r="P40" s="13">
        <f t="shared" si="13"/>
        <v>0.19999999999999996</v>
      </c>
      <c r="Q40" s="20">
        <f t="shared" si="0"/>
        <v>7.1554175279993262E-4</v>
      </c>
      <c r="R40" s="13">
        <f t="shared" si="1"/>
        <v>0.19999999999999996</v>
      </c>
      <c r="S40" s="20">
        <f t="shared" si="2"/>
        <v>279.50849718747395</v>
      </c>
      <c r="T40" s="13"/>
      <c r="U40" s="20">
        <f t="shared" si="3"/>
        <v>3.5777087639996602E-3</v>
      </c>
      <c r="V40" s="13"/>
      <c r="W40" s="114">
        <f t="shared" si="4"/>
        <v>0.49964222912360001</v>
      </c>
      <c r="X40" s="126">
        <f t="shared" si="5"/>
        <v>0.33317428611995942</v>
      </c>
      <c r="Y40" s="13">
        <f t="shared" si="6"/>
        <v>-1.9444800885738081</v>
      </c>
      <c r="Z40" s="13">
        <f t="shared" si="7"/>
        <v>0.33504217613970749</v>
      </c>
      <c r="AA40" s="13">
        <f t="shared" si="8"/>
        <v>-0.28428524728201515</v>
      </c>
      <c r="AB40" s="13">
        <f t="shared" si="9"/>
        <v>-0.43076851217962397</v>
      </c>
      <c r="AC40" s="13">
        <f t="shared" si="10"/>
        <v>0.16694499929007101</v>
      </c>
      <c r="AD40" s="13">
        <f t="shared" si="11"/>
        <v>-0.15272859446964909</v>
      </c>
      <c r="AE40" s="12">
        <f t="shared" si="12"/>
        <v>2.5497275095309111E-2</v>
      </c>
      <c r="AF40" s="126">
        <f t="shared" si="14"/>
        <v>7.549727509530911E-2</v>
      </c>
      <c r="AG40" s="86"/>
    </row>
    <row r="41" spans="1:33">
      <c r="A41" s="7"/>
      <c r="B41" s="47"/>
      <c r="C41" s="116"/>
      <c r="D41" s="116"/>
      <c r="E41" s="118">
        <v>1882</v>
      </c>
      <c r="F41" s="116" t="s">
        <v>0</v>
      </c>
      <c r="G41" s="13"/>
      <c r="H41" s="13"/>
      <c r="I41" s="13"/>
      <c r="J41" s="13"/>
      <c r="K41" s="13"/>
      <c r="L41" s="44"/>
      <c r="M41" s="7"/>
      <c r="N41" s="11"/>
      <c r="O41" s="13">
        <v>0.9</v>
      </c>
      <c r="P41" s="13">
        <f t="shared" si="13"/>
        <v>9.9999999999999978E-2</v>
      </c>
      <c r="Q41" s="20">
        <f t="shared" si="0"/>
        <v>3.1622776601683748E-5</v>
      </c>
      <c r="R41" s="13">
        <f t="shared" si="1"/>
        <v>9.9999999999999978E-2</v>
      </c>
      <c r="S41" s="20">
        <f t="shared" si="2"/>
        <v>3162.2776601683804</v>
      </c>
      <c r="T41" s="13"/>
      <c r="U41" s="20">
        <f t="shared" si="3"/>
        <v>3.1622776601683783E-4</v>
      </c>
      <c r="V41" s="13"/>
      <c r="W41" s="114">
        <f t="shared" si="4"/>
        <v>0.4444303898770659</v>
      </c>
      <c r="X41" s="126">
        <f t="shared" si="5"/>
        <v>0.30768557141399594</v>
      </c>
      <c r="Y41" s="13">
        <f t="shared" si="6"/>
        <v>-2.6389308465081776</v>
      </c>
      <c r="Z41" s="13">
        <f t="shared" si="7"/>
        <v>0.33634575351413154</v>
      </c>
      <c r="AA41" s="13">
        <f t="shared" si="8"/>
        <v>-0.28558781060585542</v>
      </c>
      <c r="AB41" s="13">
        <f t="shared" si="9"/>
        <v>-0.43244454023245488</v>
      </c>
      <c r="AC41" s="13">
        <f t="shared" si="10"/>
        <v>7.6933555578228577E-2</v>
      </c>
      <c r="AD41" s="13">
        <f t="shared" si="11"/>
        <v>-0.18054673147482264</v>
      </c>
      <c r="AE41" s="12">
        <f t="shared" si="12"/>
        <v>1.3890102000385778E-2</v>
      </c>
      <c r="AF41" s="126">
        <f t="shared" si="14"/>
        <v>6.3890102000385779E-2</v>
      </c>
      <c r="AG41" s="86"/>
    </row>
    <row r="42" spans="1:33">
      <c r="A42" s="7"/>
      <c r="B42" s="48"/>
      <c r="C42" s="117" t="s">
        <v>37</v>
      </c>
      <c r="D42" s="117"/>
      <c r="E42" s="119">
        <v>3.8</v>
      </c>
      <c r="F42" s="117" t="s">
        <v>38</v>
      </c>
      <c r="G42" s="49"/>
      <c r="H42" s="49"/>
      <c r="I42" s="49"/>
      <c r="J42" s="49"/>
      <c r="K42" s="49"/>
      <c r="L42" s="50"/>
      <c r="M42" s="7"/>
      <c r="N42" s="11"/>
      <c r="O42" s="17">
        <v>0.99</v>
      </c>
      <c r="P42" s="17">
        <f t="shared" si="13"/>
        <v>1.0000000000000009E-2</v>
      </c>
      <c r="Q42" s="83">
        <f t="shared" si="0"/>
        <v>1.0000000000000007E-9</v>
      </c>
      <c r="R42" s="17">
        <f t="shared" si="1"/>
        <v>1.0000000000000009E-2</v>
      </c>
      <c r="S42" s="83">
        <f t="shared" si="2"/>
        <v>9999999.9999999721</v>
      </c>
      <c r="T42" s="17"/>
      <c r="U42" s="83">
        <f t="shared" si="3"/>
        <v>1.0000000000000029E-7</v>
      </c>
      <c r="V42" s="17"/>
      <c r="W42" s="115">
        <f t="shared" si="4"/>
        <v>0.40404040363636368</v>
      </c>
      <c r="X42" s="127">
        <f t="shared" si="5"/>
        <v>0.28776978396770359</v>
      </c>
      <c r="Y42" s="17">
        <f t="shared" si="6"/>
        <v>-4.9416423826093041</v>
      </c>
      <c r="Z42" s="17">
        <f t="shared" si="7"/>
        <v>0.33647219662121369</v>
      </c>
      <c r="AA42" s="17">
        <f t="shared" si="8"/>
        <v>-0.28571424571428738</v>
      </c>
      <c r="AB42" s="17">
        <f t="shared" si="9"/>
        <v>-0.43260710994156049</v>
      </c>
      <c r="AC42" s="17">
        <f t="shared" si="10"/>
        <v>7.1942448941566244E-3</v>
      </c>
      <c r="AD42" s="17">
        <f t="shared" si="11"/>
        <v>-0.27179611149235838</v>
      </c>
      <c r="AE42" s="30">
        <f t="shared" si="12"/>
        <v>1.9553677873555241E-3</v>
      </c>
      <c r="AF42" s="127">
        <f t="shared" si="14"/>
        <v>5.195536778735553E-2</v>
      </c>
      <c r="AG42" s="86"/>
    </row>
    <row r="43" spans="1:33">
      <c r="A43" s="7"/>
      <c r="B43" s="7"/>
      <c r="C43" s="7"/>
      <c r="D43" s="7"/>
      <c r="E43" s="7"/>
      <c r="F43" s="7"/>
      <c r="G43" s="7"/>
      <c r="H43" s="7"/>
      <c r="I43" s="7"/>
      <c r="J43" s="7"/>
      <c r="K43" s="7"/>
      <c r="L43" s="7"/>
      <c r="M43" s="7"/>
      <c r="N43" s="16"/>
      <c r="O43" s="17"/>
      <c r="P43" s="17"/>
      <c r="Q43" s="17"/>
      <c r="R43" s="17"/>
      <c r="S43" s="17"/>
      <c r="T43" s="17"/>
      <c r="U43" s="17"/>
      <c r="V43" s="17"/>
      <c r="W43" s="30"/>
      <c r="X43" s="17"/>
      <c r="Y43" s="17"/>
      <c r="Z43" s="17"/>
      <c r="AA43" s="17"/>
      <c r="AB43" s="17"/>
      <c r="AC43" s="17"/>
      <c r="AD43" s="17"/>
      <c r="AE43" s="17"/>
      <c r="AF43" s="17"/>
      <c r="AG43" s="88"/>
    </row>
    <row r="44" spans="1:33" ht="16.2">
      <c r="A44" s="7"/>
      <c r="B44" s="7"/>
      <c r="C44" s="19" t="s">
        <v>21</v>
      </c>
      <c r="D44" s="7"/>
      <c r="E44" s="7">
        <f>E30/(E29-E30)</f>
        <v>-1.2857142857142858</v>
      </c>
      <c r="F44" s="7"/>
      <c r="G44" s="7"/>
      <c r="H44" s="7"/>
      <c r="AF44" s="1"/>
    </row>
    <row r="45" spans="1:33" ht="16.2">
      <c r="A45" s="7"/>
      <c r="B45" s="7"/>
      <c r="C45" s="7" t="s">
        <v>22</v>
      </c>
      <c r="D45" s="7"/>
      <c r="E45" s="7">
        <f>E30-E29</f>
        <v>3.5</v>
      </c>
      <c r="F45" s="7"/>
      <c r="G45" s="7"/>
      <c r="H45" s="7"/>
      <c r="I45" s="107" t="s">
        <v>95</v>
      </c>
      <c r="J45" s="4"/>
      <c r="K45" s="4"/>
      <c r="L45" s="4"/>
      <c r="M45" s="4"/>
      <c r="N45" s="4"/>
      <c r="O45" s="4"/>
      <c r="P45" s="4"/>
      <c r="Q45" s="4"/>
      <c r="R45" s="4"/>
      <c r="S45" s="4"/>
      <c r="T45" s="4"/>
      <c r="U45" s="9"/>
      <c r="V45" s="9"/>
      <c r="W45" s="9"/>
      <c r="X45" s="9"/>
      <c r="Y45" s="9"/>
      <c r="Z45" s="9"/>
      <c r="AA45" s="9"/>
      <c r="AB45" s="9"/>
      <c r="AC45" s="9"/>
      <c r="AD45" s="9"/>
      <c r="AE45" s="9"/>
      <c r="AF45" s="10"/>
    </row>
    <row r="46" spans="1:33" ht="16.2">
      <c r="A46" s="7"/>
      <c r="B46" s="7"/>
      <c r="C46" s="7" t="s">
        <v>23</v>
      </c>
      <c r="D46" s="7"/>
      <c r="E46" s="7">
        <f>E29-E30</f>
        <v>-3.5</v>
      </c>
      <c r="F46" s="7"/>
      <c r="G46" s="7"/>
      <c r="H46" s="7"/>
      <c r="I46" s="85"/>
      <c r="J46" s="2"/>
      <c r="K46" s="2"/>
      <c r="L46" s="2"/>
      <c r="M46" s="2"/>
      <c r="N46" s="2"/>
      <c r="O46" s="2"/>
      <c r="P46" s="2"/>
      <c r="Q46" s="2"/>
      <c r="R46" s="2"/>
      <c r="S46" s="2"/>
      <c r="T46" s="13"/>
      <c r="U46" s="13"/>
      <c r="V46" s="13"/>
      <c r="W46" s="13"/>
      <c r="X46" s="13"/>
      <c r="Y46" s="13"/>
      <c r="Z46" s="13"/>
      <c r="AA46" s="13"/>
      <c r="AB46" s="13"/>
      <c r="AC46" s="13"/>
      <c r="AD46" s="13"/>
      <c r="AE46" s="13"/>
      <c r="AF46" s="86"/>
    </row>
    <row r="47" spans="1:33" ht="18">
      <c r="A47" s="7"/>
      <c r="B47" s="7"/>
      <c r="C47" s="7" t="s">
        <v>24</v>
      </c>
      <c r="D47" s="7"/>
      <c r="E47" s="7">
        <f>E28/(1+E28)</f>
        <v>0.28571428571428575</v>
      </c>
      <c r="F47" s="21" t="s">
        <v>20</v>
      </c>
      <c r="G47" s="7"/>
      <c r="H47" s="7"/>
      <c r="I47" s="85"/>
      <c r="J47" s="96" t="s">
        <v>85</v>
      </c>
      <c r="K47" s="96" t="s">
        <v>81</v>
      </c>
      <c r="L47" s="96" t="s">
        <v>82</v>
      </c>
      <c r="M47" s="97"/>
      <c r="N47" s="96" t="s">
        <v>83</v>
      </c>
      <c r="O47" s="97"/>
      <c r="P47" s="96" t="s">
        <v>82</v>
      </c>
      <c r="Q47" s="97"/>
      <c r="R47" s="96" t="s">
        <v>83</v>
      </c>
      <c r="S47" s="97"/>
      <c r="T47" s="96" t="s">
        <v>83</v>
      </c>
      <c r="U47" s="97"/>
      <c r="V47" s="96" t="s">
        <v>82</v>
      </c>
      <c r="W47" s="97"/>
      <c r="X47" s="96" t="s">
        <v>82</v>
      </c>
      <c r="Y47" s="97"/>
      <c r="Z47" s="96" t="s">
        <v>84</v>
      </c>
      <c r="AA47" s="97"/>
      <c r="AB47" s="96" t="s">
        <v>83</v>
      </c>
      <c r="AC47" s="97"/>
      <c r="AD47" s="96" t="s">
        <v>83</v>
      </c>
      <c r="AE47" s="98"/>
      <c r="AF47" s="86"/>
    </row>
    <row r="48" spans="1:33" ht="15">
      <c r="A48" s="7"/>
      <c r="B48" s="7"/>
      <c r="C48" s="7"/>
      <c r="D48" s="7"/>
      <c r="E48" s="7"/>
      <c r="F48" s="7"/>
      <c r="G48" s="7"/>
      <c r="H48" s="7"/>
      <c r="I48" s="85"/>
      <c r="J48" s="102" t="s">
        <v>9</v>
      </c>
      <c r="K48" s="108"/>
      <c r="L48" s="109">
        <f>L49-273.15</f>
        <v>1608.85</v>
      </c>
      <c r="M48" s="109"/>
      <c r="N48" s="109">
        <f t="shared" ref="N48" si="15">N49-273.15</f>
        <v>1617.85</v>
      </c>
      <c r="O48" s="109"/>
      <c r="P48" s="109">
        <f>P49-273.15</f>
        <v>1626.85</v>
      </c>
      <c r="Q48" s="109"/>
      <c r="R48" s="109">
        <f>R49-273.15</f>
        <v>1635.85</v>
      </c>
      <c r="S48" s="109"/>
      <c r="T48" s="109">
        <f>T49-273.15</f>
        <v>1652.85</v>
      </c>
      <c r="U48" s="109"/>
      <c r="V48" s="109">
        <f>V49-273.15</f>
        <v>1669.85</v>
      </c>
      <c r="W48" s="109"/>
      <c r="X48" s="109">
        <f>X49-273.15</f>
        <v>1685.85</v>
      </c>
      <c r="Y48" s="109"/>
      <c r="Z48" s="109">
        <f>Z49-273.15</f>
        <v>1714.85</v>
      </c>
      <c r="AA48" s="109"/>
      <c r="AB48" s="109">
        <f>AB49-273.15</f>
        <v>1818.85</v>
      </c>
      <c r="AC48" s="109"/>
      <c r="AD48" s="109">
        <f>AD49-273.15</f>
        <v>1898.85</v>
      </c>
      <c r="AE48" s="102" t="s">
        <v>92</v>
      </c>
      <c r="AF48" s="86"/>
    </row>
    <row r="49" spans="1:32" ht="18">
      <c r="A49" s="7"/>
      <c r="B49" s="7"/>
      <c r="C49" s="12" t="s">
        <v>112</v>
      </c>
      <c r="D49" s="12"/>
      <c r="E49" s="12">
        <f>4284*(E33-E37)/E41^2</f>
        <v>3.9613940897659024E-2</v>
      </c>
      <c r="F49" s="12"/>
      <c r="G49" s="7"/>
      <c r="H49" s="7"/>
      <c r="I49" s="85"/>
      <c r="J49" s="103"/>
      <c r="K49" s="108"/>
      <c r="L49" s="102">
        <v>1882</v>
      </c>
      <c r="M49" s="110"/>
      <c r="N49" s="102">
        <v>1891</v>
      </c>
      <c r="O49" s="110"/>
      <c r="P49" s="102">
        <v>1900</v>
      </c>
      <c r="Q49" s="110"/>
      <c r="R49" s="102">
        <v>1909</v>
      </c>
      <c r="S49" s="110"/>
      <c r="T49" s="102">
        <v>1926</v>
      </c>
      <c r="U49" s="110"/>
      <c r="V49" s="102">
        <v>1943</v>
      </c>
      <c r="W49" s="110"/>
      <c r="X49" s="102">
        <v>1959</v>
      </c>
      <c r="Y49" s="110"/>
      <c r="Z49" s="102">
        <v>1988</v>
      </c>
      <c r="AA49" s="110"/>
      <c r="AB49" s="102">
        <v>2092</v>
      </c>
      <c r="AC49" s="110"/>
      <c r="AD49" s="102">
        <v>2172</v>
      </c>
      <c r="AE49" s="102" t="s">
        <v>0</v>
      </c>
      <c r="AF49" s="86"/>
    </row>
    <row r="50" spans="1:32" ht="18">
      <c r="A50" s="7"/>
      <c r="B50" s="7"/>
      <c r="C50" s="12" t="s">
        <v>113</v>
      </c>
      <c r="D50" s="12"/>
      <c r="E50" s="12">
        <f>4284*(E34-E33)/E41^2</f>
        <v>0.1993977487941582</v>
      </c>
      <c r="F50" s="7"/>
      <c r="G50" s="12"/>
      <c r="H50" s="7"/>
      <c r="I50" s="85"/>
      <c r="J50" s="102" t="s">
        <v>37</v>
      </c>
      <c r="K50" s="108"/>
      <c r="L50" s="102">
        <v>3.8</v>
      </c>
      <c r="M50" s="110"/>
      <c r="N50" s="102">
        <v>4.4000000000000004</v>
      </c>
      <c r="O50" s="110"/>
      <c r="P50" s="102">
        <v>5.0999999999999996</v>
      </c>
      <c r="Q50" s="110"/>
      <c r="R50" s="102">
        <v>5.8</v>
      </c>
      <c r="S50" s="110"/>
      <c r="T50" s="102">
        <v>7.1</v>
      </c>
      <c r="U50" s="110"/>
      <c r="V50" s="102">
        <v>8.5</v>
      </c>
      <c r="W50" s="110"/>
      <c r="X50" s="102">
        <v>9.9</v>
      </c>
      <c r="Y50" s="110"/>
      <c r="Z50" s="102">
        <v>12.6</v>
      </c>
      <c r="AA50" s="110"/>
      <c r="AB50" s="102">
        <v>17.100000000000001</v>
      </c>
      <c r="AC50" s="110"/>
      <c r="AD50" s="102">
        <v>21</v>
      </c>
      <c r="AE50" s="102" t="s">
        <v>38</v>
      </c>
      <c r="AF50" s="86"/>
    </row>
    <row r="51" spans="1:32" ht="18">
      <c r="A51" s="7"/>
      <c r="B51" s="7"/>
      <c r="C51" s="12" t="s">
        <v>114</v>
      </c>
      <c r="D51" s="12"/>
      <c r="E51" s="12">
        <f>4284*(E38-E37)/E41^2</f>
        <v>6.9592908261159769E-2</v>
      </c>
      <c r="F51" s="7"/>
      <c r="G51" s="7"/>
      <c r="H51" s="7"/>
      <c r="I51" s="85"/>
      <c r="J51" s="102" t="s">
        <v>86</v>
      </c>
      <c r="K51" s="102"/>
      <c r="L51" s="2"/>
      <c r="M51" s="2"/>
      <c r="N51" s="2"/>
      <c r="O51" s="2"/>
      <c r="P51" s="2"/>
      <c r="Q51" s="2"/>
      <c r="R51" s="2"/>
      <c r="S51" s="2"/>
      <c r="T51" s="2"/>
      <c r="U51" s="2"/>
      <c r="V51" s="2"/>
      <c r="W51" s="2"/>
      <c r="X51" s="2"/>
      <c r="Y51" s="2"/>
      <c r="Z51" s="2"/>
      <c r="AA51" s="2"/>
      <c r="AB51" s="2"/>
      <c r="AC51" s="2"/>
      <c r="AD51" s="2"/>
      <c r="AE51" s="13"/>
      <c r="AF51" s="86"/>
    </row>
    <row r="52" spans="1:32">
      <c r="A52" s="7"/>
      <c r="B52" s="7"/>
      <c r="C52" s="7"/>
      <c r="D52" s="7"/>
      <c r="E52" s="7"/>
      <c r="F52" s="7"/>
      <c r="G52" s="7"/>
      <c r="H52" s="7"/>
      <c r="I52" s="85"/>
      <c r="J52" s="90">
        <v>0.01</v>
      </c>
      <c r="K52" s="90">
        <v>0.13730000000000001</v>
      </c>
      <c r="L52" s="90">
        <v>0.1143</v>
      </c>
      <c r="M52" s="99"/>
      <c r="N52" s="90">
        <v>0.1115</v>
      </c>
      <c r="O52" s="99"/>
      <c r="P52" s="90">
        <v>0.1084</v>
      </c>
      <c r="Q52" s="99"/>
      <c r="R52" s="90">
        <v>0.10539999999999999</v>
      </c>
      <c r="S52" s="99"/>
      <c r="T52" s="90">
        <v>9.9890000000000007E-2</v>
      </c>
      <c r="U52" s="99"/>
      <c r="V52" s="90">
        <v>9.4240000000000004E-2</v>
      </c>
      <c r="W52" s="99"/>
      <c r="X52" s="90">
        <v>8.8819999999999996E-2</v>
      </c>
      <c r="Y52" s="99"/>
      <c r="Z52" s="90">
        <v>7.8899999999999998E-2</v>
      </c>
      <c r="AA52" s="99"/>
      <c r="AB52" s="90">
        <v>6.2850000000000003E-2</v>
      </c>
      <c r="AC52" s="99"/>
      <c r="AD52" s="90">
        <v>5.1270000000000003E-2</v>
      </c>
      <c r="AE52" s="13"/>
      <c r="AF52" s="86"/>
    </row>
    <row r="53" spans="1:32" ht="16.2">
      <c r="A53" s="7"/>
      <c r="C53" s="95" t="s">
        <v>79</v>
      </c>
      <c r="D53" s="2"/>
      <c r="E53" s="13">
        <v>0.05</v>
      </c>
      <c r="F53" s="7" t="s">
        <v>80</v>
      </c>
      <c r="G53" s="7"/>
      <c r="H53" s="7"/>
      <c r="I53" s="85"/>
      <c r="J53" s="90">
        <v>0.05</v>
      </c>
      <c r="K53" s="90">
        <v>0.12920000000000001</v>
      </c>
      <c r="L53" s="90">
        <v>0.1114</v>
      </c>
      <c r="M53" s="99"/>
      <c r="N53" s="90">
        <v>0.1087</v>
      </c>
      <c r="O53" s="99"/>
      <c r="P53" s="90">
        <v>0.1057</v>
      </c>
      <c r="Q53" s="99"/>
      <c r="R53" s="90">
        <v>0.1027</v>
      </c>
      <c r="S53" s="99"/>
      <c r="T53" s="90">
        <v>9.74E-2</v>
      </c>
      <c r="U53" s="99"/>
      <c r="V53" s="90">
        <v>9.1910000000000006E-2</v>
      </c>
      <c r="W53" s="99"/>
      <c r="X53" s="90">
        <v>8.6639999999999995E-2</v>
      </c>
      <c r="Y53" s="99"/>
      <c r="Z53" s="90">
        <v>7.6980000000000007E-2</v>
      </c>
      <c r="AA53" s="99"/>
      <c r="AB53" s="90">
        <v>6.1429999999999998E-2</v>
      </c>
      <c r="AC53" s="99"/>
      <c r="AD53" s="90">
        <v>5.0209999999999998E-2</v>
      </c>
      <c r="AE53" s="13"/>
      <c r="AF53" s="86"/>
    </row>
    <row r="54" spans="1:32">
      <c r="A54" s="7"/>
      <c r="G54" s="13"/>
      <c r="H54" s="7"/>
      <c r="I54" s="85"/>
      <c r="J54" s="90">
        <v>0.1</v>
      </c>
      <c r="K54" s="90">
        <v>0.1197</v>
      </c>
      <c r="L54" s="90">
        <v>0.1079</v>
      </c>
      <c r="M54" s="99"/>
      <c r="N54" s="90">
        <v>0.1053</v>
      </c>
      <c r="O54" s="99"/>
      <c r="P54" s="90">
        <v>0.1024</v>
      </c>
      <c r="Q54" s="99"/>
      <c r="R54" s="90">
        <v>9.955E-2</v>
      </c>
      <c r="S54" s="99"/>
      <c r="T54" s="90">
        <v>9.4409999999999994E-2</v>
      </c>
      <c r="U54" s="99"/>
      <c r="V54" s="90">
        <v>8.9120000000000005E-2</v>
      </c>
      <c r="W54" s="99"/>
      <c r="X54" s="90">
        <v>8.4029999999999994E-2</v>
      </c>
      <c r="Y54" s="99"/>
      <c r="Z54" s="90">
        <v>7.4719999999999995E-2</v>
      </c>
      <c r="AA54" s="99"/>
      <c r="AB54" s="90">
        <v>5.9790000000000003E-2</v>
      </c>
      <c r="AC54" s="99"/>
      <c r="AD54" s="90">
        <v>4.9009999999999998E-2</v>
      </c>
      <c r="AE54" s="13"/>
      <c r="AF54" s="86"/>
    </row>
    <row r="55" spans="1:32" ht="14.4">
      <c r="A55" s="7"/>
      <c r="B55" s="81" t="s">
        <v>75</v>
      </c>
      <c r="C55" s="7"/>
      <c r="D55" s="7"/>
      <c r="E55" s="7"/>
      <c r="F55" s="7"/>
      <c r="G55" s="13"/>
      <c r="H55" s="13"/>
      <c r="I55" s="85"/>
      <c r="J55" s="90">
        <v>0.15</v>
      </c>
      <c r="K55" s="90">
        <v>0.11070000000000001</v>
      </c>
      <c r="L55" s="90">
        <v>0.1045</v>
      </c>
      <c r="M55" s="99"/>
      <c r="N55" s="90">
        <v>0.10199999999999999</v>
      </c>
      <c r="O55" s="99"/>
      <c r="P55" s="90">
        <v>9.9239999999999995E-2</v>
      </c>
      <c r="Q55" s="99"/>
      <c r="R55" s="90">
        <v>9.6509999999999999E-2</v>
      </c>
      <c r="S55" s="99"/>
      <c r="T55" s="90">
        <v>9.1560000000000002E-2</v>
      </c>
      <c r="U55" s="99"/>
      <c r="V55" s="90">
        <v>8.6470000000000005E-2</v>
      </c>
      <c r="W55" s="99"/>
      <c r="X55" s="90">
        <v>8.1570000000000004E-2</v>
      </c>
      <c r="Y55" s="99"/>
      <c r="Z55" s="90">
        <v>7.2599999999999998E-2</v>
      </c>
      <c r="AA55" s="99"/>
      <c r="AB55" s="90">
        <v>5.8279999999999998E-2</v>
      </c>
      <c r="AC55" s="99"/>
      <c r="AD55" s="90">
        <v>4.793E-2</v>
      </c>
      <c r="AE55" s="13"/>
      <c r="AF55" s="86"/>
    </row>
    <row r="56" spans="1:32">
      <c r="A56" s="7"/>
      <c r="B56" s="8"/>
      <c r="C56" s="9"/>
      <c r="D56" s="9"/>
      <c r="E56" s="9"/>
      <c r="F56" s="10"/>
      <c r="G56" s="13"/>
      <c r="H56" s="13"/>
      <c r="I56" s="85"/>
      <c r="J56" s="90">
        <v>0.2</v>
      </c>
      <c r="K56" s="90">
        <v>0.1024</v>
      </c>
      <c r="L56" s="90">
        <v>0.1013</v>
      </c>
      <c r="M56" s="99"/>
      <c r="N56" s="90">
        <v>9.8900000000000002E-2</v>
      </c>
      <c r="O56" s="99"/>
      <c r="P56" s="90">
        <v>9.6229999999999996E-2</v>
      </c>
      <c r="Q56" s="99"/>
      <c r="R56" s="90">
        <v>9.3609999999999999E-2</v>
      </c>
      <c r="S56" s="99"/>
      <c r="T56" s="90">
        <v>8.8849999999999998E-2</v>
      </c>
      <c r="U56" s="99"/>
      <c r="V56" s="90">
        <v>8.3949999999999997E-2</v>
      </c>
      <c r="W56" s="99"/>
      <c r="X56" s="90">
        <v>7.9240000000000005E-2</v>
      </c>
      <c r="Y56" s="99"/>
      <c r="Z56" s="90">
        <v>7.0610000000000006E-2</v>
      </c>
      <c r="AA56" s="99"/>
      <c r="AB56" s="90">
        <v>5.6890000000000003E-2</v>
      </c>
      <c r="AC56" s="99"/>
      <c r="AD56" s="90">
        <v>4.6980000000000001E-2</v>
      </c>
      <c r="AE56" s="13"/>
      <c r="AF56" s="86"/>
    </row>
    <row r="57" spans="1:32" ht="14.4">
      <c r="A57" s="7"/>
      <c r="B57" s="11"/>
      <c r="C57" s="84" t="s">
        <v>7</v>
      </c>
      <c r="D57" s="84" t="s">
        <v>39</v>
      </c>
      <c r="E57" s="84" t="s">
        <v>76</v>
      </c>
      <c r="F57" s="14"/>
      <c r="G57" s="13"/>
      <c r="H57" s="7"/>
      <c r="I57" s="85"/>
      <c r="J57" s="2"/>
      <c r="K57" s="2"/>
      <c r="L57" s="2"/>
      <c r="M57" s="2"/>
      <c r="N57" s="2"/>
      <c r="O57" s="2"/>
      <c r="P57" s="2"/>
      <c r="Q57" s="2"/>
      <c r="R57" s="2"/>
      <c r="S57" s="2"/>
      <c r="T57" s="2"/>
      <c r="U57" s="2"/>
      <c r="V57" s="2"/>
      <c r="W57" s="2"/>
      <c r="X57" s="2"/>
      <c r="Y57" s="2"/>
      <c r="Z57" s="2"/>
      <c r="AA57" s="2"/>
      <c r="AB57" s="2"/>
      <c r="AC57" s="2"/>
      <c r="AD57" s="2"/>
      <c r="AE57" s="13"/>
      <c r="AF57" s="86"/>
    </row>
    <row r="58" spans="1:32" ht="15.6">
      <c r="A58" s="7"/>
      <c r="B58" s="11"/>
      <c r="C58" s="29">
        <v>2.8</v>
      </c>
      <c r="D58" s="29">
        <v>1867</v>
      </c>
      <c r="E58" s="29">
        <f t="shared" ref="E58:E88" si="16">D58-273.15</f>
        <v>1593.85</v>
      </c>
      <c r="F58" s="14"/>
      <c r="G58" s="13"/>
      <c r="H58" s="7"/>
      <c r="I58" s="11"/>
      <c r="J58" s="102" t="s">
        <v>87</v>
      </c>
      <c r="K58" s="102"/>
      <c r="L58" s="90"/>
      <c r="M58" s="99"/>
      <c r="N58" s="90"/>
      <c r="O58" s="99"/>
      <c r="P58" s="90"/>
      <c r="Q58" s="99"/>
      <c r="R58" s="90"/>
      <c r="S58" s="99"/>
      <c r="T58" s="90"/>
      <c r="U58" s="99"/>
      <c r="V58" s="90"/>
      <c r="W58" s="99"/>
      <c r="X58" s="90"/>
      <c r="Y58" s="99"/>
      <c r="Z58" s="90"/>
      <c r="AA58" s="99"/>
      <c r="AB58" s="90"/>
      <c r="AC58" s="99"/>
      <c r="AD58" s="90"/>
      <c r="AE58" s="13"/>
      <c r="AF58" s="86"/>
    </row>
    <row r="59" spans="1:32">
      <c r="A59" s="7"/>
      <c r="B59" s="11"/>
      <c r="C59" s="29">
        <v>3.1</v>
      </c>
      <c r="D59" s="29">
        <v>1872</v>
      </c>
      <c r="E59" s="29">
        <f t="shared" si="16"/>
        <v>1598.85</v>
      </c>
      <c r="F59" s="14"/>
      <c r="G59" s="13"/>
      <c r="H59" s="7"/>
      <c r="I59" s="11"/>
      <c r="J59" s="90">
        <v>0.01</v>
      </c>
      <c r="K59" s="90">
        <v>0.2097</v>
      </c>
      <c r="L59" s="90">
        <v>0.12709999999999999</v>
      </c>
      <c r="M59" s="99"/>
      <c r="N59" s="90">
        <v>0.1242</v>
      </c>
      <c r="O59" s="99"/>
      <c r="P59" s="90">
        <v>0.121</v>
      </c>
      <c r="Q59" s="99"/>
      <c r="R59" s="90">
        <v>0.1178</v>
      </c>
      <c r="S59" s="99"/>
      <c r="T59" s="90">
        <v>0.112</v>
      </c>
      <c r="U59" s="99"/>
      <c r="V59" s="90">
        <v>0.1062</v>
      </c>
      <c r="W59" s="99"/>
      <c r="X59" s="90">
        <v>0.10050000000000001</v>
      </c>
      <c r="Y59" s="99"/>
      <c r="Z59" s="90">
        <v>9.0160000000000004E-2</v>
      </c>
      <c r="AA59" s="99"/>
      <c r="AB59" s="90">
        <v>7.2919999999999999E-2</v>
      </c>
      <c r="AC59" s="99"/>
      <c r="AD59" s="90">
        <v>6.0519999999999997E-2</v>
      </c>
      <c r="AE59" s="13"/>
      <c r="AF59" s="86"/>
    </row>
    <row r="60" spans="1:32" ht="14.4">
      <c r="A60" s="7"/>
      <c r="B60" s="11"/>
      <c r="C60" s="131">
        <v>3.8</v>
      </c>
      <c r="D60" s="131">
        <v>1882</v>
      </c>
      <c r="E60" s="131">
        <f t="shared" si="16"/>
        <v>1608.85</v>
      </c>
      <c r="F60" s="14"/>
      <c r="G60" s="13"/>
      <c r="H60" s="7"/>
      <c r="I60" s="11"/>
      <c r="J60" s="90">
        <v>0.05</v>
      </c>
      <c r="K60" s="90">
        <v>0.1983</v>
      </c>
      <c r="L60" s="90">
        <v>0.1232</v>
      </c>
      <c r="M60" s="99"/>
      <c r="N60" s="90">
        <v>0.12039999999999999</v>
      </c>
      <c r="O60" s="99"/>
      <c r="P60" s="90">
        <v>0.1173</v>
      </c>
      <c r="Q60" s="99"/>
      <c r="R60" s="90">
        <v>0.1142</v>
      </c>
      <c r="S60" s="99"/>
      <c r="T60" s="90">
        <v>0.1087</v>
      </c>
      <c r="U60" s="99"/>
      <c r="V60" s="90">
        <v>0.10290000000000001</v>
      </c>
      <c r="W60" s="99"/>
      <c r="X60" s="90">
        <v>9.7470000000000001E-2</v>
      </c>
      <c r="Y60" s="99"/>
      <c r="Z60" s="90">
        <v>8.745E-2</v>
      </c>
      <c r="AA60" s="99"/>
      <c r="AB60" s="90">
        <v>7.0800000000000002E-2</v>
      </c>
      <c r="AC60" s="99"/>
      <c r="AD60" s="90">
        <v>5.883E-2</v>
      </c>
      <c r="AE60" s="13"/>
      <c r="AF60" s="86"/>
    </row>
    <row r="61" spans="1:32" ht="14.4">
      <c r="A61" s="7"/>
      <c r="B61" s="11"/>
      <c r="C61" s="131">
        <v>4.4000000000000004</v>
      </c>
      <c r="D61" s="131">
        <v>1891</v>
      </c>
      <c r="E61" s="131">
        <f t="shared" si="16"/>
        <v>1617.85</v>
      </c>
      <c r="F61" s="14"/>
      <c r="G61" s="13"/>
      <c r="H61" s="7"/>
      <c r="I61" s="85"/>
      <c r="J61" s="90">
        <v>0.1</v>
      </c>
      <c r="K61" s="90">
        <v>0.1847</v>
      </c>
      <c r="L61" s="90">
        <v>0.1186</v>
      </c>
      <c r="M61" s="99"/>
      <c r="N61" s="90">
        <v>0.1159</v>
      </c>
      <c r="O61" s="99"/>
      <c r="P61" s="90">
        <v>0.1129</v>
      </c>
      <c r="Q61" s="99"/>
      <c r="R61" s="90">
        <v>0.11</v>
      </c>
      <c r="S61" s="99"/>
      <c r="T61" s="90">
        <v>0.1046</v>
      </c>
      <c r="U61" s="99"/>
      <c r="V61" s="90">
        <v>9.912E-2</v>
      </c>
      <c r="W61" s="99"/>
      <c r="X61" s="90">
        <v>9.3850000000000003E-2</v>
      </c>
      <c r="Y61" s="99"/>
      <c r="Z61" s="90">
        <v>8.4220000000000003E-2</v>
      </c>
      <c r="AA61" s="99"/>
      <c r="AB61" s="90">
        <v>6.8309999999999996E-2</v>
      </c>
      <c r="AC61" s="99"/>
      <c r="AD61" s="90">
        <v>5.6860000000000001E-2</v>
      </c>
      <c r="AE61" s="2"/>
      <c r="AF61" s="86"/>
    </row>
    <row r="62" spans="1:32" ht="14.4">
      <c r="B62" s="11"/>
      <c r="C62" s="131">
        <v>5.0999999999999996</v>
      </c>
      <c r="D62" s="131">
        <v>1900</v>
      </c>
      <c r="E62" s="131">
        <f t="shared" si="16"/>
        <v>1626.85</v>
      </c>
      <c r="F62" s="14"/>
      <c r="I62" s="85"/>
      <c r="J62" s="90">
        <v>0.15</v>
      </c>
      <c r="K62" s="90">
        <v>0.17180000000000001</v>
      </c>
      <c r="L62" s="90">
        <v>0.1142</v>
      </c>
      <c r="M62" s="99"/>
      <c r="N62" s="90">
        <v>0.1116</v>
      </c>
      <c r="O62" s="99"/>
      <c r="P62" s="90">
        <v>0.1087</v>
      </c>
      <c r="Q62" s="99"/>
      <c r="R62" s="90">
        <v>0.10589999999999999</v>
      </c>
      <c r="S62" s="99"/>
      <c r="T62" s="90">
        <v>0.1007</v>
      </c>
      <c r="U62" s="99"/>
      <c r="V62" s="90">
        <v>9.5479999999999995E-2</v>
      </c>
      <c r="W62" s="99"/>
      <c r="X62" s="90">
        <v>9.042E-2</v>
      </c>
      <c r="Y62" s="99"/>
      <c r="Z62" s="90">
        <v>8.1170000000000006E-2</v>
      </c>
      <c r="AA62" s="99"/>
      <c r="AB62" s="90">
        <v>6.5989999999999993E-2</v>
      </c>
      <c r="AC62" s="99"/>
      <c r="AD62" s="90">
        <v>5.5050000000000002E-2</v>
      </c>
      <c r="AE62" s="2"/>
      <c r="AF62" s="86"/>
    </row>
    <row r="63" spans="1:32" ht="14.4">
      <c r="B63" s="11"/>
      <c r="C63" s="131">
        <v>5.8</v>
      </c>
      <c r="D63" s="131">
        <v>1909</v>
      </c>
      <c r="E63" s="131">
        <f t="shared" si="16"/>
        <v>1635.85</v>
      </c>
      <c r="F63" s="14"/>
      <c r="I63" s="85"/>
      <c r="J63" s="90">
        <v>0.2</v>
      </c>
      <c r="K63" s="90">
        <v>0.15970000000000001</v>
      </c>
      <c r="L63" s="90">
        <v>0.1099</v>
      </c>
      <c r="M63" s="99"/>
      <c r="N63" s="90">
        <v>0.1074</v>
      </c>
      <c r="O63" s="99"/>
      <c r="P63" s="90">
        <v>0.1047</v>
      </c>
      <c r="Q63" s="99"/>
      <c r="R63" s="90">
        <v>0.10199999999999999</v>
      </c>
      <c r="S63" s="99"/>
      <c r="T63" s="90">
        <v>9.7070000000000004E-2</v>
      </c>
      <c r="U63" s="99"/>
      <c r="V63" s="90">
        <v>9.2020000000000005E-2</v>
      </c>
      <c r="W63" s="99"/>
      <c r="X63" s="90">
        <v>8.7179999999999994E-2</v>
      </c>
      <c r="Y63" s="99"/>
      <c r="Z63" s="90">
        <v>7.8310000000000005E-2</v>
      </c>
      <c r="AA63" s="99"/>
      <c r="AB63" s="90">
        <v>6.3839999999999994E-2</v>
      </c>
      <c r="AC63" s="99"/>
      <c r="AD63" s="90">
        <v>5.3409999999999999E-2</v>
      </c>
      <c r="AE63" s="2"/>
      <c r="AF63" s="86"/>
    </row>
    <row r="64" spans="1:32">
      <c r="B64" s="85"/>
      <c r="C64" s="29">
        <v>6.4</v>
      </c>
      <c r="D64" s="29">
        <v>1918</v>
      </c>
      <c r="E64" s="29">
        <f t="shared" si="16"/>
        <v>1644.85</v>
      </c>
      <c r="F64" s="86"/>
      <c r="I64" s="85"/>
      <c r="J64" s="99"/>
      <c r="K64" s="90"/>
      <c r="L64" s="90"/>
      <c r="M64" s="99"/>
      <c r="N64" s="90"/>
      <c r="O64" s="99"/>
      <c r="P64" s="90"/>
      <c r="Q64" s="99"/>
      <c r="R64" s="90"/>
      <c r="S64" s="99"/>
      <c r="T64" s="90"/>
      <c r="U64" s="99"/>
      <c r="V64" s="90"/>
      <c r="W64" s="99"/>
      <c r="X64" s="90"/>
      <c r="Y64" s="99"/>
      <c r="Z64" s="90"/>
      <c r="AA64" s="99"/>
      <c r="AB64" s="90"/>
      <c r="AC64" s="99"/>
      <c r="AD64" s="90"/>
      <c r="AE64" s="2"/>
      <c r="AF64" s="86"/>
    </row>
    <row r="65" spans="2:32" ht="15.6">
      <c r="B65" s="85"/>
      <c r="C65" s="131">
        <v>7.1</v>
      </c>
      <c r="D65" s="131">
        <v>1926</v>
      </c>
      <c r="E65" s="131">
        <f t="shared" si="16"/>
        <v>1652.85</v>
      </c>
      <c r="F65" s="86"/>
      <c r="I65" s="85"/>
      <c r="J65" s="102" t="s">
        <v>88</v>
      </c>
      <c r="K65" s="102"/>
      <c r="L65" s="2"/>
      <c r="M65" s="2"/>
      <c r="N65" s="2"/>
      <c r="O65" s="2"/>
      <c r="P65" s="2"/>
      <c r="Q65" s="2"/>
      <c r="R65" s="2"/>
      <c r="S65" s="2"/>
      <c r="T65" s="2"/>
      <c r="U65" s="2"/>
      <c r="V65" s="2"/>
      <c r="W65" s="2"/>
      <c r="X65" s="2"/>
      <c r="Y65" s="2"/>
      <c r="Z65" s="2"/>
      <c r="AA65" s="2"/>
      <c r="AB65" s="2"/>
      <c r="AC65" s="2"/>
      <c r="AD65" s="2"/>
      <c r="AE65" s="2"/>
      <c r="AF65" s="86"/>
    </row>
    <row r="66" spans="2:32">
      <c r="B66" s="85"/>
      <c r="C66" s="29">
        <v>7.8</v>
      </c>
      <c r="D66" s="29">
        <v>1935</v>
      </c>
      <c r="E66" s="29">
        <f t="shared" si="16"/>
        <v>1661.85</v>
      </c>
      <c r="F66" s="86"/>
      <c r="I66" s="85"/>
      <c r="J66" s="90">
        <v>0.01</v>
      </c>
      <c r="K66" s="90">
        <v>0.30659999999999998</v>
      </c>
      <c r="L66" s="90">
        <v>0.1439</v>
      </c>
      <c r="M66" s="99"/>
      <c r="N66" s="90">
        <v>0.14080000000000001</v>
      </c>
      <c r="O66" s="99"/>
      <c r="P66" s="90">
        <v>0.13739999999999999</v>
      </c>
      <c r="Q66" s="99"/>
      <c r="R66" s="90">
        <v>0.1341</v>
      </c>
      <c r="S66" s="99"/>
      <c r="T66" s="90">
        <v>0.128</v>
      </c>
      <c r="U66" s="99"/>
      <c r="V66" s="90">
        <v>0.12180000000000001</v>
      </c>
      <c r="W66" s="99"/>
      <c r="X66" s="90">
        <v>0.1159</v>
      </c>
      <c r="Y66" s="99"/>
      <c r="Z66" s="90">
        <v>0.105</v>
      </c>
      <c r="AA66" s="99"/>
      <c r="AB66" s="90">
        <v>8.6269999999999999E-2</v>
      </c>
      <c r="AC66" s="99"/>
      <c r="AD66" s="90">
        <v>7.2840000000000002E-2</v>
      </c>
      <c r="AE66" s="2"/>
      <c r="AF66" s="86"/>
    </row>
    <row r="67" spans="2:32" ht="14.4">
      <c r="B67" s="85"/>
      <c r="C67" s="131">
        <v>8.5</v>
      </c>
      <c r="D67" s="131">
        <v>1943</v>
      </c>
      <c r="E67" s="131">
        <f t="shared" si="16"/>
        <v>1669.85</v>
      </c>
      <c r="F67" s="86"/>
      <c r="I67" s="85"/>
      <c r="J67" s="90">
        <v>0.05</v>
      </c>
      <c r="K67" s="90">
        <v>0.29189999999999999</v>
      </c>
      <c r="L67" s="90">
        <v>0.1389</v>
      </c>
      <c r="M67" s="99"/>
      <c r="N67" s="90">
        <v>0.13589999999999999</v>
      </c>
      <c r="O67" s="99"/>
      <c r="P67" s="90">
        <v>0.13270000000000001</v>
      </c>
      <c r="Q67" s="99"/>
      <c r="R67" s="90">
        <v>0.12939999999999999</v>
      </c>
      <c r="S67" s="99"/>
      <c r="T67" s="90">
        <v>0.1236</v>
      </c>
      <c r="U67" s="99"/>
      <c r="V67" s="90">
        <v>0.1176</v>
      </c>
      <c r="W67" s="99"/>
      <c r="X67" s="90">
        <v>0.1119</v>
      </c>
      <c r="Y67" s="99"/>
      <c r="Z67" s="90">
        <v>0.1014</v>
      </c>
      <c r="AA67" s="99"/>
      <c r="AB67" s="90">
        <v>8.3320000000000005E-2</v>
      </c>
      <c r="AC67" s="99"/>
      <c r="AD67" s="90">
        <v>7.0400000000000004E-2</v>
      </c>
      <c r="AE67" s="2"/>
      <c r="AF67" s="86"/>
    </row>
    <row r="68" spans="2:32">
      <c r="B68" s="85"/>
      <c r="C68" s="29">
        <v>9.1999999999999993</v>
      </c>
      <c r="D68" s="29">
        <v>1951</v>
      </c>
      <c r="E68" s="29">
        <f t="shared" si="16"/>
        <v>1677.85</v>
      </c>
      <c r="F68" s="86"/>
      <c r="I68" s="85"/>
      <c r="J68" s="90">
        <v>0.1</v>
      </c>
      <c r="K68" s="90">
        <v>0.27410000000000001</v>
      </c>
      <c r="L68" s="90">
        <v>0.13289999999999999</v>
      </c>
      <c r="M68" s="99"/>
      <c r="N68" s="90">
        <v>0.13009999999999999</v>
      </c>
      <c r="O68" s="99"/>
      <c r="P68" s="90">
        <v>0.12690000000000001</v>
      </c>
      <c r="Q68" s="99"/>
      <c r="R68" s="90">
        <v>0.1239</v>
      </c>
      <c r="S68" s="99"/>
      <c r="T68" s="90">
        <v>0.1183</v>
      </c>
      <c r="U68" s="99"/>
      <c r="V68" s="90">
        <v>0.1125</v>
      </c>
      <c r="W68" s="99"/>
      <c r="X68" s="90">
        <v>0.107</v>
      </c>
      <c r="Y68" s="99"/>
      <c r="Z68" s="90">
        <v>9.6990000000000007E-2</v>
      </c>
      <c r="AA68" s="99"/>
      <c r="AB68" s="90">
        <v>7.9810000000000006E-2</v>
      </c>
      <c r="AC68" s="99"/>
      <c r="AD68" s="90">
        <v>6.7510000000000001E-2</v>
      </c>
      <c r="AE68" s="2"/>
      <c r="AF68" s="86"/>
    </row>
    <row r="69" spans="2:32" ht="14.4">
      <c r="B69" s="85"/>
      <c r="C69" s="131">
        <v>9.9</v>
      </c>
      <c r="D69" s="131">
        <v>1959</v>
      </c>
      <c r="E69" s="131">
        <f t="shared" si="16"/>
        <v>1685.85</v>
      </c>
      <c r="F69" s="86"/>
      <c r="I69" s="85"/>
      <c r="J69" s="90">
        <v>0.15</v>
      </c>
      <c r="K69" s="90">
        <v>0.25700000000000001</v>
      </c>
      <c r="L69" s="90">
        <v>0.12720000000000001</v>
      </c>
      <c r="M69" s="99"/>
      <c r="N69" s="90">
        <v>0.1244</v>
      </c>
      <c r="O69" s="99"/>
      <c r="P69" s="90">
        <v>0.12139999999999999</v>
      </c>
      <c r="Q69" s="99"/>
      <c r="R69" s="90">
        <v>0.11849999999999999</v>
      </c>
      <c r="S69" s="99"/>
      <c r="T69" s="90">
        <v>0.1132</v>
      </c>
      <c r="U69" s="99"/>
      <c r="V69" s="90">
        <v>0.1077</v>
      </c>
      <c r="W69" s="99"/>
      <c r="X69" s="90">
        <v>0.1024</v>
      </c>
      <c r="Y69" s="99"/>
      <c r="Z69" s="90">
        <v>9.2810000000000004E-2</v>
      </c>
      <c r="AA69" s="99"/>
      <c r="AB69" s="90">
        <v>7.6499999999999999E-2</v>
      </c>
      <c r="AC69" s="99"/>
      <c r="AD69" s="90">
        <v>6.4799999999999996E-2</v>
      </c>
      <c r="AE69" s="2"/>
      <c r="AF69" s="86"/>
    </row>
    <row r="70" spans="2:32">
      <c r="B70" s="85"/>
      <c r="C70" s="29">
        <v>10.6</v>
      </c>
      <c r="D70" s="29">
        <v>1966</v>
      </c>
      <c r="E70" s="29">
        <f t="shared" si="16"/>
        <v>1692.85</v>
      </c>
      <c r="F70" s="86"/>
      <c r="I70" s="85"/>
      <c r="J70" s="90">
        <v>0.2</v>
      </c>
      <c r="K70" s="90">
        <v>0.24060000000000001</v>
      </c>
      <c r="L70" s="90">
        <v>0.1216</v>
      </c>
      <c r="M70" s="99"/>
      <c r="N70" s="90">
        <v>0.1191</v>
      </c>
      <c r="O70" s="99"/>
      <c r="P70" s="90">
        <v>0.1162</v>
      </c>
      <c r="Q70" s="99"/>
      <c r="R70" s="90">
        <v>0.1134</v>
      </c>
      <c r="S70" s="99"/>
      <c r="T70" s="90">
        <v>0.10829999999999999</v>
      </c>
      <c r="U70" s="99"/>
      <c r="V70" s="90">
        <v>0.10299999999999999</v>
      </c>
      <c r="W70" s="99"/>
      <c r="X70" s="90">
        <v>9.8030000000000006E-2</v>
      </c>
      <c r="Y70" s="99"/>
      <c r="Z70" s="90">
        <v>8.8859999999999995E-2</v>
      </c>
      <c r="AA70" s="99"/>
      <c r="AB70" s="90">
        <v>7.3389999999999997E-2</v>
      </c>
      <c r="AC70" s="99"/>
      <c r="AD70" s="90">
        <v>6.2289999999999998E-2</v>
      </c>
      <c r="AE70" s="2"/>
      <c r="AF70" s="86"/>
    </row>
    <row r="71" spans="2:32">
      <c r="B71" s="85"/>
      <c r="C71" s="29">
        <v>11.2</v>
      </c>
      <c r="D71" s="29">
        <v>1974</v>
      </c>
      <c r="E71" s="29">
        <f t="shared" si="16"/>
        <v>1700.85</v>
      </c>
      <c r="F71" s="86"/>
      <c r="I71" s="85"/>
      <c r="J71" s="2"/>
      <c r="K71" s="2"/>
      <c r="L71" s="2"/>
      <c r="M71" s="2"/>
      <c r="N71" s="2"/>
      <c r="O71" s="2"/>
      <c r="P71" s="2"/>
      <c r="Q71" s="2"/>
      <c r="R71" s="2"/>
      <c r="S71" s="2"/>
      <c r="T71" s="2"/>
      <c r="U71" s="2"/>
      <c r="V71" s="2"/>
      <c r="W71" s="2"/>
      <c r="X71" s="2"/>
      <c r="Y71" s="2"/>
      <c r="Z71" s="2"/>
      <c r="AA71" s="2"/>
      <c r="AB71" s="2"/>
      <c r="AC71" s="2"/>
      <c r="AD71" s="2"/>
      <c r="AE71" s="2"/>
      <c r="AF71" s="86"/>
    </row>
    <row r="72" spans="2:32" ht="15.6">
      <c r="B72" s="85"/>
      <c r="C72" s="29">
        <v>11.9</v>
      </c>
      <c r="D72" s="29">
        <v>1981</v>
      </c>
      <c r="E72" s="29">
        <f t="shared" si="16"/>
        <v>1707.85</v>
      </c>
      <c r="F72" s="86"/>
      <c r="I72" s="85"/>
      <c r="J72" s="102" t="s">
        <v>89</v>
      </c>
      <c r="K72" s="102"/>
      <c r="L72" s="2"/>
      <c r="M72" s="2"/>
      <c r="N72" s="2"/>
      <c r="O72" s="2"/>
      <c r="P72" s="2"/>
      <c r="Q72" s="2"/>
      <c r="R72" s="2"/>
      <c r="S72" s="2"/>
      <c r="T72" s="2"/>
      <c r="U72" s="2"/>
      <c r="V72" s="2"/>
      <c r="W72" s="2"/>
      <c r="X72" s="2"/>
      <c r="Y72" s="2"/>
      <c r="Z72" s="2"/>
      <c r="AA72" s="2"/>
      <c r="AB72" s="2"/>
      <c r="AC72" s="2"/>
      <c r="AD72" s="2"/>
      <c r="AE72" s="2"/>
      <c r="AF72" s="86"/>
    </row>
    <row r="73" spans="2:32" ht="14.4">
      <c r="B73" s="85"/>
      <c r="C73" s="131">
        <v>12.6</v>
      </c>
      <c r="D73" s="131">
        <v>1988</v>
      </c>
      <c r="E73" s="131">
        <f t="shared" si="16"/>
        <v>1714.85</v>
      </c>
      <c r="F73" s="86"/>
      <c r="I73" s="85"/>
      <c r="J73" s="90">
        <v>0.01</v>
      </c>
      <c r="K73" s="90">
        <v>0.39879999999999999</v>
      </c>
      <c r="L73" s="90">
        <v>0.15939999999999999</v>
      </c>
      <c r="M73" s="99"/>
      <c r="N73" s="90">
        <v>0.15620000000000001</v>
      </c>
      <c r="O73" s="99"/>
      <c r="P73" s="90">
        <v>0.15260000000000001</v>
      </c>
      <c r="Q73" s="99"/>
      <c r="R73" s="90">
        <v>0.14910000000000001</v>
      </c>
      <c r="S73" s="99"/>
      <c r="T73" s="90">
        <v>0.14280000000000001</v>
      </c>
      <c r="U73" s="99"/>
      <c r="V73" s="90">
        <v>0.1363</v>
      </c>
      <c r="W73" s="99"/>
      <c r="X73" s="90">
        <v>0.13020000000000001</v>
      </c>
      <c r="Y73" s="99"/>
      <c r="Z73" s="90">
        <v>0.11890000000000001</v>
      </c>
      <c r="AA73" s="99"/>
      <c r="AB73" s="90">
        <v>9.8790000000000003E-2</v>
      </c>
      <c r="AC73" s="99"/>
      <c r="AD73" s="90">
        <v>8.4449999999999997E-2</v>
      </c>
      <c r="AE73" s="2"/>
      <c r="AF73" s="86"/>
    </row>
    <row r="74" spans="2:32">
      <c r="B74" s="85"/>
      <c r="C74" s="29">
        <v>13.4</v>
      </c>
      <c r="D74" s="29">
        <v>1996</v>
      </c>
      <c r="E74" s="29">
        <f t="shared" si="16"/>
        <v>1722.85</v>
      </c>
      <c r="F74" s="86"/>
      <c r="I74" s="85"/>
      <c r="J74" s="90">
        <v>0.05</v>
      </c>
      <c r="K74" s="90">
        <v>0.3821</v>
      </c>
      <c r="L74" s="90">
        <v>0.1535</v>
      </c>
      <c r="M74" s="99"/>
      <c r="N74" s="90">
        <v>0.15040000000000001</v>
      </c>
      <c r="O74" s="99"/>
      <c r="P74" s="90">
        <v>0.14699999999999999</v>
      </c>
      <c r="Q74" s="99"/>
      <c r="R74" s="90">
        <v>0.14360000000000001</v>
      </c>
      <c r="S74" s="99"/>
      <c r="T74" s="90">
        <v>0.13750000000000001</v>
      </c>
      <c r="U74" s="99"/>
      <c r="V74" s="90">
        <v>0.1313</v>
      </c>
      <c r="W74" s="99"/>
      <c r="X74" s="90">
        <v>0.12529999999999999</v>
      </c>
      <c r="Y74" s="99"/>
      <c r="Z74" s="90">
        <v>0.1145</v>
      </c>
      <c r="AA74" s="99"/>
      <c r="AB74" s="90">
        <v>9.5149999999999998E-2</v>
      </c>
      <c r="AC74" s="99"/>
      <c r="AD74" s="90">
        <v>8.1379999999999994E-2</v>
      </c>
      <c r="AE74" s="2"/>
      <c r="AF74" s="86"/>
    </row>
    <row r="75" spans="2:32">
      <c r="B75" s="85"/>
      <c r="C75" s="29">
        <v>13.7</v>
      </c>
      <c r="D75" s="29">
        <v>1999</v>
      </c>
      <c r="E75" s="29">
        <f t="shared" si="16"/>
        <v>1725.85</v>
      </c>
      <c r="F75" s="86"/>
      <c r="I75" s="85"/>
      <c r="J75" s="90">
        <v>0.1</v>
      </c>
      <c r="K75" s="90">
        <v>0.36159999999999998</v>
      </c>
      <c r="L75" s="90">
        <v>0.14630000000000001</v>
      </c>
      <c r="M75" s="99"/>
      <c r="N75" s="90">
        <v>0.1434</v>
      </c>
      <c r="O75" s="99"/>
      <c r="P75" s="90">
        <v>0.1401</v>
      </c>
      <c r="Q75" s="99"/>
      <c r="R75" s="90">
        <v>0.13689999999999999</v>
      </c>
      <c r="S75" s="99"/>
      <c r="T75" s="90">
        <v>0.13109999999999999</v>
      </c>
      <c r="U75" s="99"/>
      <c r="V75" s="90">
        <v>0.12509999999999999</v>
      </c>
      <c r="W75" s="99"/>
      <c r="X75" s="90">
        <v>0.1195</v>
      </c>
      <c r="Y75" s="99"/>
      <c r="Z75" s="90">
        <v>0.1091</v>
      </c>
      <c r="AA75" s="99"/>
      <c r="AB75" s="90">
        <v>9.078E-2</v>
      </c>
      <c r="AC75" s="99"/>
      <c r="AD75" s="90">
        <v>7.7719999999999997E-2</v>
      </c>
      <c r="AE75" s="2"/>
      <c r="AF75" s="86"/>
    </row>
    <row r="76" spans="2:32">
      <c r="B76" s="85"/>
      <c r="C76" s="29">
        <v>13.7</v>
      </c>
      <c r="D76" s="29">
        <v>2060</v>
      </c>
      <c r="E76" s="29">
        <f t="shared" si="16"/>
        <v>1786.85</v>
      </c>
      <c r="F76" s="86"/>
      <c r="I76" s="85"/>
      <c r="J76" s="90">
        <v>0.15</v>
      </c>
      <c r="K76" s="90">
        <v>0.34160000000000001</v>
      </c>
      <c r="L76" s="90">
        <v>0.1394</v>
      </c>
      <c r="M76" s="99"/>
      <c r="N76" s="90">
        <v>0.1366</v>
      </c>
      <c r="O76" s="99"/>
      <c r="P76" s="90">
        <v>0.13350000000000001</v>
      </c>
      <c r="Q76" s="99"/>
      <c r="R76" s="90">
        <v>0.1305</v>
      </c>
      <c r="S76" s="99"/>
      <c r="T76" s="90">
        <v>0.1249</v>
      </c>
      <c r="U76" s="99"/>
      <c r="V76" s="90">
        <v>0.1193</v>
      </c>
      <c r="W76" s="99"/>
      <c r="X76" s="90">
        <v>0.1138</v>
      </c>
      <c r="Y76" s="99"/>
      <c r="Z76" s="90">
        <v>0.104</v>
      </c>
      <c r="AA76" s="99"/>
      <c r="AB76" s="90">
        <v>8.6629999999999999E-2</v>
      </c>
      <c r="AC76" s="99"/>
      <c r="AD76" s="90">
        <v>7.4260000000000007E-2</v>
      </c>
      <c r="AE76" s="2"/>
      <c r="AF76" s="86"/>
    </row>
    <row r="77" spans="2:32">
      <c r="B77" s="85"/>
      <c r="C77" s="29">
        <v>14.1</v>
      </c>
      <c r="D77" s="29">
        <v>2063</v>
      </c>
      <c r="E77" s="29">
        <f t="shared" si="16"/>
        <v>1789.85</v>
      </c>
      <c r="F77" s="86"/>
      <c r="I77" s="85"/>
      <c r="J77" s="90">
        <v>0.2</v>
      </c>
      <c r="K77" s="90">
        <v>0.3221</v>
      </c>
      <c r="L77" s="90">
        <v>0.1328</v>
      </c>
      <c r="M77" s="99"/>
      <c r="N77" s="90">
        <v>0.13020000000000001</v>
      </c>
      <c r="O77" s="99"/>
      <c r="P77" s="90">
        <v>0.12720000000000001</v>
      </c>
      <c r="Q77" s="99"/>
      <c r="R77" s="90">
        <v>0.12429999999999999</v>
      </c>
      <c r="S77" s="99"/>
      <c r="T77" s="90">
        <v>0.11899999999999999</v>
      </c>
      <c r="U77" s="99"/>
      <c r="V77" s="90">
        <v>0.11360000000000001</v>
      </c>
      <c r="W77" s="99"/>
      <c r="X77" s="90">
        <v>0.1085</v>
      </c>
      <c r="Y77" s="99"/>
      <c r="Z77" s="90">
        <v>9.9070000000000005E-2</v>
      </c>
      <c r="AA77" s="99"/>
      <c r="AB77" s="90">
        <v>8.2699999999999996E-2</v>
      </c>
      <c r="AC77" s="99"/>
      <c r="AD77" s="90">
        <v>7.0989999999999998E-2</v>
      </c>
      <c r="AE77" s="2"/>
      <c r="AF77" s="86"/>
    </row>
    <row r="78" spans="2:32">
      <c r="B78" s="85"/>
      <c r="C78" s="29">
        <v>14.9</v>
      </c>
      <c r="D78" s="29">
        <v>2071</v>
      </c>
      <c r="E78" s="29">
        <f t="shared" si="16"/>
        <v>1797.85</v>
      </c>
      <c r="F78" s="86"/>
      <c r="I78" s="85"/>
      <c r="J78" s="2"/>
      <c r="K78" s="2"/>
      <c r="L78" s="2"/>
      <c r="M78" s="2"/>
      <c r="N78" s="2"/>
      <c r="O78" s="2"/>
      <c r="P78" s="2"/>
      <c r="Q78" s="2"/>
      <c r="R78" s="2"/>
      <c r="S78" s="2"/>
      <c r="T78" s="2"/>
      <c r="U78" s="2"/>
      <c r="V78" s="2"/>
      <c r="W78" s="2"/>
      <c r="X78" s="2"/>
      <c r="Y78" s="2"/>
      <c r="Z78" s="2"/>
      <c r="AA78" s="2"/>
      <c r="AB78" s="2"/>
      <c r="AC78" s="2"/>
      <c r="AD78" s="2"/>
      <c r="AE78" s="2"/>
      <c r="AF78" s="86"/>
    </row>
    <row r="79" spans="2:32" ht="15.6">
      <c r="B79" s="85"/>
      <c r="C79" s="29">
        <v>15.6</v>
      </c>
      <c r="D79" s="29">
        <v>2078</v>
      </c>
      <c r="E79" s="29">
        <f t="shared" si="16"/>
        <v>1804.85</v>
      </c>
      <c r="F79" s="86"/>
      <c r="I79" s="85"/>
      <c r="J79" s="102" t="s">
        <v>90</v>
      </c>
      <c r="K79" s="102"/>
      <c r="L79" s="90"/>
      <c r="M79" s="99"/>
      <c r="N79" s="90"/>
      <c r="O79" s="99"/>
      <c r="P79" s="90"/>
      <c r="Q79" s="99"/>
      <c r="R79" s="90"/>
      <c r="S79" s="99"/>
      <c r="T79" s="90"/>
      <c r="U79" s="99"/>
      <c r="V79" s="90"/>
      <c r="W79" s="99"/>
      <c r="X79" s="90"/>
      <c r="Y79" s="99"/>
      <c r="Z79" s="90"/>
      <c r="AA79" s="99"/>
      <c r="AB79" s="90"/>
      <c r="AC79" s="99"/>
      <c r="AD79" s="90"/>
      <c r="AE79" s="2"/>
      <c r="AF79" s="86"/>
    </row>
    <row r="80" spans="2:32">
      <c r="B80" s="85"/>
      <c r="C80" s="29">
        <v>16.399999999999999</v>
      </c>
      <c r="D80" s="29">
        <v>2085</v>
      </c>
      <c r="E80" s="29">
        <f t="shared" si="16"/>
        <v>1811.85</v>
      </c>
      <c r="F80" s="86"/>
      <c r="I80" s="85"/>
      <c r="J80" s="90">
        <v>0.01</v>
      </c>
      <c r="K80" s="90">
        <v>0.52500000000000002</v>
      </c>
      <c r="L80" s="90">
        <v>0.17949999999999999</v>
      </c>
      <c r="M80" s="99"/>
      <c r="N80" s="90">
        <v>0.17610000000000001</v>
      </c>
      <c r="O80" s="99"/>
      <c r="P80" s="90">
        <v>0.1724</v>
      </c>
      <c r="Q80" s="99"/>
      <c r="R80" s="90">
        <v>0.16869999999999999</v>
      </c>
      <c r="S80" s="99"/>
      <c r="T80" s="90">
        <v>0.16209999999999999</v>
      </c>
      <c r="U80" s="99"/>
      <c r="V80" s="90">
        <v>0.15540000000000001</v>
      </c>
      <c r="W80" s="99"/>
      <c r="X80" s="90">
        <v>0.14899999999999999</v>
      </c>
      <c r="Y80" s="99"/>
      <c r="Z80" s="90">
        <v>0.13730000000000001</v>
      </c>
      <c r="AA80" s="99"/>
      <c r="AB80" s="90">
        <v>0.11550000000000001</v>
      </c>
      <c r="AC80" s="99"/>
      <c r="AD80" s="90">
        <v>0.10009999999999999</v>
      </c>
      <c r="AE80" s="2"/>
      <c r="AF80" s="86"/>
    </row>
    <row r="81" spans="2:32" ht="14.4">
      <c r="B81" s="85"/>
      <c r="C81" s="131">
        <v>17.100000000000001</v>
      </c>
      <c r="D81" s="131">
        <v>2092</v>
      </c>
      <c r="E81" s="131">
        <f t="shared" si="16"/>
        <v>1818.85</v>
      </c>
      <c r="F81" s="86"/>
      <c r="I81" s="85"/>
      <c r="J81" s="90">
        <v>0.05</v>
      </c>
      <c r="K81" s="90">
        <v>0.50749999999999995</v>
      </c>
      <c r="L81" s="90">
        <v>0.17249999999999999</v>
      </c>
      <c r="M81" s="99"/>
      <c r="N81" s="90">
        <v>0.16919999999999999</v>
      </c>
      <c r="O81" s="99"/>
      <c r="P81" s="90">
        <v>0.1656</v>
      </c>
      <c r="Q81" s="99"/>
      <c r="R81" s="90">
        <v>0.16209999999999999</v>
      </c>
      <c r="S81" s="99"/>
      <c r="T81" s="90">
        <v>0.15579999999999999</v>
      </c>
      <c r="U81" s="99"/>
      <c r="V81" s="90">
        <v>0.14929999999999999</v>
      </c>
      <c r="W81" s="99"/>
      <c r="X81" s="90">
        <v>0.1431</v>
      </c>
      <c r="Y81" s="99"/>
      <c r="Z81" s="90">
        <v>0.13189999999999999</v>
      </c>
      <c r="AA81" s="99"/>
      <c r="AB81" s="90">
        <v>0.1111</v>
      </c>
      <c r="AC81" s="99"/>
      <c r="AD81" s="90">
        <v>9.6299999999999997E-2</v>
      </c>
      <c r="AE81" s="2"/>
      <c r="AF81" s="86"/>
    </row>
    <row r="82" spans="2:32">
      <c r="B82" s="85"/>
      <c r="C82" s="29">
        <v>17.899999999999999</v>
      </c>
      <c r="D82" s="29">
        <v>2099</v>
      </c>
      <c r="E82" s="29">
        <f t="shared" si="16"/>
        <v>1825.85</v>
      </c>
      <c r="F82" s="86"/>
      <c r="I82" s="85"/>
      <c r="J82" s="90">
        <v>0.1</v>
      </c>
      <c r="K82" s="90">
        <v>0.48559999999999998</v>
      </c>
      <c r="L82" s="90">
        <v>0.16389999999999999</v>
      </c>
      <c r="M82" s="99"/>
      <c r="N82" s="90">
        <v>0.1608</v>
      </c>
      <c r="O82" s="99"/>
      <c r="P82" s="90">
        <v>0.1575</v>
      </c>
      <c r="Q82" s="99"/>
      <c r="R82" s="90">
        <v>0.15409999999999999</v>
      </c>
      <c r="S82" s="99"/>
      <c r="T82" s="90">
        <v>0.14810000000000001</v>
      </c>
      <c r="U82" s="99"/>
      <c r="V82" s="90">
        <v>0.1419</v>
      </c>
      <c r="W82" s="99"/>
      <c r="X82" s="90">
        <v>0.13600000000000001</v>
      </c>
      <c r="Y82" s="99"/>
      <c r="Z82" s="90">
        <v>0.12529999999999999</v>
      </c>
      <c r="AA82" s="99"/>
      <c r="AB82" s="90">
        <v>0.1057</v>
      </c>
      <c r="AC82" s="99"/>
      <c r="AD82" s="90">
        <v>9.1719999999999996E-2</v>
      </c>
      <c r="AE82" s="2"/>
      <c r="AF82" s="86"/>
    </row>
    <row r="83" spans="2:32">
      <c r="B83" s="85"/>
      <c r="C83" s="29">
        <v>17.899999999999999</v>
      </c>
      <c r="D83" s="29">
        <v>2142</v>
      </c>
      <c r="E83" s="29">
        <f t="shared" si="16"/>
        <v>1868.85</v>
      </c>
      <c r="F83" s="86"/>
      <c r="I83" s="85"/>
      <c r="J83" s="90">
        <v>0.15</v>
      </c>
      <c r="K83" s="90">
        <v>0.4637</v>
      </c>
      <c r="L83" s="90">
        <v>0.15570000000000001</v>
      </c>
      <c r="M83" s="99"/>
      <c r="N83" s="90">
        <v>0.15279999999999999</v>
      </c>
      <c r="O83" s="99"/>
      <c r="P83" s="90">
        <v>0.14960000000000001</v>
      </c>
      <c r="Q83" s="99"/>
      <c r="R83" s="90">
        <v>0.1464</v>
      </c>
      <c r="S83" s="99"/>
      <c r="T83" s="90">
        <v>0.14069999999999999</v>
      </c>
      <c r="U83" s="99"/>
      <c r="V83" s="90">
        <v>0.1348</v>
      </c>
      <c r="W83" s="99"/>
      <c r="X83" s="90">
        <v>0.12920000000000001</v>
      </c>
      <c r="Y83" s="99"/>
      <c r="Z83" s="90">
        <v>0.1191</v>
      </c>
      <c r="AA83" s="99"/>
      <c r="AB83" s="90">
        <v>0.10050000000000001</v>
      </c>
      <c r="AC83" s="99"/>
      <c r="AD83" s="90">
        <v>8.7340000000000001E-2</v>
      </c>
      <c r="AE83" s="2"/>
      <c r="AF83" s="86"/>
    </row>
    <row r="84" spans="2:32">
      <c r="B84" s="85"/>
      <c r="C84" s="29">
        <v>18.7</v>
      </c>
      <c r="D84" s="29">
        <v>2150</v>
      </c>
      <c r="E84" s="29">
        <f t="shared" si="16"/>
        <v>1876.85</v>
      </c>
      <c r="F84" s="86"/>
      <c r="I84" s="85"/>
      <c r="J84" s="90">
        <v>0.2</v>
      </c>
      <c r="K84" s="90">
        <v>0.442</v>
      </c>
      <c r="L84" s="90">
        <v>0.14779999999999999</v>
      </c>
      <c r="M84" s="99"/>
      <c r="N84" s="90">
        <v>0.14499999999999999</v>
      </c>
      <c r="O84" s="99"/>
      <c r="P84" s="90">
        <v>0.14199999999999999</v>
      </c>
      <c r="Q84" s="99"/>
      <c r="R84" s="90">
        <v>0.13900000000000001</v>
      </c>
      <c r="S84" s="99"/>
      <c r="T84" s="90">
        <v>0.13350000000000001</v>
      </c>
      <c r="U84" s="99"/>
      <c r="V84" s="90">
        <v>0.128</v>
      </c>
      <c r="W84" s="99"/>
      <c r="X84" s="90">
        <v>0.1227</v>
      </c>
      <c r="Y84" s="99"/>
      <c r="Z84" s="90">
        <v>0.113</v>
      </c>
      <c r="AA84" s="99"/>
      <c r="AB84" s="90">
        <v>9.5589999999999994E-2</v>
      </c>
      <c r="AC84" s="99"/>
      <c r="AD84" s="90">
        <v>8.3159999999999998E-2</v>
      </c>
      <c r="AE84" s="2"/>
      <c r="AF84" s="86"/>
    </row>
    <row r="85" spans="2:32">
      <c r="B85" s="85"/>
      <c r="C85" s="29">
        <v>19.5</v>
      </c>
      <c r="D85" s="29">
        <v>2157</v>
      </c>
      <c r="E85" s="29">
        <f t="shared" si="16"/>
        <v>1883.85</v>
      </c>
      <c r="F85" s="86"/>
      <c r="I85" s="85"/>
      <c r="J85" s="99"/>
      <c r="K85" s="90"/>
      <c r="L85" s="90"/>
      <c r="M85" s="99"/>
      <c r="N85" s="90"/>
      <c r="O85" s="99"/>
      <c r="P85" s="90"/>
      <c r="Q85" s="99"/>
      <c r="R85" s="90"/>
      <c r="S85" s="99"/>
      <c r="T85" s="90"/>
      <c r="U85" s="99"/>
      <c r="V85" s="90"/>
      <c r="W85" s="99"/>
      <c r="X85" s="90"/>
      <c r="Y85" s="99"/>
      <c r="Z85" s="90"/>
      <c r="AA85" s="99"/>
      <c r="AB85" s="90"/>
      <c r="AC85" s="99"/>
      <c r="AD85" s="90"/>
      <c r="AE85" s="2"/>
      <c r="AF85" s="86"/>
    </row>
    <row r="86" spans="2:32" ht="15.6">
      <c r="B86" s="85"/>
      <c r="C86" s="29">
        <v>20.3</v>
      </c>
      <c r="D86" s="29">
        <v>2165</v>
      </c>
      <c r="E86" s="29">
        <f t="shared" si="16"/>
        <v>1891.85</v>
      </c>
      <c r="F86" s="86"/>
      <c r="I86" s="85"/>
      <c r="J86" s="102" t="s">
        <v>91</v>
      </c>
      <c r="K86" s="102"/>
      <c r="L86" s="90"/>
      <c r="M86" s="2"/>
      <c r="N86" s="2"/>
      <c r="O86" s="2"/>
      <c r="P86" s="2"/>
      <c r="Q86" s="2"/>
      <c r="R86" s="2"/>
      <c r="S86" s="2"/>
      <c r="T86" s="2"/>
      <c r="U86" s="2"/>
      <c r="V86" s="2"/>
      <c r="W86" s="2"/>
      <c r="X86" s="2"/>
      <c r="Y86" s="2"/>
      <c r="Z86" s="2"/>
      <c r="AA86" s="2"/>
      <c r="AB86" s="2"/>
      <c r="AC86" s="2"/>
      <c r="AD86" s="2"/>
      <c r="AE86" s="2"/>
      <c r="AF86" s="86"/>
    </row>
    <row r="87" spans="2:32" ht="14.4">
      <c r="B87" s="85"/>
      <c r="C87" s="131">
        <v>21</v>
      </c>
      <c r="D87" s="131">
        <v>2172</v>
      </c>
      <c r="E87" s="131">
        <f t="shared" si="16"/>
        <v>1898.85</v>
      </c>
      <c r="F87" s="86"/>
      <c r="I87" s="85"/>
      <c r="J87" s="90">
        <v>0.01</v>
      </c>
      <c r="K87" s="90">
        <v>0.63880000000000003</v>
      </c>
      <c r="L87" s="90">
        <v>0.19589999999999999</v>
      </c>
      <c r="M87" s="99"/>
      <c r="N87" s="90">
        <v>0.19239999999999999</v>
      </c>
      <c r="O87" s="99"/>
      <c r="P87" s="90">
        <v>0.18859999999999999</v>
      </c>
      <c r="Q87" s="99"/>
      <c r="R87" s="90">
        <v>0.18490000000000001</v>
      </c>
      <c r="S87" s="99"/>
      <c r="T87" s="90">
        <v>0.1782</v>
      </c>
      <c r="U87" s="99"/>
      <c r="V87" s="90">
        <v>0.17130000000000001</v>
      </c>
      <c r="W87" s="99"/>
      <c r="X87" s="90">
        <v>0.16470000000000001</v>
      </c>
      <c r="Y87" s="99"/>
      <c r="Z87" s="90">
        <v>0.15290000000000001</v>
      </c>
      <c r="AA87" s="99"/>
      <c r="AB87" s="90">
        <v>0.13</v>
      </c>
      <c r="AC87" s="99"/>
      <c r="AD87" s="90">
        <v>0.1139</v>
      </c>
      <c r="AE87" s="2"/>
      <c r="AF87" s="86"/>
    </row>
    <row r="88" spans="2:32">
      <c r="B88" s="85"/>
      <c r="C88" s="89">
        <v>21.8</v>
      </c>
      <c r="D88" s="89">
        <v>2180</v>
      </c>
      <c r="E88" s="89">
        <f t="shared" si="16"/>
        <v>1906.85</v>
      </c>
      <c r="F88" s="86"/>
      <c r="I88" s="85"/>
      <c r="J88" s="90">
        <v>0.05</v>
      </c>
      <c r="K88" s="90">
        <v>0.62250000000000005</v>
      </c>
      <c r="L88" s="90">
        <v>0.18790000000000001</v>
      </c>
      <c r="M88" s="99"/>
      <c r="N88" s="90">
        <v>0.18459999999999999</v>
      </c>
      <c r="O88" s="99"/>
      <c r="P88" s="90">
        <v>0.18099999999999999</v>
      </c>
      <c r="Q88" s="99"/>
      <c r="R88" s="90">
        <v>0.1774</v>
      </c>
      <c r="S88" s="99"/>
      <c r="T88" s="90">
        <v>0.1709</v>
      </c>
      <c r="U88" s="99"/>
      <c r="V88" s="90">
        <v>0.1643</v>
      </c>
      <c r="W88" s="99"/>
      <c r="X88" s="90">
        <v>0.15809999999999999</v>
      </c>
      <c r="Y88" s="99"/>
      <c r="Z88" s="90">
        <v>0.1467</v>
      </c>
      <c r="AA88" s="99"/>
      <c r="AB88" s="90">
        <v>0.12479999999999999</v>
      </c>
      <c r="AC88" s="99"/>
      <c r="AD88" s="90">
        <v>0.1094</v>
      </c>
      <c r="AE88" s="2"/>
      <c r="AF88" s="86"/>
    </row>
    <row r="89" spans="2:32">
      <c r="B89" s="87"/>
      <c r="C89" s="1"/>
      <c r="D89" s="1"/>
      <c r="E89" s="1"/>
      <c r="F89" s="88"/>
      <c r="I89" s="85"/>
      <c r="J89" s="90">
        <v>0.1</v>
      </c>
      <c r="K89" s="90">
        <v>0.60160000000000002</v>
      </c>
      <c r="L89" s="90">
        <v>0.17829999999999999</v>
      </c>
      <c r="M89" s="99"/>
      <c r="N89" s="90">
        <v>0.17510000000000001</v>
      </c>
      <c r="O89" s="99"/>
      <c r="P89" s="90">
        <v>0.17169999999999999</v>
      </c>
      <c r="Q89" s="99"/>
      <c r="R89" s="90">
        <v>0.16830000000000001</v>
      </c>
      <c r="S89" s="99"/>
      <c r="T89" s="90">
        <v>0.16220000000000001</v>
      </c>
      <c r="U89" s="99"/>
      <c r="V89" s="90">
        <v>0.15590000000000001</v>
      </c>
      <c r="W89" s="99"/>
      <c r="X89" s="90">
        <v>0.15</v>
      </c>
      <c r="Y89" s="99"/>
      <c r="Z89" s="90">
        <v>0.13919999999999999</v>
      </c>
      <c r="AA89" s="99"/>
      <c r="AB89" s="90">
        <v>0.1186</v>
      </c>
      <c r="AC89" s="99"/>
      <c r="AD89" s="90">
        <v>0.1041</v>
      </c>
      <c r="AE89" s="2"/>
      <c r="AF89" s="86"/>
    </row>
    <row r="90" spans="2:32">
      <c r="I90" s="85"/>
      <c r="J90" s="90">
        <v>0.15</v>
      </c>
      <c r="K90" s="90">
        <v>0.58040000000000003</v>
      </c>
      <c r="L90" s="90">
        <v>0.16900000000000001</v>
      </c>
      <c r="M90" s="99"/>
      <c r="N90" s="90">
        <v>0.16600000000000001</v>
      </c>
      <c r="O90" s="99"/>
      <c r="P90" s="90">
        <v>0.16270000000000001</v>
      </c>
      <c r="Q90" s="99"/>
      <c r="R90" s="90">
        <v>0.15959999999999999</v>
      </c>
      <c r="S90" s="99"/>
      <c r="T90" s="90">
        <v>0.1537</v>
      </c>
      <c r="U90" s="99"/>
      <c r="V90" s="90">
        <v>0.14779999999999999</v>
      </c>
      <c r="W90" s="99"/>
      <c r="X90" s="90">
        <v>0.14219999999999999</v>
      </c>
      <c r="Y90" s="99"/>
      <c r="Z90" s="90">
        <v>0.13200000000000001</v>
      </c>
      <c r="AA90" s="99"/>
      <c r="AB90" s="90">
        <v>0.11260000000000001</v>
      </c>
      <c r="AC90" s="99"/>
      <c r="AD90" s="90">
        <v>9.8960000000000006E-2</v>
      </c>
      <c r="AE90" s="2"/>
      <c r="AF90" s="86"/>
    </row>
    <row r="91" spans="2:32">
      <c r="I91" s="85"/>
      <c r="J91" s="100">
        <v>0.2</v>
      </c>
      <c r="K91" s="100">
        <v>0.55889999999999995</v>
      </c>
      <c r="L91" s="100">
        <v>0.16</v>
      </c>
      <c r="M91" s="101"/>
      <c r="N91" s="100">
        <v>0.15720000000000001</v>
      </c>
      <c r="O91" s="101"/>
      <c r="P91" s="100">
        <v>0.15409999999999999</v>
      </c>
      <c r="Q91" s="101"/>
      <c r="R91" s="100">
        <v>0.15110000000000001</v>
      </c>
      <c r="S91" s="101"/>
      <c r="T91" s="100">
        <v>0.14560000000000001</v>
      </c>
      <c r="U91" s="101"/>
      <c r="V91" s="100">
        <v>0.14000000000000001</v>
      </c>
      <c r="W91" s="101"/>
      <c r="X91" s="100">
        <v>0.13469999999999999</v>
      </c>
      <c r="Y91" s="101"/>
      <c r="Z91" s="100">
        <v>0.12509999999999999</v>
      </c>
      <c r="AA91" s="101"/>
      <c r="AB91" s="100">
        <v>0.1069</v>
      </c>
      <c r="AC91" s="101"/>
      <c r="AD91" s="100">
        <v>9.4060000000000005E-2</v>
      </c>
      <c r="AE91" s="1"/>
      <c r="AF91" s="86"/>
    </row>
    <row r="92" spans="2:32">
      <c r="I92" s="87"/>
      <c r="J92" s="1"/>
      <c r="K92" s="1"/>
      <c r="L92" s="1"/>
      <c r="M92" s="1"/>
      <c r="N92" s="1"/>
      <c r="O92" s="1"/>
      <c r="P92" s="1"/>
      <c r="Q92" s="1"/>
      <c r="R92" s="1"/>
      <c r="S92" s="1"/>
      <c r="T92" s="1"/>
      <c r="U92" s="1"/>
      <c r="V92" s="1"/>
      <c r="W92" s="1"/>
      <c r="X92" s="1"/>
      <c r="Y92" s="1"/>
      <c r="Z92" s="1"/>
      <c r="AA92" s="1"/>
      <c r="AB92" s="1"/>
      <c r="AC92" s="1"/>
      <c r="AD92" s="1"/>
      <c r="AE92" s="1"/>
      <c r="AF92" s="88"/>
    </row>
    <row r="94" spans="2:32" s="120" customFormat="1" ht="14.4" thickBot="1"/>
    <row r="95" spans="2:32" ht="14.4" thickTop="1"/>
  </sheetData>
  <phoneticPr fontId="7"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7"/>
  <sheetViews>
    <sheetView showGridLines="0" zoomScale="55" zoomScaleNormal="55" workbookViewId="0">
      <selection activeCell="B11" sqref="B11"/>
    </sheetView>
  </sheetViews>
  <sheetFormatPr defaultRowHeight="13.8"/>
  <cols>
    <col min="5" max="5" width="9.21875" bestFit="1" customWidth="1"/>
  </cols>
  <sheetData>
    <row r="1" spans="1:30" ht="16.8">
      <c r="A1" s="5" t="s">
        <v>127</v>
      </c>
    </row>
    <row r="2" spans="1:30" ht="15.6">
      <c r="A2" s="5"/>
    </row>
    <row r="3" spans="1:30" ht="15.6">
      <c r="A3" s="5"/>
      <c r="D3" s="7"/>
      <c r="E3" s="129" t="s">
        <v>26</v>
      </c>
      <c r="F3" s="9"/>
      <c r="G3" s="9"/>
      <c r="H3" s="9"/>
      <c r="I3" s="9"/>
      <c r="J3" s="9"/>
      <c r="K3" s="9"/>
      <c r="L3" s="9"/>
      <c r="M3" s="9"/>
      <c r="N3" s="9"/>
      <c r="O3" s="9"/>
      <c r="P3" s="9"/>
      <c r="Q3" s="9"/>
      <c r="R3" s="9"/>
      <c r="S3" s="9"/>
      <c r="T3" s="9"/>
      <c r="U3" s="9"/>
      <c r="V3" s="9"/>
      <c r="W3" s="9"/>
      <c r="X3" s="9"/>
      <c r="Y3" s="9"/>
      <c r="Z3" s="9"/>
      <c r="AA3" s="9"/>
      <c r="AB3" s="9"/>
      <c r="AC3" s="9"/>
      <c r="AD3" s="10"/>
    </row>
    <row r="4" spans="1:30" ht="15.6">
      <c r="A4" s="5"/>
      <c r="D4" s="7"/>
      <c r="E4" s="11"/>
      <c r="F4" s="13"/>
      <c r="G4" s="13"/>
      <c r="H4" s="13"/>
      <c r="I4" s="13"/>
      <c r="J4" s="13"/>
      <c r="K4" s="13"/>
      <c r="L4" s="13"/>
      <c r="M4" s="13"/>
      <c r="N4" s="13"/>
      <c r="O4" s="13"/>
      <c r="P4" s="13"/>
      <c r="Q4" s="13"/>
      <c r="R4" s="13"/>
      <c r="S4" s="13"/>
      <c r="T4" s="13"/>
      <c r="U4" s="13"/>
      <c r="V4" s="13"/>
      <c r="W4" s="13"/>
      <c r="X4" s="13"/>
      <c r="Y4" s="13"/>
      <c r="Z4" s="13"/>
      <c r="AA4" s="13"/>
      <c r="AB4" s="13"/>
      <c r="AC4" s="13"/>
      <c r="AD4" s="14"/>
    </row>
    <row r="5" spans="1:30" ht="15.6">
      <c r="A5" s="5"/>
      <c r="D5" s="7"/>
      <c r="E5" s="11"/>
      <c r="F5" s="13"/>
      <c r="G5" s="13"/>
      <c r="H5" s="13"/>
      <c r="I5" s="13"/>
      <c r="J5" s="13"/>
      <c r="K5" s="13"/>
      <c r="L5" s="13"/>
      <c r="M5" s="13"/>
      <c r="N5" s="13"/>
      <c r="O5" s="13"/>
      <c r="P5" s="13"/>
      <c r="Q5" s="13"/>
      <c r="R5" s="13"/>
      <c r="S5" s="13"/>
      <c r="T5" s="13"/>
      <c r="U5" s="13"/>
      <c r="V5" s="13"/>
      <c r="W5" s="13"/>
      <c r="X5" s="13"/>
      <c r="Y5" s="13"/>
      <c r="Z5" s="13"/>
      <c r="AA5" s="13"/>
      <c r="AB5" s="13"/>
      <c r="AC5" s="13"/>
      <c r="AD5" s="14"/>
    </row>
    <row r="6" spans="1:30" ht="15.6">
      <c r="A6" s="5"/>
      <c r="D6" s="7"/>
      <c r="E6" s="11"/>
      <c r="F6" s="13"/>
      <c r="G6" s="13"/>
      <c r="H6" s="13"/>
      <c r="I6" s="13"/>
      <c r="J6" s="13"/>
      <c r="K6" s="13"/>
      <c r="L6" s="13"/>
      <c r="M6" s="13"/>
      <c r="N6" s="13"/>
      <c r="O6" s="13"/>
      <c r="P6" s="13"/>
      <c r="Q6" s="13"/>
      <c r="R6" s="13"/>
      <c r="S6" s="13"/>
      <c r="T6" s="13"/>
      <c r="U6" s="13"/>
      <c r="V6" s="13"/>
      <c r="W6" s="13"/>
      <c r="X6" s="13"/>
      <c r="Y6" s="13"/>
      <c r="Z6" s="13"/>
      <c r="AA6" s="13"/>
      <c r="AB6" s="13"/>
      <c r="AC6" s="13"/>
      <c r="AD6" s="14"/>
    </row>
    <row r="7" spans="1:30" ht="15.6">
      <c r="A7" s="5"/>
      <c r="D7" s="7"/>
      <c r="E7" s="11"/>
      <c r="F7" s="13"/>
      <c r="G7" s="13"/>
      <c r="H7" s="13"/>
      <c r="I7" s="13"/>
      <c r="J7" s="13"/>
      <c r="K7" s="13"/>
      <c r="L7" s="13"/>
      <c r="M7" s="13"/>
      <c r="N7" s="13"/>
      <c r="O7" s="13"/>
      <c r="P7" s="13"/>
      <c r="Q7" s="13"/>
      <c r="R7" s="13"/>
      <c r="S7" s="13"/>
      <c r="T7" s="13"/>
      <c r="U7" s="13"/>
      <c r="V7" s="13"/>
      <c r="W7" s="13"/>
      <c r="X7" s="13"/>
      <c r="Y7" s="13"/>
      <c r="Z7" s="13"/>
      <c r="AA7" s="13"/>
      <c r="AB7" s="13"/>
      <c r="AC7" s="13"/>
      <c r="AD7" s="14"/>
    </row>
    <row r="8" spans="1:30" ht="15.6">
      <c r="A8" s="5"/>
      <c r="D8" s="7"/>
      <c r="E8" s="11"/>
      <c r="F8" s="13"/>
      <c r="G8" s="13"/>
      <c r="H8" s="13"/>
      <c r="I8" s="13"/>
      <c r="J8" s="13"/>
      <c r="K8" s="13"/>
      <c r="L8" s="13"/>
      <c r="M8" s="13"/>
      <c r="N8" s="13"/>
      <c r="O8" s="13"/>
      <c r="P8" s="13"/>
      <c r="Q8" s="13"/>
      <c r="R8" s="13"/>
      <c r="S8" s="13"/>
      <c r="T8" s="13"/>
      <c r="U8" s="13"/>
      <c r="V8" s="13"/>
      <c r="W8" s="13"/>
      <c r="X8" s="13"/>
      <c r="Y8" s="13"/>
      <c r="Z8" s="13"/>
      <c r="AA8" s="13"/>
      <c r="AB8" s="13"/>
      <c r="AC8" s="13"/>
      <c r="AD8" s="14"/>
    </row>
    <row r="9" spans="1:30" ht="15.6">
      <c r="A9" s="5"/>
      <c r="D9" s="7"/>
      <c r="E9" s="11"/>
      <c r="F9" s="13"/>
      <c r="G9" s="13"/>
      <c r="H9" s="13"/>
      <c r="I9" s="13"/>
      <c r="J9" s="13"/>
      <c r="K9" s="13"/>
      <c r="L9" s="13"/>
      <c r="M9" s="13"/>
      <c r="N9" s="13"/>
      <c r="O9" s="13"/>
      <c r="P9" s="13"/>
      <c r="Q9" s="13"/>
      <c r="R9" s="13"/>
      <c r="S9" s="13"/>
      <c r="T9" s="13"/>
      <c r="U9" s="13"/>
      <c r="V9" s="13"/>
      <c r="W9" s="13"/>
      <c r="X9" s="13"/>
      <c r="Y9" s="13"/>
      <c r="Z9" s="13"/>
      <c r="AA9" s="13"/>
      <c r="AB9" s="13"/>
      <c r="AC9" s="13"/>
      <c r="AD9" s="14"/>
    </row>
    <row r="10" spans="1:30" ht="15.6">
      <c r="A10" s="5"/>
      <c r="D10" s="7"/>
      <c r="E10" s="11"/>
      <c r="F10" s="13"/>
      <c r="G10" s="13"/>
      <c r="H10" s="13"/>
      <c r="I10" s="13"/>
      <c r="J10" s="13"/>
      <c r="K10" s="13"/>
      <c r="L10" s="13"/>
      <c r="M10" s="13"/>
      <c r="N10" s="13"/>
      <c r="O10" s="13"/>
      <c r="P10" s="13"/>
      <c r="Q10" s="13"/>
      <c r="R10" s="13"/>
      <c r="S10" s="13"/>
      <c r="T10" s="13"/>
      <c r="U10" s="13"/>
      <c r="V10" s="13"/>
      <c r="W10" s="13"/>
      <c r="X10" s="13"/>
      <c r="Y10" s="13"/>
      <c r="Z10" s="13"/>
      <c r="AA10" s="13"/>
      <c r="AB10" s="13"/>
      <c r="AC10" s="13"/>
      <c r="AD10" s="14"/>
    </row>
    <row r="11" spans="1:30" ht="15.6">
      <c r="A11" s="5"/>
      <c r="D11" s="7"/>
      <c r="E11" s="11"/>
      <c r="F11" s="13"/>
      <c r="G11" s="13"/>
      <c r="H11" s="13"/>
      <c r="I11" s="13"/>
      <c r="J11" s="13"/>
      <c r="K11" s="13"/>
      <c r="L11" s="13"/>
      <c r="M11" s="13"/>
      <c r="N11" s="13"/>
      <c r="O11" s="13"/>
      <c r="P11" s="13"/>
      <c r="Q11" s="13"/>
      <c r="R11" s="13"/>
      <c r="S11" s="13"/>
      <c r="T11" s="13"/>
      <c r="U11" s="13"/>
      <c r="V11" s="13"/>
      <c r="W11" s="13"/>
      <c r="X11" s="13"/>
      <c r="Y11" s="13"/>
      <c r="Z11" s="13"/>
      <c r="AA11" s="13"/>
      <c r="AB11" s="13"/>
      <c r="AC11" s="13"/>
      <c r="AD11" s="14"/>
    </row>
    <row r="12" spans="1:30" ht="15.6">
      <c r="A12" s="5"/>
      <c r="D12" s="7"/>
      <c r="E12" s="11"/>
      <c r="F12" s="13"/>
      <c r="G12" s="13"/>
      <c r="H12" s="13"/>
      <c r="I12" s="13"/>
      <c r="J12" s="13"/>
      <c r="K12" s="13"/>
      <c r="L12" s="13"/>
      <c r="M12" s="13"/>
      <c r="N12" s="13"/>
      <c r="O12" s="13"/>
      <c r="P12" s="13"/>
      <c r="Q12" s="13"/>
      <c r="R12" s="13"/>
      <c r="S12" s="13"/>
      <c r="T12" s="13"/>
      <c r="U12" s="13"/>
      <c r="V12" s="13"/>
      <c r="W12" s="13"/>
      <c r="X12" s="13"/>
      <c r="Y12" s="13"/>
      <c r="Z12" s="13"/>
      <c r="AA12" s="13"/>
      <c r="AB12" s="13"/>
      <c r="AC12" s="13"/>
      <c r="AD12" s="14"/>
    </row>
    <row r="13" spans="1:30" ht="15.6">
      <c r="A13" s="5"/>
      <c r="D13" s="7"/>
      <c r="E13" s="11"/>
      <c r="F13" s="13"/>
      <c r="G13" s="13"/>
      <c r="H13" s="13"/>
      <c r="I13" s="13"/>
      <c r="J13" s="13"/>
      <c r="K13" s="13"/>
      <c r="L13" s="13"/>
      <c r="M13" s="13"/>
      <c r="N13" s="13"/>
      <c r="O13" s="13"/>
      <c r="P13" s="13"/>
      <c r="Q13" s="13"/>
      <c r="R13" s="13"/>
      <c r="S13" s="13"/>
      <c r="T13" s="13"/>
      <c r="U13" s="13"/>
      <c r="V13" s="13"/>
      <c r="W13" s="13"/>
      <c r="X13" s="13"/>
      <c r="Y13" s="13"/>
      <c r="Z13" s="13"/>
      <c r="AA13" s="13"/>
      <c r="AB13" s="13"/>
      <c r="AC13" s="13"/>
      <c r="AD13" s="14"/>
    </row>
    <row r="14" spans="1:30" ht="15.6">
      <c r="A14" s="5"/>
      <c r="D14" s="7"/>
      <c r="E14" s="11"/>
      <c r="F14" s="13"/>
      <c r="G14" s="13"/>
      <c r="H14" s="13"/>
      <c r="I14" s="13"/>
      <c r="J14" s="13"/>
      <c r="K14" s="13"/>
      <c r="L14" s="13"/>
      <c r="M14" s="13"/>
      <c r="N14" s="13"/>
      <c r="O14" s="13"/>
      <c r="P14" s="13"/>
      <c r="Q14" s="13"/>
      <c r="R14" s="13"/>
      <c r="S14" s="13"/>
      <c r="T14" s="13"/>
      <c r="U14" s="13"/>
      <c r="V14" s="13"/>
      <c r="W14" s="13"/>
      <c r="X14" s="13"/>
      <c r="Y14" s="13"/>
      <c r="Z14" s="13"/>
      <c r="AA14" s="13"/>
      <c r="AB14" s="13"/>
      <c r="AC14" s="13"/>
      <c r="AD14" s="14"/>
    </row>
    <row r="15" spans="1:30" ht="15.6">
      <c r="A15" s="5"/>
      <c r="D15" s="7"/>
      <c r="E15" s="11"/>
      <c r="F15" s="13"/>
      <c r="G15" s="13"/>
      <c r="H15" s="13"/>
      <c r="I15" s="13"/>
      <c r="J15" s="13"/>
      <c r="K15" s="13"/>
      <c r="L15" s="13"/>
      <c r="M15" s="13"/>
      <c r="N15" s="13"/>
      <c r="O15" s="13"/>
      <c r="P15" s="13"/>
      <c r="Q15" s="13"/>
      <c r="R15" s="13"/>
      <c r="S15" s="13"/>
      <c r="T15" s="13"/>
      <c r="U15" s="13"/>
      <c r="V15" s="13"/>
      <c r="W15" s="13"/>
      <c r="X15" s="13"/>
      <c r="Y15" s="13"/>
      <c r="Z15" s="13"/>
      <c r="AA15" s="13"/>
      <c r="AB15" s="13"/>
      <c r="AC15" s="13"/>
      <c r="AD15" s="14"/>
    </row>
    <row r="16" spans="1:30" ht="15.6">
      <c r="A16" s="5"/>
      <c r="D16" s="7"/>
      <c r="E16" s="11"/>
      <c r="F16" s="13"/>
      <c r="G16" s="13"/>
      <c r="H16" s="13"/>
      <c r="I16" s="13"/>
      <c r="J16" s="13"/>
      <c r="K16" s="13"/>
      <c r="L16" s="13"/>
      <c r="M16" s="13"/>
      <c r="N16" s="13"/>
      <c r="O16" s="13"/>
      <c r="P16" s="13"/>
      <c r="Q16" s="13"/>
      <c r="R16" s="13"/>
      <c r="S16" s="13"/>
      <c r="T16" s="13"/>
      <c r="U16" s="13"/>
      <c r="V16" s="13"/>
      <c r="W16" s="13"/>
      <c r="X16" s="13"/>
      <c r="Y16" s="13"/>
      <c r="Z16" s="13"/>
      <c r="AA16" s="13"/>
      <c r="AB16" s="13"/>
      <c r="AC16" s="13"/>
      <c r="AD16" s="14"/>
    </row>
    <row r="17" spans="1:34" ht="15.6">
      <c r="A17" s="5"/>
      <c r="D17" s="13"/>
      <c r="E17" s="11"/>
      <c r="F17" s="13"/>
      <c r="G17" s="13"/>
      <c r="H17" s="13"/>
      <c r="I17" s="13"/>
      <c r="J17" s="13"/>
      <c r="K17" s="13"/>
      <c r="L17" s="13"/>
      <c r="M17" s="13"/>
      <c r="N17" s="13"/>
      <c r="O17" s="13"/>
      <c r="P17" s="13"/>
      <c r="Q17" s="13"/>
      <c r="R17" s="13"/>
      <c r="S17" s="13"/>
      <c r="T17" s="13"/>
      <c r="U17" s="13"/>
      <c r="V17" s="13"/>
      <c r="W17" s="13"/>
      <c r="X17" s="13"/>
      <c r="Y17" s="13"/>
      <c r="Z17" s="13"/>
      <c r="AA17" s="13"/>
      <c r="AB17" s="13"/>
      <c r="AC17" s="13"/>
      <c r="AD17" s="14"/>
    </row>
    <row r="18" spans="1:34" ht="15.6">
      <c r="A18" s="5"/>
      <c r="D18" s="13"/>
      <c r="E18" s="11"/>
      <c r="F18" s="13"/>
      <c r="G18" s="13"/>
      <c r="H18" s="13"/>
      <c r="I18" s="13"/>
      <c r="J18" s="13"/>
      <c r="K18" s="13"/>
      <c r="L18" s="13"/>
      <c r="M18" s="13"/>
      <c r="N18" s="13"/>
      <c r="O18" s="13"/>
      <c r="P18" s="13"/>
      <c r="Q18" s="13"/>
      <c r="R18" s="13"/>
      <c r="S18" s="13"/>
      <c r="T18" s="13"/>
      <c r="U18" s="13"/>
      <c r="V18" s="13"/>
      <c r="W18" s="13"/>
      <c r="X18" s="13"/>
      <c r="Y18" s="13"/>
      <c r="Z18" s="13"/>
      <c r="AA18" s="13"/>
      <c r="AB18" s="13"/>
      <c r="AC18" s="13"/>
      <c r="AD18" s="14"/>
    </row>
    <row r="19" spans="1:34" ht="15.6">
      <c r="A19" s="5"/>
      <c r="D19" s="13"/>
      <c r="E19" s="11"/>
      <c r="F19" s="13"/>
      <c r="G19" s="13"/>
      <c r="H19" s="13"/>
      <c r="I19" s="24" t="s">
        <v>2</v>
      </c>
      <c r="J19" s="13"/>
      <c r="K19" s="13"/>
      <c r="L19" s="13"/>
      <c r="M19" s="13"/>
      <c r="N19" s="25" t="s">
        <v>3</v>
      </c>
      <c r="O19" s="13"/>
      <c r="P19" s="13"/>
      <c r="Q19" s="13"/>
      <c r="R19" s="13"/>
      <c r="S19" s="26" t="s">
        <v>4</v>
      </c>
      <c r="T19" s="13"/>
      <c r="U19" s="13"/>
      <c r="V19" s="13"/>
      <c r="W19" s="13"/>
      <c r="X19" s="27" t="s">
        <v>5</v>
      </c>
      <c r="Y19" s="13"/>
      <c r="Z19" s="13"/>
      <c r="AA19" s="13"/>
      <c r="AB19" s="13"/>
      <c r="AC19" s="13"/>
      <c r="AD19" s="14"/>
    </row>
    <row r="20" spans="1:34" ht="15.6">
      <c r="A20" s="5"/>
      <c r="D20" s="7"/>
      <c r="E20" s="11"/>
      <c r="F20" s="13"/>
      <c r="G20" s="13"/>
      <c r="H20" s="13"/>
      <c r="I20" s="13"/>
      <c r="J20" s="13"/>
      <c r="K20" s="13"/>
      <c r="L20" s="13"/>
      <c r="M20" s="13"/>
      <c r="N20" s="13"/>
      <c r="O20" s="13"/>
      <c r="P20" s="13"/>
      <c r="Q20" s="13"/>
      <c r="R20" s="13"/>
      <c r="S20" s="13"/>
      <c r="T20" s="13"/>
      <c r="U20" s="13"/>
      <c r="V20" s="13"/>
      <c r="W20" s="13"/>
      <c r="X20" s="13"/>
      <c r="Y20" s="13"/>
      <c r="Z20" s="13"/>
      <c r="AA20" s="13"/>
      <c r="AB20" s="13"/>
      <c r="AC20" s="13"/>
      <c r="AD20" s="14"/>
    </row>
    <row r="21" spans="1:34" ht="15.6">
      <c r="A21" s="5"/>
      <c r="D21" s="7"/>
      <c r="E21" s="11"/>
      <c r="F21" s="13"/>
      <c r="G21" s="13"/>
      <c r="H21" s="13"/>
      <c r="I21" s="13"/>
      <c r="J21" s="13"/>
      <c r="K21" s="13"/>
      <c r="L21" s="13"/>
      <c r="M21" s="13"/>
      <c r="N21" s="13"/>
      <c r="O21" s="13"/>
      <c r="P21" s="13"/>
      <c r="Q21" s="13"/>
      <c r="R21" s="13"/>
      <c r="S21" s="13"/>
      <c r="T21" s="13"/>
      <c r="U21" s="13"/>
      <c r="V21" s="13"/>
      <c r="W21" s="13"/>
      <c r="X21" s="13"/>
      <c r="Y21" s="13"/>
      <c r="Z21" s="13"/>
      <c r="AA21" s="13"/>
      <c r="AB21" s="13"/>
      <c r="AC21" s="13"/>
      <c r="AD21" s="14"/>
    </row>
    <row r="22" spans="1:34" ht="15.6">
      <c r="A22" s="5"/>
      <c r="D22" s="7"/>
      <c r="E22" s="11"/>
      <c r="F22" s="13"/>
      <c r="G22" s="13"/>
      <c r="H22" s="13"/>
      <c r="I22" s="13"/>
      <c r="J22" s="13"/>
      <c r="K22" s="13"/>
      <c r="L22" s="13"/>
      <c r="M22" s="13"/>
      <c r="N22" s="13"/>
      <c r="O22" s="13"/>
      <c r="P22" s="13"/>
      <c r="Q22" s="13"/>
      <c r="R22" s="13"/>
      <c r="S22" s="13"/>
      <c r="T22" s="13"/>
      <c r="U22" s="13"/>
      <c r="V22" s="13"/>
      <c r="W22" s="13"/>
      <c r="X22" s="13"/>
      <c r="Y22" s="13"/>
      <c r="Z22" s="13"/>
      <c r="AA22" s="13"/>
      <c r="AB22" s="13"/>
      <c r="AC22" s="13"/>
      <c r="AD22" s="14"/>
    </row>
    <row r="23" spans="1:34" ht="15.6">
      <c r="A23" s="5"/>
      <c r="D23" s="7"/>
      <c r="E23" s="11"/>
      <c r="F23" s="13"/>
      <c r="G23" s="13"/>
      <c r="H23" s="13"/>
      <c r="I23" s="13"/>
      <c r="J23" s="13"/>
      <c r="K23" s="13"/>
      <c r="L23" s="13"/>
      <c r="M23" s="13"/>
      <c r="N23" s="13"/>
      <c r="O23" s="13"/>
      <c r="P23" s="13"/>
      <c r="Q23" s="13"/>
      <c r="R23" s="13"/>
      <c r="S23" s="13"/>
      <c r="T23" s="13"/>
      <c r="U23" s="13"/>
      <c r="V23" s="13"/>
      <c r="W23" s="13"/>
      <c r="X23" s="13"/>
      <c r="Y23" s="13"/>
      <c r="Z23" s="13"/>
      <c r="AA23" s="13"/>
      <c r="AB23" s="13"/>
      <c r="AC23" s="13"/>
      <c r="AD23" s="14"/>
    </row>
    <row r="24" spans="1:34" ht="15.6">
      <c r="A24" s="5"/>
      <c r="D24" s="7"/>
      <c r="E24" s="11"/>
      <c r="F24" s="13"/>
      <c r="G24" s="13"/>
      <c r="H24" s="13"/>
      <c r="I24" s="13"/>
      <c r="J24" s="13"/>
      <c r="K24" s="13"/>
      <c r="L24" s="13"/>
      <c r="M24" s="13"/>
      <c r="N24" s="13"/>
      <c r="O24" s="13"/>
      <c r="P24" s="13"/>
      <c r="Q24" s="13"/>
      <c r="R24" s="13"/>
      <c r="S24" s="13"/>
      <c r="T24" s="13"/>
      <c r="U24" s="13"/>
      <c r="V24" s="13"/>
      <c r="W24" s="13"/>
      <c r="X24" s="13"/>
      <c r="Y24" s="13"/>
      <c r="Z24" s="13"/>
      <c r="AA24" s="13"/>
      <c r="AB24" s="13"/>
      <c r="AC24" s="13"/>
      <c r="AD24" s="14"/>
    </row>
    <row r="25" spans="1:34" ht="15.6">
      <c r="A25" s="5"/>
      <c r="D25" s="7"/>
      <c r="E25" s="16"/>
      <c r="F25" s="17"/>
      <c r="G25" s="17"/>
      <c r="H25" s="17"/>
      <c r="I25" s="17"/>
      <c r="J25" s="17"/>
      <c r="K25" s="17"/>
      <c r="L25" s="17"/>
      <c r="M25" s="17"/>
      <c r="N25" s="130"/>
      <c r="O25" s="130" t="s">
        <v>1</v>
      </c>
      <c r="P25" s="17"/>
      <c r="Q25" s="17"/>
      <c r="R25" s="17"/>
      <c r="S25" s="17"/>
      <c r="T25" s="17"/>
      <c r="U25" s="17"/>
      <c r="V25" s="17"/>
      <c r="W25" s="17"/>
      <c r="X25" s="17"/>
      <c r="Y25" s="17"/>
      <c r="Z25" s="17"/>
      <c r="AA25" s="17"/>
      <c r="AB25" s="17"/>
      <c r="AC25" s="17"/>
      <c r="AD25" s="18"/>
    </row>
    <row r="26" spans="1:34">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row>
    <row r="27" spans="1:34" ht="16.8">
      <c r="A27" s="7"/>
      <c r="B27" s="33" t="s">
        <v>48</v>
      </c>
      <c r="C27" s="13"/>
      <c r="D27" s="13"/>
      <c r="E27" s="13"/>
      <c r="F27" s="13"/>
      <c r="G27" s="7"/>
      <c r="H27" s="7"/>
      <c r="I27" s="7"/>
      <c r="J27" s="7"/>
      <c r="K27" s="7"/>
      <c r="L27" s="7"/>
      <c r="M27" s="7"/>
      <c r="N27" s="8"/>
      <c r="O27" s="9"/>
      <c r="P27" s="9"/>
      <c r="Q27" s="9"/>
      <c r="R27" s="9"/>
      <c r="S27" s="9"/>
      <c r="T27" s="9"/>
      <c r="U27" s="9"/>
      <c r="V27" s="9"/>
      <c r="W27" s="9"/>
      <c r="X27" s="142" t="s">
        <v>33</v>
      </c>
      <c r="Y27" s="9"/>
      <c r="Z27" s="9"/>
      <c r="AA27" s="9"/>
      <c r="AB27" s="9"/>
      <c r="AC27" s="9"/>
      <c r="AD27" s="9"/>
      <c r="AE27" s="9"/>
      <c r="AF27" s="9"/>
      <c r="AG27" s="113"/>
      <c r="AH27" s="2"/>
    </row>
    <row r="28" spans="1:34" ht="18">
      <c r="A28" s="7"/>
      <c r="B28" s="51"/>
      <c r="C28" s="135" t="s">
        <v>96</v>
      </c>
      <c r="D28" s="136"/>
      <c r="E28" s="137">
        <v>0.2</v>
      </c>
      <c r="F28" s="105"/>
      <c r="G28" s="105"/>
      <c r="H28" s="105"/>
      <c r="I28" s="105"/>
      <c r="J28" s="105"/>
      <c r="K28" s="105"/>
      <c r="L28" s="46"/>
      <c r="M28" s="7"/>
      <c r="N28" s="11"/>
      <c r="O28" s="13"/>
      <c r="P28" s="13"/>
      <c r="Q28" s="13"/>
      <c r="R28" s="13"/>
      <c r="S28" s="13"/>
      <c r="T28" s="13"/>
      <c r="U28" s="13"/>
      <c r="V28" s="13"/>
      <c r="W28" s="22" t="s">
        <v>29</v>
      </c>
      <c r="X28" s="143"/>
      <c r="Y28" s="13"/>
      <c r="Z28" s="13"/>
      <c r="AA28" s="13"/>
      <c r="AB28" s="13"/>
      <c r="AC28" s="13"/>
      <c r="AD28" s="17"/>
      <c r="AE28" s="17"/>
      <c r="AF28" s="17"/>
      <c r="AG28" s="86"/>
      <c r="AH28" s="2"/>
    </row>
    <row r="29" spans="1:34" ht="16.2">
      <c r="A29" s="7"/>
      <c r="B29" s="47"/>
      <c r="C29" s="12" t="s">
        <v>30</v>
      </c>
      <c r="D29" s="13"/>
      <c r="E29" s="12">
        <v>1</v>
      </c>
      <c r="F29" s="13"/>
      <c r="G29" s="13"/>
      <c r="H29" s="13"/>
      <c r="I29" s="13"/>
      <c r="J29" s="13"/>
      <c r="K29" s="13"/>
      <c r="L29" s="44"/>
      <c r="M29" s="7"/>
      <c r="N29" s="11"/>
      <c r="O29" s="62" t="s">
        <v>6</v>
      </c>
      <c r="P29" s="62" t="s">
        <v>31</v>
      </c>
      <c r="Q29" s="62" t="s">
        <v>56</v>
      </c>
      <c r="R29" s="62" t="s">
        <v>64</v>
      </c>
      <c r="S29" s="62" t="s">
        <v>70</v>
      </c>
      <c r="T29" s="62"/>
      <c r="U29" s="62" t="s">
        <v>66</v>
      </c>
      <c r="V29" s="62"/>
      <c r="W29" s="93" t="s">
        <v>72</v>
      </c>
      <c r="X29" s="144"/>
      <c r="Y29" s="64" t="s">
        <v>2</v>
      </c>
      <c r="Z29" s="65" t="s">
        <v>3</v>
      </c>
      <c r="AA29" s="66" t="s">
        <v>4</v>
      </c>
      <c r="AB29" s="67" t="s">
        <v>5</v>
      </c>
      <c r="AC29" s="68" t="s">
        <v>1</v>
      </c>
      <c r="AD29" s="111" t="s">
        <v>73</v>
      </c>
      <c r="AE29" s="112" t="s">
        <v>78</v>
      </c>
      <c r="AF29" s="147" t="s">
        <v>77</v>
      </c>
      <c r="AG29" s="86"/>
    </row>
    <row r="30" spans="1:34" ht="16.2">
      <c r="A30" s="7"/>
      <c r="B30" s="47"/>
      <c r="C30" s="12" t="s">
        <v>12</v>
      </c>
      <c r="D30" s="13"/>
      <c r="E30" s="12">
        <v>4.5</v>
      </c>
      <c r="F30" s="13"/>
      <c r="G30" s="13"/>
      <c r="H30" s="13"/>
      <c r="I30" s="13"/>
      <c r="J30" s="13"/>
      <c r="K30" s="13"/>
      <c r="L30" s="44"/>
      <c r="M30" s="7"/>
      <c r="N30" s="11"/>
      <c r="O30" s="13">
        <v>0.01</v>
      </c>
      <c r="P30" s="13">
        <f>1-O30</f>
        <v>0.99</v>
      </c>
      <c r="Q30" s="20">
        <f t="shared" ref="Q30:Q42" si="0">P30^$E$30</f>
        <v>0.95578096208474506</v>
      </c>
      <c r="R30" s="13">
        <f t="shared" ref="R30:R42" si="1">P30^$E$29</f>
        <v>0.99</v>
      </c>
      <c r="S30" s="20">
        <f t="shared" ref="S30:S42" si="2">P30^$E$46</f>
        <v>1.0358021756790556</v>
      </c>
      <c r="T30" s="13"/>
      <c r="U30" s="20">
        <f t="shared" ref="U30:U42" si="3">P30^$E$45</f>
        <v>0.96543531523711623</v>
      </c>
      <c r="V30" s="13"/>
      <c r="W30" s="114">
        <f t="shared" ref="W30:W42" si="4">$E$28*(1-Q30)/(1-R30)</f>
        <v>0.88438075830509821</v>
      </c>
      <c r="X30" s="145">
        <f t="shared" ref="X30:X42" si="5">W30/(1+W30)</f>
        <v>0.46932168799078183</v>
      </c>
      <c r="Y30" s="13">
        <f t="shared" ref="Y30:Y42" si="6">LN((R30+$E$28*Q30)/(1+$E$28))</f>
        <v>-1.5827773948505364E-2</v>
      </c>
      <c r="Z30" s="13">
        <f t="shared" ref="Z30:Z42" si="7">LN((1+$E$28)*S30/($E$28+S30))</f>
        <v>5.7774380950041228E-3</v>
      </c>
      <c r="AA30" s="13">
        <f t="shared" ref="AA30:AA42" si="8">$E$47*((U30-1)/(1+$E$28*U30))</f>
        <v>-4.8284663980008137E-3</v>
      </c>
      <c r="AB30" s="13">
        <f t="shared" ref="AB30:AB42" si="9">$E$44*LN((1+$E$28)*S30/($E$28+S30))</f>
        <v>-7.4281346935767302E-3</v>
      </c>
      <c r="AC30" s="13">
        <f t="shared" ref="AC30:AC42" si="10">((R30+$E$28*Q30)/(1+$E$28-R30-$E$28*Q30))</f>
        <v>62.681397441106355</v>
      </c>
      <c r="AD30" s="13">
        <f t="shared" ref="AD30:AD42" si="11">Y30*$E$49+$E$44*Z30*$E$50+(AA30-AB30)*$E$51</f>
        <v>-2.349217595342159E-3</v>
      </c>
      <c r="AE30" s="12">
        <f t="shared" ref="AE30:AE42" si="12">-1*AC30*AD30</f>
        <v>0.14725224176928203</v>
      </c>
      <c r="AF30" s="145">
        <f>AE30+$E$53</f>
        <v>0.297252241769282</v>
      </c>
      <c r="AG30" s="86"/>
    </row>
    <row r="31" spans="1:34">
      <c r="A31" s="7"/>
      <c r="B31" s="47"/>
      <c r="C31" s="13"/>
      <c r="D31" s="13"/>
      <c r="E31" s="13"/>
      <c r="F31" s="31"/>
      <c r="G31" s="13"/>
      <c r="H31" s="132"/>
      <c r="I31" s="13"/>
      <c r="J31" s="13"/>
      <c r="K31" s="13"/>
      <c r="L31" s="44"/>
      <c r="M31" s="7"/>
      <c r="N31" s="11"/>
      <c r="O31" s="13">
        <v>0.05</v>
      </c>
      <c r="P31" s="13">
        <f t="shared" ref="P31:P42" si="13">1-O31</f>
        <v>0.95</v>
      </c>
      <c r="Q31" s="20">
        <f t="shared" si="0"/>
        <v>0.7938824911311555</v>
      </c>
      <c r="R31" s="13">
        <f t="shared" si="1"/>
        <v>0.95</v>
      </c>
      <c r="S31" s="20">
        <f t="shared" si="2"/>
        <v>1.1966506512146426</v>
      </c>
      <c r="T31" s="13"/>
      <c r="U31" s="20">
        <f t="shared" si="3"/>
        <v>0.83566578013805837</v>
      </c>
      <c r="V31" s="13"/>
      <c r="W31" s="114">
        <f t="shared" si="4"/>
        <v>0.82447003547537734</v>
      </c>
      <c r="X31" s="145">
        <f t="shared" si="5"/>
        <v>0.45189562965913904</v>
      </c>
      <c r="Y31" s="13">
        <f t="shared" si="6"/>
        <v>-7.906440324849795E-2</v>
      </c>
      <c r="Z31" s="13">
        <f t="shared" si="7"/>
        <v>2.777110886094759E-2</v>
      </c>
      <c r="AA31" s="13">
        <f t="shared" si="8"/>
        <v>-2.3466933915986688E-2</v>
      </c>
      <c r="AB31" s="13">
        <f t="shared" si="9"/>
        <v>-3.5705711392646902E-2</v>
      </c>
      <c r="AC31" s="13">
        <f t="shared" si="10"/>
        <v>12.154504888180661</v>
      </c>
      <c r="AD31" s="13">
        <f t="shared" si="11"/>
        <v>-1.1565312994841936E-2</v>
      </c>
      <c r="AE31" s="12">
        <f t="shared" si="12"/>
        <v>0.14057065332914562</v>
      </c>
      <c r="AF31" s="145">
        <f t="shared" ref="AF31:AF42" si="14">AE31+$E$53</f>
        <v>0.29057065332914561</v>
      </c>
      <c r="AG31" s="86"/>
    </row>
    <row r="32" spans="1:34">
      <c r="A32" s="7"/>
      <c r="B32" s="47"/>
      <c r="C32" s="40" t="s">
        <v>46</v>
      </c>
      <c r="D32" s="12"/>
      <c r="E32" s="12"/>
      <c r="F32" s="13"/>
      <c r="G32" s="13"/>
      <c r="H32" s="133" t="s">
        <v>36</v>
      </c>
      <c r="I32" s="40" t="s">
        <v>40</v>
      </c>
      <c r="J32" s="13"/>
      <c r="K32" s="13"/>
      <c r="L32" s="44"/>
      <c r="M32" s="7"/>
      <c r="N32" s="11"/>
      <c r="O32" s="13">
        <v>0.1</v>
      </c>
      <c r="P32" s="13">
        <f t="shared" si="13"/>
        <v>0.9</v>
      </c>
      <c r="Q32" s="20">
        <f t="shared" si="0"/>
        <v>0.62243111185094213</v>
      </c>
      <c r="R32" s="13">
        <f t="shared" si="1"/>
        <v>0.9</v>
      </c>
      <c r="S32" s="20">
        <f t="shared" si="2"/>
        <v>1.4459431459389023</v>
      </c>
      <c r="T32" s="13"/>
      <c r="U32" s="20">
        <f t="shared" si="3"/>
        <v>0.6915901242788246</v>
      </c>
      <c r="V32" s="13"/>
      <c r="W32" s="114">
        <f t="shared" si="4"/>
        <v>0.75513777629811596</v>
      </c>
      <c r="X32" s="145">
        <f t="shared" si="5"/>
        <v>0.43024415888924111</v>
      </c>
      <c r="Y32" s="13">
        <f t="shared" si="6"/>
        <v>-0.15813031633769756</v>
      </c>
      <c r="Z32" s="13">
        <f t="shared" si="7"/>
        <v>5.2769800679871338E-2</v>
      </c>
      <c r="AA32" s="13">
        <f t="shared" si="8"/>
        <v>-4.5155786723171921E-2</v>
      </c>
      <c r="AB32" s="13">
        <f t="shared" si="9"/>
        <v>-6.7846886588406013E-2</v>
      </c>
      <c r="AC32" s="13">
        <f t="shared" si="10"/>
        <v>5.8370700933291095</v>
      </c>
      <c r="AD32" s="13">
        <f t="shared" si="11"/>
        <v>-2.268554413489144E-2</v>
      </c>
      <c r="AE32" s="12">
        <f t="shared" si="12"/>
        <v>0.1324171112206724</v>
      </c>
      <c r="AF32" s="145">
        <f t="shared" si="14"/>
        <v>0.28241711122067237</v>
      </c>
      <c r="AG32" s="86"/>
    </row>
    <row r="33" spans="1:33" ht="16.8">
      <c r="A33" s="7"/>
      <c r="B33" s="47"/>
      <c r="C33" s="12" t="s">
        <v>15</v>
      </c>
      <c r="D33" s="12"/>
      <c r="E33" s="40">
        <f>$I$33+$H$33*E42</f>
        <v>202.26499999999999</v>
      </c>
      <c r="F33" s="13" t="s">
        <v>10</v>
      </c>
      <c r="G33" s="13"/>
      <c r="H33" s="133">
        <v>1.0900000000000001</v>
      </c>
      <c r="I33" s="37">
        <v>193</v>
      </c>
      <c r="J33" s="13"/>
      <c r="K33" s="13"/>
      <c r="L33" s="44"/>
      <c r="M33" s="7"/>
      <c r="N33" s="11"/>
      <c r="O33" s="13">
        <v>0.15</v>
      </c>
      <c r="P33" s="13">
        <f t="shared" si="13"/>
        <v>0.85</v>
      </c>
      <c r="Q33" s="20">
        <f t="shared" si="0"/>
        <v>0.4812659828859745</v>
      </c>
      <c r="R33" s="13">
        <f t="shared" si="1"/>
        <v>0.85</v>
      </c>
      <c r="S33" s="20">
        <f t="shared" si="2"/>
        <v>1.7661751094537448</v>
      </c>
      <c r="T33" s="13"/>
      <c r="U33" s="20">
        <f t="shared" si="3"/>
        <v>0.56619527398349934</v>
      </c>
      <c r="V33" s="13"/>
      <c r="W33" s="114">
        <f t="shared" si="4"/>
        <v>0.69164535615203404</v>
      </c>
      <c r="X33" s="145">
        <f t="shared" si="5"/>
        <v>0.40885954827157844</v>
      </c>
      <c r="Y33" s="13">
        <f t="shared" si="6"/>
        <v>-0.23756665287722512</v>
      </c>
      <c r="Z33" s="13">
        <f t="shared" si="7"/>
        <v>7.5047723379450135E-2</v>
      </c>
      <c r="AA33" s="13">
        <f t="shared" si="8"/>
        <v>-6.4946326988699107E-2</v>
      </c>
      <c r="AB33" s="13">
        <f t="shared" si="9"/>
        <v>-9.6489930059293044E-2</v>
      </c>
      <c r="AC33" s="13">
        <f t="shared" si="10"/>
        <v>3.7291236138273729</v>
      </c>
      <c r="AD33" s="13">
        <f t="shared" si="11"/>
        <v>-3.3381928093907894E-2</v>
      </c>
      <c r="AE33" s="12">
        <f t="shared" si="12"/>
        <v>0.12448533633007931</v>
      </c>
      <c r="AF33" s="145">
        <f t="shared" si="14"/>
        <v>0.27448533633007932</v>
      </c>
      <c r="AG33" s="86"/>
    </row>
    <row r="34" spans="1:33" ht="16.8">
      <c r="A34" s="7"/>
      <c r="B34" s="47"/>
      <c r="C34" s="12" t="s">
        <v>16</v>
      </c>
      <c r="D34" s="12"/>
      <c r="E34" s="40">
        <f>$I$34+$H$34*E42</f>
        <v>362</v>
      </c>
      <c r="F34" s="13" t="s">
        <v>10</v>
      </c>
      <c r="G34" s="13"/>
      <c r="H34" s="133">
        <v>0</v>
      </c>
      <c r="I34" s="37">
        <v>362</v>
      </c>
      <c r="J34" s="13"/>
      <c r="K34" s="13"/>
      <c r="L34" s="44"/>
      <c r="M34" s="7"/>
      <c r="N34" s="11"/>
      <c r="O34" s="13">
        <v>0.2</v>
      </c>
      <c r="P34" s="13">
        <f t="shared" si="13"/>
        <v>0.8</v>
      </c>
      <c r="Q34" s="20">
        <f t="shared" si="0"/>
        <v>0.36635737743356561</v>
      </c>
      <c r="R34" s="13">
        <f t="shared" si="1"/>
        <v>0.8</v>
      </c>
      <c r="S34" s="20">
        <f t="shared" si="2"/>
        <v>2.183660134277138</v>
      </c>
      <c r="T34" s="13"/>
      <c r="U34" s="20">
        <f t="shared" si="3"/>
        <v>0.457946721791957</v>
      </c>
      <c r="V34" s="13"/>
      <c r="W34" s="114">
        <f t="shared" si="4"/>
        <v>0.63364262256643467</v>
      </c>
      <c r="X34" s="145">
        <f t="shared" si="5"/>
        <v>0.38787101524750195</v>
      </c>
      <c r="Y34" s="13">
        <f t="shared" si="6"/>
        <v>-0.3178303597929597</v>
      </c>
      <c r="Z34" s="13">
        <f t="shared" si="7"/>
        <v>9.4686808478749898E-2</v>
      </c>
      <c r="AA34" s="13">
        <f t="shared" si="8"/>
        <v>-8.2762087685799721E-2</v>
      </c>
      <c r="AB34" s="13">
        <f t="shared" si="9"/>
        <v>-0.12174018232982131</v>
      </c>
      <c r="AC34" s="13">
        <f t="shared" si="10"/>
        <v>2.6727739085149897</v>
      </c>
      <c r="AD34" s="13">
        <f t="shared" si="11"/>
        <v>-4.3690503672301352E-2</v>
      </c>
      <c r="AE34" s="12">
        <f t="shared" si="12"/>
        <v>0.11677483826520539</v>
      </c>
      <c r="AF34" s="145">
        <f t="shared" si="14"/>
        <v>0.26677483826520537</v>
      </c>
      <c r="AG34" s="86"/>
    </row>
    <row r="35" spans="1:33">
      <c r="A35" s="7"/>
      <c r="B35" s="47"/>
      <c r="C35" s="12"/>
      <c r="D35" s="13"/>
      <c r="E35" s="13"/>
      <c r="F35" s="13"/>
      <c r="G35" s="13"/>
      <c r="H35" s="132"/>
      <c r="I35" s="13"/>
      <c r="J35" s="13"/>
      <c r="K35" s="13"/>
      <c r="L35" s="44"/>
      <c r="M35" s="7"/>
      <c r="N35" s="11"/>
      <c r="O35" s="13">
        <v>0.3</v>
      </c>
      <c r="P35" s="13">
        <f t="shared" si="13"/>
        <v>0.7</v>
      </c>
      <c r="Q35" s="20">
        <f t="shared" si="0"/>
        <v>0.20088207237083147</v>
      </c>
      <c r="R35" s="13">
        <f t="shared" si="1"/>
        <v>0.7</v>
      </c>
      <c r="S35" s="20">
        <f t="shared" si="2"/>
        <v>3.4846315140944433</v>
      </c>
      <c r="T35" s="13"/>
      <c r="U35" s="20">
        <f t="shared" si="3"/>
        <v>0.28697438910118783</v>
      </c>
      <c r="V35" s="13"/>
      <c r="W35" s="114">
        <f t="shared" si="4"/>
        <v>0.5327452850861123</v>
      </c>
      <c r="X35" s="145">
        <f t="shared" si="5"/>
        <v>0.34757587595918243</v>
      </c>
      <c r="Y35" s="13">
        <f t="shared" si="6"/>
        <v>-0.48318828005208658</v>
      </c>
      <c r="Z35" s="13">
        <f t="shared" si="7"/>
        <v>0.12651333611335405</v>
      </c>
      <c r="AA35" s="13">
        <f t="shared" si="8"/>
        <v>-0.11238715479825853</v>
      </c>
      <c r="AB35" s="13">
        <f t="shared" si="9"/>
        <v>-0.16266000357431237</v>
      </c>
      <c r="AC35" s="13">
        <f t="shared" si="10"/>
        <v>1.60969649616327</v>
      </c>
      <c r="AD35" s="13">
        <f t="shared" si="11"/>
        <v>-6.336827966594398E-2</v>
      </c>
      <c r="AE35" s="12">
        <f t="shared" si="12"/>
        <v>0.10200369774616422</v>
      </c>
      <c r="AF35" s="145">
        <f t="shared" si="14"/>
        <v>0.25200369774616421</v>
      </c>
      <c r="AG35" s="86"/>
    </row>
    <row r="36" spans="1:33">
      <c r="A36" s="7"/>
      <c r="B36" s="47"/>
      <c r="C36" s="40" t="s">
        <v>47</v>
      </c>
      <c r="D36" s="13"/>
      <c r="E36" s="13"/>
      <c r="F36" s="13"/>
      <c r="G36" s="13"/>
      <c r="H36" s="133" t="s">
        <v>36</v>
      </c>
      <c r="I36" s="40" t="s">
        <v>41</v>
      </c>
      <c r="J36" s="13"/>
      <c r="K36" s="13"/>
      <c r="L36" s="44"/>
      <c r="M36" s="7"/>
      <c r="N36" s="11"/>
      <c r="O36" s="13">
        <v>0.4</v>
      </c>
      <c r="P36" s="13">
        <f t="shared" si="13"/>
        <v>0.6</v>
      </c>
      <c r="Q36" s="20">
        <f t="shared" si="0"/>
        <v>0.10038772833369623</v>
      </c>
      <c r="R36" s="13">
        <f t="shared" si="1"/>
        <v>0.6</v>
      </c>
      <c r="S36" s="20">
        <f t="shared" si="2"/>
        <v>5.9768261515546577</v>
      </c>
      <c r="T36" s="13"/>
      <c r="U36" s="20">
        <f t="shared" si="3"/>
        <v>0.16731288055616036</v>
      </c>
      <c r="V36" s="13"/>
      <c r="W36" s="114">
        <f t="shared" si="4"/>
        <v>0.44980613583315188</v>
      </c>
      <c r="X36" s="145">
        <f t="shared" si="5"/>
        <v>0.31025260875631783</v>
      </c>
      <c r="Y36" s="13">
        <f t="shared" si="6"/>
        <v>-0.66023229190198085</v>
      </c>
      <c r="Z36" s="13">
        <f t="shared" si="7"/>
        <v>0.14940666813599018</v>
      </c>
      <c r="AA36" s="13">
        <f t="shared" si="8"/>
        <v>-0.13428757826547191</v>
      </c>
      <c r="AB36" s="13">
        <f t="shared" si="9"/>
        <v>-0.19209428760341596</v>
      </c>
      <c r="AC36" s="13">
        <f t="shared" si="10"/>
        <v>1.0692421737310465</v>
      </c>
      <c r="AD36" s="13">
        <f t="shared" si="11"/>
        <v>-8.2343372959026814E-2</v>
      </c>
      <c r="AE36" s="12">
        <f t="shared" si="12"/>
        <v>8.8045007095056096E-2</v>
      </c>
      <c r="AF36" s="145">
        <f t="shared" si="14"/>
        <v>0.2380450070950561</v>
      </c>
      <c r="AG36" s="86"/>
    </row>
    <row r="37" spans="1:33" ht="16.8">
      <c r="A37" s="7"/>
      <c r="B37" s="47"/>
      <c r="C37" s="12" t="s">
        <v>13</v>
      </c>
      <c r="D37" s="13"/>
      <c r="E37" s="41">
        <f>$I$37+$H$37*E42</f>
        <v>130.155</v>
      </c>
      <c r="F37" s="13" t="s">
        <v>10</v>
      </c>
      <c r="G37" s="13"/>
      <c r="H37" s="151">
        <v>3.43</v>
      </c>
      <c r="I37" s="138">
        <v>101</v>
      </c>
      <c r="J37" s="13"/>
      <c r="K37" s="13"/>
      <c r="L37" s="44"/>
      <c r="M37" s="7"/>
      <c r="N37" s="11"/>
      <c r="O37" s="13">
        <v>0.5</v>
      </c>
      <c r="P37" s="13">
        <f t="shared" si="13"/>
        <v>0.5</v>
      </c>
      <c r="Q37" s="20">
        <f t="shared" si="0"/>
        <v>4.4194173824159223E-2</v>
      </c>
      <c r="R37" s="13">
        <f t="shared" si="1"/>
        <v>0.5</v>
      </c>
      <c r="S37" s="20">
        <f t="shared" si="2"/>
        <v>11.313708498984759</v>
      </c>
      <c r="T37" s="13"/>
      <c r="U37" s="20">
        <f t="shared" si="3"/>
        <v>8.8388347648318447E-2</v>
      </c>
      <c r="V37" s="13"/>
      <c r="W37" s="114">
        <f t="shared" si="4"/>
        <v>0.38232233047033631</v>
      </c>
      <c r="X37" s="145">
        <f t="shared" si="5"/>
        <v>0.27657972532372449</v>
      </c>
      <c r="Y37" s="13">
        <f t="shared" si="6"/>
        <v>-0.85794550047413287</v>
      </c>
      <c r="Z37" s="13">
        <f t="shared" si="7"/>
        <v>0.16479831991418745</v>
      </c>
      <c r="AA37" s="13">
        <f t="shared" si="8"/>
        <v>-0.14929606882517751</v>
      </c>
      <c r="AB37" s="13">
        <f t="shared" si="9"/>
        <v>-0.21188355417538388</v>
      </c>
      <c r="AC37" s="13">
        <f t="shared" si="10"/>
        <v>0.73620865922306122</v>
      </c>
      <c r="AD37" s="13">
        <f t="shared" si="11"/>
        <v>-0.10157112428311414</v>
      </c>
      <c r="AE37" s="12">
        <f t="shared" si="12"/>
        <v>7.4777541224250371E-2</v>
      </c>
      <c r="AF37" s="145">
        <f t="shared" si="14"/>
        <v>0.22477754122425037</v>
      </c>
      <c r="AG37" s="86"/>
    </row>
    <row r="38" spans="1:33" ht="16.8">
      <c r="A38" s="7"/>
      <c r="B38" s="47"/>
      <c r="C38" s="12" t="s">
        <v>14</v>
      </c>
      <c r="D38" s="13"/>
      <c r="E38" s="41">
        <f>$I$38+$H$38*E42</f>
        <v>229.26</v>
      </c>
      <c r="F38" s="13" t="s">
        <v>10</v>
      </c>
      <c r="G38" s="13"/>
      <c r="H38" s="134">
        <v>1.56</v>
      </c>
      <c r="I38" s="90">
        <v>216</v>
      </c>
      <c r="J38" s="13"/>
      <c r="K38" s="13"/>
      <c r="L38" s="44"/>
      <c r="M38" s="7"/>
      <c r="N38" s="11"/>
      <c r="O38" s="13">
        <v>0.6</v>
      </c>
      <c r="P38" s="13">
        <f t="shared" si="13"/>
        <v>0.4</v>
      </c>
      <c r="Q38" s="20">
        <f t="shared" si="0"/>
        <v>1.6190861620062107E-2</v>
      </c>
      <c r="R38" s="13">
        <f t="shared" si="1"/>
        <v>0.4</v>
      </c>
      <c r="S38" s="20">
        <f t="shared" si="2"/>
        <v>24.705294220065454</v>
      </c>
      <c r="T38" s="13"/>
      <c r="U38" s="20">
        <f t="shared" si="3"/>
        <v>4.047715405015527E-2</v>
      </c>
      <c r="V38" s="13"/>
      <c r="W38" s="114">
        <f t="shared" si="4"/>
        <v>0.32793637945997933</v>
      </c>
      <c r="X38" s="145">
        <f t="shared" si="5"/>
        <v>0.24695187550576669</v>
      </c>
      <c r="Y38" s="13">
        <f t="shared" si="6"/>
        <v>-1.0905494500775286</v>
      </c>
      <c r="Z38" s="13">
        <f t="shared" si="7"/>
        <v>0.17425871820337344</v>
      </c>
      <c r="AA38" s="13">
        <f t="shared" si="8"/>
        <v>-0.15863624557495898</v>
      </c>
      <c r="AB38" s="13">
        <f t="shared" si="9"/>
        <v>-0.22404692340433729</v>
      </c>
      <c r="AC38" s="13">
        <f t="shared" si="10"/>
        <v>0.50609624898846683</v>
      </c>
      <c r="AD38" s="13">
        <f t="shared" si="11"/>
        <v>-0.1224917723040221</v>
      </c>
      <c r="AE38" s="12">
        <f t="shared" si="12"/>
        <v>6.1992626495014955E-2</v>
      </c>
      <c r="AF38" s="145">
        <f t="shared" si="14"/>
        <v>0.21199262649501494</v>
      </c>
      <c r="AG38" s="86"/>
    </row>
    <row r="39" spans="1:33">
      <c r="A39" s="7"/>
      <c r="B39" s="47"/>
      <c r="C39" s="13"/>
      <c r="D39" s="13"/>
      <c r="E39" s="13"/>
      <c r="F39" s="13"/>
      <c r="G39" s="13"/>
      <c r="H39" s="132"/>
      <c r="I39" s="13"/>
      <c r="J39" s="13"/>
      <c r="K39" s="13"/>
      <c r="L39" s="44"/>
      <c r="M39" s="7"/>
      <c r="N39" s="11"/>
      <c r="O39" s="13">
        <v>0.7</v>
      </c>
      <c r="P39" s="13">
        <f t="shared" si="13"/>
        <v>0.30000000000000004</v>
      </c>
      <c r="Q39" s="20">
        <f t="shared" si="0"/>
        <v>4.4365527157918475E-3</v>
      </c>
      <c r="R39" s="13">
        <f t="shared" si="1"/>
        <v>0.30000000000000004</v>
      </c>
      <c r="S39" s="20">
        <f t="shared" si="2"/>
        <v>67.620068827798264</v>
      </c>
      <c r="T39" s="13"/>
      <c r="U39" s="20">
        <f t="shared" si="3"/>
        <v>1.478850905263949E-2</v>
      </c>
      <c r="V39" s="13"/>
      <c r="W39" s="114">
        <f t="shared" si="4"/>
        <v>0.28444669922405952</v>
      </c>
      <c r="X39" s="145">
        <f t="shared" si="5"/>
        <v>0.22145465389563859</v>
      </c>
      <c r="Y39" s="13">
        <f t="shared" si="6"/>
        <v>-1.3833410247037907</v>
      </c>
      <c r="Z39" s="13">
        <f t="shared" si="7"/>
        <v>0.17936822037785483</v>
      </c>
      <c r="AA39" s="13">
        <f t="shared" si="8"/>
        <v>-0.16371768705846521</v>
      </c>
      <c r="AB39" s="13">
        <f t="shared" si="9"/>
        <v>-0.23061628334295622</v>
      </c>
      <c r="AC39" s="13">
        <f t="shared" si="10"/>
        <v>0.33464916475033396</v>
      </c>
      <c r="AD39" s="13">
        <f t="shared" si="11"/>
        <v>-0.14747361470374809</v>
      </c>
      <c r="AE39" s="12">
        <f t="shared" si="12"/>
        <v>4.9351921983321868E-2</v>
      </c>
      <c r="AF39" s="145">
        <f t="shared" si="14"/>
        <v>0.19935192198332186</v>
      </c>
      <c r="AG39" s="86"/>
    </row>
    <row r="40" spans="1:33" ht="14.4">
      <c r="A40" s="7"/>
      <c r="B40" s="47"/>
      <c r="C40" s="116" t="s">
        <v>9</v>
      </c>
      <c r="D40" s="116"/>
      <c r="E40" s="116">
        <f>E41-273.15</f>
        <v>1669.85</v>
      </c>
      <c r="F40" s="116" t="s">
        <v>94</v>
      </c>
      <c r="G40" s="13"/>
      <c r="H40" s="13"/>
      <c r="I40" s="13"/>
      <c r="J40" s="13"/>
      <c r="K40" s="13"/>
      <c r="L40" s="44"/>
      <c r="M40" s="7"/>
      <c r="N40" s="11"/>
      <c r="O40" s="13">
        <v>0.8</v>
      </c>
      <c r="P40" s="13">
        <f t="shared" si="13"/>
        <v>0.19999999999999996</v>
      </c>
      <c r="Q40" s="20">
        <f t="shared" si="0"/>
        <v>7.1554175279993262E-4</v>
      </c>
      <c r="R40" s="13">
        <f t="shared" si="1"/>
        <v>0.19999999999999996</v>
      </c>
      <c r="S40" s="20">
        <f t="shared" si="2"/>
        <v>279.50849718747395</v>
      </c>
      <c r="T40" s="13"/>
      <c r="U40" s="20">
        <f t="shared" si="3"/>
        <v>3.5777087639996602E-3</v>
      </c>
      <c r="V40" s="13"/>
      <c r="W40" s="114">
        <f t="shared" si="4"/>
        <v>0.24982111456180001</v>
      </c>
      <c r="X40" s="145">
        <f t="shared" si="5"/>
        <v>0.19988549693320701</v>
      </c>
      <c r="Y40" s="13">
        <f t="shared" si="6"/>
        <v>-1.7910441833532016</v>
      </c>
      <c r="Z40" s="13">
        <f t="shared" si="7"/>
        <v>0.18160627091910103</v>
      </c>
      <c r="AA40" s="13">
        <f t="shared" si="8"/>
        <v>-0.16595163654777131</v>
      </c>
      <c r="AB40" s="13">
        <f t="shared" si="9"/>
        <v>-0.23349377689598705</v>
      </c>
      <c r="AC40" s="13">
        <f t="shared" si="10"/>
        <v>0.20017175460018946</v>
      </c>
      <c r="AD40" s="13">
        <f t="shared" si="11"/>
        <v>-0.18128415424169975</v>
      </c>
      <c r="AE40" s="12">
        <f t="shared" si="12"/>
        <v>3.628796723577242E-2</v>
      </c>
      <c r="AF40" s="145">
        <f t="shared" si="14"/>
        <v>0.1862879672357724</v>
      </c>
      <c r="AG40" s="86"/>
    </row>
    <row r="41" spans="1:33">
      <c r="A41" s="7"/>
      <c r="B41" s="47"/>
      <c r="C41" s="116"/>
      <c r="D41" s="116"/>
      <c r="E41" s="118">
        <v>1943</v>
      </c>
      <c r="F41" s="116" t="s">
        <v>0</v>
      </c>
      <c r="G41" s="13"/>
      <c r="H41" s="13"/>
      <c r="I41" s="13"/>
      <c r="J41" s="13"/>
      <c r="K41" s="13"/>
      <c r="L41" s="44"/>
      <c r="M41" s="7"/>
      <c r="N41" s="11"/>
      <c r="O41" s="13">
        <v>0.9</v>
      </c>
      <c r="P41" s="13">
        <f t="shared" si="13"/>
        <v>9.9999999999999978E-2</v>
      </c>
      <c r="Q41" s="20">
        <f t="shared" si="0"/>
        <v>3.1622776601683748E-5</v>
      </c>
      <c r="R41" s="13">
        <f t="shared" si="1"/>
        <v>9.9999999999999978E-2</v>
      </c>
      <c r="S41" s="20">
        <f t="shared" si="2"/>
        <v>3162.2776601683804</v>
      </c>
      <c r="T41" s="13"/>
      <c r="U41" s="20">
        <f t="shared" si="3"/>
        <v>3.1622776601683783E-4</v>
      </c>
      <c r="V41" s="13"/>
      <c r="W41" s="114">
        <f t="shared" si="4"/>
        <v>0.22221519493853295</v>
      </c>
      <c r="X41" s="145">
        <f t="shared" si="5"/>
        <v>0.18181347757643326</v>
      </c>
      <c r="Y41" s="13">
        <f t="shared" si="6"/>
        <v>-2.4848434062347127</v>
      </c>
      <c r="Z41" s="13">
        <f t="shared" si="7"/>
        <v>0.18225831324066696</v>
      </c>
      <c r="AA41" s="13">
        <f t="shared" si="8"/>
        <v>-0.16660342511321033</v>
      </c>
      <c r="AB41" s="13">
        <f t="shared" si="9"/>
        <v>-0.23433211702371468</v>
      </c>
      <c r="AC41" s="13">
        <f t="shared" si="10"/>
        <v>9.0915363231422297E-2</v>
      </c>
      <c r="AD41" s="13">
        <f t="shared" si="11"/>
        <v>-0.23818699835907264</v>
      </c>
      <c r="AE41" s="12">
        <f t="shared" si="12"/>
        <v>2.1654857472817274E-2</v>
      </c>
      <c r="AF41" s="145">
        <f t="shared" si="14"/>
        <v>0.17165485747281728</v>
      </c>
      <c r="AG41" s="86"/>
    </row>
    <row r="42" spans="1:33">
      <c r="A42" s="7"/>
      <c r="B42" s="48"/>
      <c r="C42" s="117" t="s">
        <v>37</v>
      </c>
      <c r="D42" s="117"/>
      <c r="E42" s="119">
        <v>8.5</v>
      </c>
      <c r="F42" s="117" t="s">
        <v>38</v>
      </c>
      <c r="G42" s="49"/>
      <c r="H42" s="49"/>
      <c r="I42" s="49"/>
      <c r="J42" s="49"/>
      <c r="K42" s="49"/>
      <c r="L42" s="50"/>
      <c r="M42" s="7"/>
      <c r="N42" s="11"/>
      <c r="O42" s="17">
        <v>0.99</v>
      </c>
      <c r="P42" s="17">
        <f t="shared" si="13"/>
        <v>1.0000000000000009E-2</v>
      </c>
      <c r="Q42" s="83">
        <f t="shared" si="0"/>
        <v>1.0000000000000007E-9</v>
      </c>
      <c r="R42" s="17">
        <f t="shared" si="1"/>
        <v>1.0000000000000009E-2</v>
      </c>
      <c r="S42" s="83">
        <f t="shared" si="2"/>
        <v>9999999.9999999721</v>
      </c>
      <c r="T42" s="17"/>
      <c r="U42" s="83">
        <f t="shared" si="3"/>
        <v>1.0000000000000029E-7</v>
      </c>
      <c r="V42" s="17"/>
      <c r="W42" s="115">
        <f t="shared" si="4"/>
        <v>0.20202020181818184</v>
      </c>
      <c r="X42" s="146">
        <f t="shared" si="5"/>
        <v>0.16806722675093569</v>
      </c>
      <c r="Y42" s="17">
        <f t="shared" si="6"/>
        <v>-4.787491722782045</v>
      </c>
      <c r="Z42" s="17">
        <f t="shared" si="7"/>
        <v>0.18232153679395496</v>
      </c>
      <c r="AA42" s="17">
        <f t="shared" si="8"/>
        <v>-0.16666664666666708</v>
      </c>
      <c r="AB42" s="17">
        <f t="shared" si="9"/>
        <v>-0.23441340444937067</v>
      </c>
      <c r="AC42" s="17">
        <f t="shared" si="10"/>
        <v>8.4033615140173788E-3</v>
      </c>
      <c r="AD42" s="17">
        <f t="shared" si="11"/>
        <v>-0.42661968800521677</v>
      </c>
      <c r="AE42" s="30">
        <f t="shared" si="12"/>
        <v>3.5850394673051403E-3</v>
      </c>
      <c r="AF42" s="146">
        <f t="shared" si="14"/>
        <v>0.15358503946730515</v>
      </c>
      <c r="AG42" s="86"/>
    </row>
    <row r="43" spans="1:33">
      <c r="A43" s="7"/>
      <c r="B43" s="7"/>
      <c r="C43" s="7"/>
      <c r="D43" s="7"/>
      <c r="E43" s="7"/>
      <c r="F43" s="7"/>
      <c r="G43" s="7"/>
      <c r="H43" s="7"/>
      <c r="I43" s="7"/>
      <c r="J43" s="7"/>
      <c r="K43" s="7"/>
      <c r="L43" s="7"/>
      <c r="M43" s="7"/>
      <c r="N43" s="16"/>
      <c r="O43" s="17"/>
      <c r="P43" s="17"/>
      <c r="Q43" s="17"/>
      <c r="R43" s="17"/>
      <c r="S43" s="17"/>
      <c r="T43" s="17"/>
      <c r="U43" s="17"/>
      <c r="V43" s="17"/>
      <c r="W43" s="30"/>
      <c r="X43" s="17"/>
      <c r="Y43" s="17"/>
      <c r="Z43" s="17"/>
      <c r="AA43" s="17"/>
      <c r="AB43" s="17"/>
      <c r="AC43" s="17"/>
      <c r="AD43" s="17"/>
      <c r="AE43" s="17"/>
      <c r="AF43" s="17"/>
      <c r="AG43" s="88"/>
    </row>
    <row r="44" spans="1:33" ht="16.2">
      <c r="A44" s="7"/>
      <c r="B44" s="7"/>
      <c r="C44" s="19" t="s">
        <v>21</v>
      </c>
      <c r="D44" s="7"/>
      <c r="E44" s="7">
        <f>E30/(E29-E30)</f>
        <v>-1.2857142857142858</v>
      </c>
      <c r="F44" s="7"/>
      <c r="G44" s="7"/>
      <c r="H44" s="7"/>
      <c r="AF44" s="2"/>
    </row>
    <row r="45" spans="1:33" ht="16.2">
      <c r="A45" s="7"/>
      <c r="B45" s="7"/>
      <c r="C45" s="7" t="s">
        <v>22</v>
      </c>
      <c r="D45" s="7"/>
      <c r="E45" s="7">
        <f>E30-E29</f>
        <v>3.5</v>
      </c>
      <c r="F45" s="7"/>
      <c r="G45" s="7"/>
      <c r="H45" s="7"/>
      <c r="I45" s="154" t="s">
        <v>98</v>
      </c>
      <c r="J45" s="4"/>
      <c r="K45" s="4"/>
      <c r="L45" s="4"/>
      <c r="M45" s="4"/>
      <c r="N45" s="4"/>
      <c r="O45" s="4"/>
      <c r="P45" s="4"/>
      <c r="Q45" s="4"/>
      <c r="R45" s="4"/>
      <c r="S45" s="4"/>
      <c r="T45" s="4"/>
      <c r="U45" s="9"/>
      <c r="V45" s="9"/>
      <c r="W45" s="9"/>
      <c r="X45" s="9"/>
      <c r="Y45" s="9"/>
      <c r="Z45" s="9"/>
      <c r="AA45" s="9"/>
      <c r="AB45" s="9"/>
      <c r="AC45" s="10"/>
      <c r="AD45" s="13"/>
      <c r="AE45" s="13"/>
      <c r="AF45" s="13"/>
      <c r="AG45" s="2"/>
    </row>
    <row r="46" spans="1:33" ht="16.2">
      <c r="A46" s="7"/>
      <c r="B46" s="7"/>
      <c r="C46" s="7" t="s">
        <v>23</v>
      </c>
      <c r="D46" s="7"/>
      <c r="E46" s="7">
        <f>E29-E30</f>
        <v>-3.5</v>
      </c>
      <c r="F46" s="7"/>
      <c r="G46" s="7"/>
      <c r="H46" s="7"/>
      <c r="I46" s="85"/>
      <c r="J46" s="2"/>
      <c r="K46" s="2"/>
      <c r="L46" s="2"/>
      <c r="M46" s="2"/>
      <c r="N46" s="2"/>
      <c r="O46" s="2"/>
      <c r="P46" s="2"/>
      <c r="Q46" s="2"/>
      <c r="R46" s="2"/>
      <c r="S46" s="2"/>
      <c r="T46" s="13"/>
      <c r="U46" s="13"/>
      <c r="V46" s="13"/>
      <c r="W46" s="13"/>
      <c r="X46" s="13"/>
      <c r="Y46" s="13"/>
      <c r="Z46" s="13"/>
      <c r="AA46" s="13"/>
      <c r="AB46" s="13"/>
      <c r="AC46" s="14"/>
      <c r="AD46" s="13"/>
      <c r="AE46" s="13"/>
      <c r="AF46" s="2"/>
      <c r="AG46" s="2"/>
    </row>
    <row r="47" spans="1:33" ht="18">
      <c r="A47" s="7"/>
      <c r="B47" s="7"/>
      <c r="C47" s="7" t="s">
        <v>24</v>
      </c>
      <c r="D47" s="7"/>
      <c r="E47" s="7">
        <f>E28/(1+E28)</f>
        <v>0.16666666666666669</v>
      </c>
      <c r="F47" s="21" t="s">
        <v>20</v>
      </c>
      <c r="G47" s="7"/>
      <c r="H47" s="7"/>
      <c r="I47" s="85"/>
      <c r="J47" s="155" t="s">
        <v>85</v>
      </c>
      <c r="K47" s="155" t="s">
        <v>103</v>
      </c>
      <c r="L47" s="155" t="s">
        <v>104</v>
      </c>
      <c r="M47" s="156"/>
      <c r="N47" s="155" t="s">
        <v>104</v>
      </c>
      <c r="O47" s="156"/>
      <c r="P47" s="155" t="s">
        <v>105</v>
      </c>
      <c r="Q47" s="156"/>
      <c r="R47" s="155" t="s">
        <v>105</v>
      </c>
      <c r="S47" s="156"/>
      <c r="T47" s="155" t="s">
        <v>104</v>
      </c>
      <c r="U47" s="156"/>
      <c r="V47" s="155" t="s">
        <v>105</v>
      </c>
      <c r="W47" s="156"/>
      <c r="X47" s="155" t="s">
        <v>105</v>
      </c>
      <c r="Y47" s="156"/>
      <c r="Z47" s="155" t="s">
        <v>105</v>
      </c>
      <c r="AA47" s="156"/>
      <c r="AB47" s="155" t="s">
        <v>105</v>
      </c>
      <c r="AC47" s="157"/>
      <c r="AD47" s="82"/>
      <c r="AE47" s="13"/>
      <c r="AF47" s="2"/>
      <c r="AG47" s="2"/>
    </row>
    <row r="48" spans="1:33" ht="15">
      <c r="A48" s="7"/>
      <c r="B48" s="7"/>
      <c r="C48" s="7"/>
      <c r="D48" s="7"/>
      <c r="E48" s="7"/>
      <c r="F48" s="7"/>
      <c r="G48" s="7"/>
      <c r="H48" s="7"/>
      <c r="I48" s="85"/>
      <c r="J48" s="102" t="s">
        <v>9</v>
      </c>
      <c r="K48" s="108"/>
      <c r="L48" s="109">
        <f>L49-273.15</f>
        <v>1669.85</v>
      </c>
      <c r="M48" s="109"/>
      <c r="N48" s="109">
        <f t="shared" ref="N48" si="15">N49-273.15</f>
        <v>1677.85</v>
      </c>
      <c r="O48" s="109"/>
      <c r="P48" s="109">
        <f>P49-273.15</f>
        <v>1685.85</v>
      </c>
      <c r="Q48" s="109"/>
      <c r="R48" s="109">
        <f>R49-273.15</f>
        <v>1692.85</v>
      </c>
      <c r="S48" s="109"/>
      <c r="T48" s="109">
        <f>T49-273.15</f>
        <v>1707.85</v>
      </c>
      <c r="U48" s="109"/>
      <c r="V48" s="109">
        <f>V49-273.15</f>
        <v>1722.85</v>
      </c>
      <c r="W48" s="109"/>
      <c r="X48" s="109">
        <f>X49-273.15</f>
        <v>1797.85</v>
      </c>
      <c r="Y48" s="109"/>
      <c r="Z48" s="109">
        <f>Z49-273.15</f>
        <v>1876.85</v>
      </c>
      <c r="AA48" s="109"/>
      <c r="AB48" s="109">
        <f>AB49-273.15</f>
        <v>1913.85</v>
      </c>
      <c r="AC48" s="149" t="s">
        <v>92</v>
      </c>
      <c r="AD48" s="109"/>
      <c r="AE48" s="2"/>
      <c r="AF48" s="2"/>
      <c r="AG48" s="2"/>
    </row>
    <row r="49" spans="1:33" ht="18">
      <c r="A49" s="7"/>
      <c r="B49" s="7"/>
      <c r="C49" s="12" t="s">
        <v>115</v>
      </c>
      <c r="D49" s="12"/>
      <c r="E49" s="12">
        <f>4284*(E33-E37)/E41^2</f>
        <v>8.1827513893785536E-2</v>
      </c>
      <c r="F49" s="12"/>
      <c r="G49" s="7"/>
      <c r="H49" s="7"/>
      <c r="I49" s="85"/>
      <c r="J49" s="103"/>
      <c r="K49" s="108"/>
      <c r="L49" s="102">
        <v>1943</v>
      </c>
      <c r="M49" s="110"/>
      <c r="N49" s="102">
        <v>1951</v>
      </c>
      <c r="O49" s="110"/>
      <c r="P49" s="102">
        <v>1959</v>
      </c>
      <c r="Q49" s="110"/>
      <c r="R49" s="102">
        <v>1966</v>
      </c>
      <c r="S49" s="110"/>
      <c r="T49" s="102">
        <v>1981</v>
      </c>
      <c r="U49" s="110"/>
      <c r="V49" s="102">
        <v>1996</v>
      </c>
      <c r="W49" s="110"/>
      <c r="X49" s="102">
        <v>2071</v>
      </c>
      <c r="Y49" s="110"/>
      <c r="Z49" s="102">
        <v>2150</v>
      </c>
      <c r="AA49" s="110"/>
      <c r="AB49" s="102">
        <v>2187</v>
      </c>
      <c r="AC49" s="149" t="s">
        <v>0</v>
      </c>
      <c r="AD49" s="102"/>
      <c r="AE49" s="2"/>
      <c r="AF49" s="2"/>
      <c r="AG49" s="2"/>
    </row>
    <row r="50" spans="1:33" ht="18">
      <c r="A50" s="7"/>
      <c r="B50" s="7"/>
      <c r="C50" s="12" t="s">
        <v>116</v>
      </c>
      <c r="D50" s="12"/>
      <c r="E50" s="12">
        <f>4284*(E34-E33)/E41^2</f>
        <v>0.18126082279605932</v>
      </c>
      <c r="F50" s="7"/>
      <c r="G50" s="12"/>
      <c r="H50" s="7"/>
      <c r="I50" s="85"/>
      <c r="J50" s="102" t="s">
        <v>37</v>
      </c>
      <c r="K50" s="108"/>
      <c r="L50" s="102">
        <v>8.5</v>
      </c>
      <c r="M50" s="110"/>
      <c r="N50" s="102">
        <v>9.1999999999999993</v>
      </c>
      <c r="O50" s="110"/>
      <c r="P50" s="102">
        <v>9.9</v>
      </c>
      <c r="Q50" s="110"/>
      <c r="R50" s="102">
        <v>10.6</v>
      </c>
      <c r="S50" s="110"/>
      <c r="T50" s="102">
        <v>11.9</v>
      </c>
      <c r="U50" s="110"/>
      <c r="V50" s="102">
        <v>13.4</v>
      </c>
      <c r="W50" s="110"/>
      <c r="X50" s="102">
        <v>14.9</v>
      </c>
      <c r="Y50" s="110"/>
      <c r="Z50" s="102">
        <v>18.7</v>
      </c>
      <c r="AA50" s="110"/>
      <c r="AB50" s="102">
        <v>22.6</v>
      </c>
      <c r="AC50" s="149" t="s">
        <v>38</v>
      </c>
      <c r="AD50" s="102"/>
      <c r="AE50" s="2"/>
      <c r="AF50" s="2"/>
      <c r="AG50" s="2"/>
    </row>
    <row r="51" spans="1:33" ht="18">
      <c r="A51" s="7"/>
      <c r="B51" s="7"/>
      <c r="C51" s="12" t="s">
        <v>117</v>
      </c>
      <c r="D51" s="12"/>
      <c r="E51" s="12">
        <f>4284*(E38-E37)/E41^2</f>
        <v>0.11246034897300812</v>
      </c>
      <c r="F51" s="7"/>
      <c r="G51" s="7"/>
      <c r="H51" s="7"/>
      <c r="I51" s="85"/>
      <c r="J51" s="102" t="s">
        <v>102</v>
      </c>
      <c r="K51" s="102"/>
      <c r="L51" s="2"/>
      <c r="M51" s="2"/>
      <c r="N51" s="2"/>
      <c r="O51" s="2"/>
      <c r="P51" s="2"/>
      <c r="Q51" s="2"/>
      <c r="R51" s="2"/>
      <c r="S51" s="2"/>
      <c r="T51" s="2"/>
      <c r="U51" s="2"/>
      <c r="V51" s="2"/>
      <c r="W51" s="2"/>
      <c r="X51" s="2"/>
      <c r="Y51" s="2"/>
      <c r="Z51" s="2"/>
      <c r="AA51" s="2"/>
      <c r="AB51" s="2"/>
      <c r="AC51" s="86"/>
      <c r="AD51" s="2"/>
      <c r="AE51" s="13"/>
      <c r="AF51" s="2"/>
      <c r="AG51" s="2"/>
    </row>
    <row r="52" spans="1:33">
      <c r="A52" s="7"/>
      <c r="B52" s="7"/>
      <c r="C52" s="7"/>
      <c r="D52" s="7"/>
      <c r="E52" s="7"/>
      <c r="F52" s="7"/>
      <c r="G52" s="7"/>
      <c r="H52" s="7"/>
      <c r="I52" s="85"/>
      <c r="J52" s="138">
        <v>0.01</v>
      </c>
      <c r="K52" s="138">
        <v>0.3755</v>
      </c>
      <c r="L52" s="138">
        <v>0.28570000000000001</v>
      </c>
      <c r="M52" s="138"/>
      <c r="N52" s="138">
        <v>0.28260000000000002</v>
      </c>
      <c r="O52" s="138"/>
      <c r="P52" s="138">
        <v>0.27950000000000003</v>
      </c>
      <c r="Q52" s="138"/>
      <c r="R52" s="138">
        <v>0.2767</v>
      </c>
      <c r="S52" s="138"/>
      <c r="T52" s="138">
        <v>0.2712</v>
      </c>
      <c r="U52" s="138"/>
      <c r="V52" s="138">
        <v>0.26529999999999998</v>
      </c>
      <c r="W52" s="138"/>
      <c r="X52" s="138">
        <v>0.25340000000000001</v>
      </c>
      <c r="Y52" s="138"/>
      <c r="Z52" s="138">
        <v>0.23710000000000001</v>
      </c>
      <c r="AA52" s="138"/>
      <c r="AB52" s="138">
        <v>0.22539999999999999</v>
      </c>
      <c r="AC52" s="150"/>
      <c r="AD52" s="90"/>
      <c r="AE52" s="13"/>
      <c r="AF52" s="2"/>
      <c r="AG52" s="2"/>
    </row>
    <row r="53" spans="1:33" ht="16.2">
      <c r="A53" s="7"/>
      <c r="C53" s="95" t="s">
        <v>79</v>
      </c>
      <c r="D53" s="2"/>
      <c r="E53" s="13">
        <v>0.15</v>
      </c>
      <c r="F53" s="7" t="s">
        <v>80</v>
      </c>
      <c r="G53" s="7"/>
      <c r="H53" s="7"/>
      <c r="I53" s="85"/>
      <c r="J53" s="138">
        <v>0.05</v>
      </c>
      <c r="K53" s="138">
        <v>0.35920000000000002</v>
      </c>
      <c r="L53" s="138">
        <v>0.2797</v>
      </c>
      <c r="M53" s="138"/>
      <c r="N53" s="138">
        <v>0.2767</v>
      </c>
      <c r="O53" s="138"/>
      <c r="P53" s="138">
        <v>0.27379999999999999</v>
      </c>
      <c r="Q53" s="138"/>
      <c r="R53" s="138">
        <v>0.27100000000000002</v>
      </c>
      <c r="S53" s="138"/>
      <c r="T53" s="138">
        <v>0.26569999999999999</v>
      </c>
      <c r="U53" s="138"/>
      <c r="V53" s="138">
        <v>0.2601</v>
      </c>
      <c r="W53" s="138"/>
      <c r="X53" s="138">
        <v>0.24859999999999999</v>
      </c>
      <c r="Y53" s="138"/>
      <c r="Z53" s="138">
        <v>0.2329</v>
      </c>
      <c r="AA53" s="138"/>
      <c r="AB53" s="138">
        <v>0.22159999999999999</v>
      </c>
      <c r="AC53" s="150"/>
      <c r="AD53" s="90"/>
      <c r="AE53" s="13"/>
      <c r="AF53" s="2"/>
      <c r="AG53" s="2"/>
    </row>
    <row r="54" spans="1:33">
      <c r="A54" s="7"/>
      <c r="G54" s="13"/>
      <c r="H54" s="7"/>
      <c r="I54" s="85"/>
      <c r="J54" s="138">
        <v>0.1</v>
      </c>
      <c r="K54" s="138">
        <v>0.33929999999999999</v>
      </c>
      <c r="L54" s="138">
        <v>0.27250000000000002</v>
      </c>
      <c r="M54" s="138"/>
      <c r="N54" s="138">
        <v>0.26960000000000001</v>
      </c>
      <c r="O54" s="138"/>
      <c r="P54" s="138">
        <v>0.26679999999999998</v>
      </c>
      <c r="Q54" s="138"/>
      <c r="R54" s="138">
        <v>0.26419999999999999</v>
      </c>
      <c r="S54" s="138"/>
      <c r="T54" s="138">
        <v>0.2591</v>
      </c>
      <c r="U54" s="138"/>
      <c r="V54" s="138">
        <v>0.25369999999999998</v>
      </c>
      <c r="W54" s="138"/>
      <c r="X54" s="138">
        <v>0.24279999999999999</v>
      </c>
      <c r="Y54" s="138"/>
      <c r="Z54" s="138">
        <v>0.22789999999999999</v>
      </c>
      <c r="AA54" s="138"/>
      <c r="AB54" s="138">
        <v>0.21709999999999999</v>
      </c>
      <c r="AC54" s="150"/>
      <c r="AD54" s="90"/>
      <c r="AE54" s="13"/>
      <c r="AF54" s="2"/>
      <c r="AG54" s="2"/>
    </row>
    <row r="55" spans="1:33" ht="14.4">
      <c r="A55" s="7"/>
      <c r="B55" s="141" t="s">
        <v>97</v>
      </c>
      <c r="C55" s="7"/>
      <c r="D55" s="7"/>
      <c r="E55" s="7"/>
      <c r="F55" s="7"/>
      <c r="G55" s="13"/>
      <c r="H55" s="13"/>
      <c r="I55" s="85"/>
      <c r="J55" s="138">
        <v>0.15</v>
      </c>
      <c r="K55" s="138">
        <v>0.31990000000000002</v>
      </c>
      <c r="L55" s="138">
        <v>0.26540000000000002</v>
      </c>
      <c r="M55" s="138"/>
      <c r="N55" s="138">
        <v>0.26269999999999999</v>
      </c>
      <c r="O55" s="138"/>
      <c r="P55" s="138">
        <v>0.26</v>
      </c>
      <c r="Q55" s="138"/>
      <c r="R55" s="138">
        <v>0.25750000000000001</v>
      </c>
      <c r="S55" s="138"/>
      <c r="T55" s="138">
        <v>0.25269999999999998</v>
      </c>
      <c r="U55" s="138"/>
      <c r="V55" s="138">
        <v>0.2475</v>
      </c>
      <c r="W55" s="138"/>
      <c r="X55" s="138">
        <v>0.23719999999999999</v>
      </c>
      <c r="Y55" s="138"/>
      <c r="Z55" s="138">
        <v>0.223</v>
      </c>
      <c r="AA55" s="138"/>
      <c r="AB55" s="138">
        <v>0.2127</v>
      </c>
      <c r="AC55" s="150"/>
      <c r="AD55" s="90"/>
      <c r="AE55" s="13"/>
      <c r="AF55" s="2"/>
      <c r="AG55" s="2"/>
    </row>
    <row r="56" spans="1:33">
      <c r="A56" s="7"/>
      <c r="B56" s="8"/>
      <c r="C56" s="9"/>
      <c r="D56" s="9"/>
      <c r="E56" s="9"/>
      <c r="F56" s="10"/>
      <c r="G56" s="13"/>
      <c r="H56" s="13"/>
      <c r="I56" s="85"/>
      <c r="J56" s="138">
        <v>0.2</v>
      </c>
      <c r="K56" s="138">
        <v>0.30109999999999998</v>
      </c>
      <c r="L56" s="138">
        <v>0.2586</v>
      </c>
      <c r="M56" s="138"/>
      <c r="N56" s="138">
        <v>0.25600000000000001</v>
      </c>
      <c r="O56" s="138"/>
      <c r="P56" s="138">
        <v>0.25340000000000001</v>
      </c>
      <c r="Q56" s="138"/>
      <c r="R56" s="138">
        <v>0.251</v>
      </c>
      <c r="S56" s="138"/>
      <c r="T56" s="138">
        <v>0.24640000000000001</v>
      </c>
      <c r="U56" s="138"/>
      <c r="V56" s="138">
        <v>0.24149999999999999</v>
      </c>
      <c r="W56" s="138"/>
      <c r="X56" s="138">
        <v>0.23180000000000001</v>
      </c>
      <c r="Y56" s="138"/>
      <c r="Z56" s="138">
        <v>0.21829999999999999</v>
      </c>
      <c r="AA56" s="138"/>
      <c r="AB56" s="138">
        <v>0.20849999999999999</v>
      </c>
      <c r="AC56" s="150"/>
      <c r="AD56" s="90"/>
      <c r="AE56" s="13"/>
      <c r="AF56" s="2"/>
      <c r="AG56" s="2"/>
    </row>
    <row r="57" spans="1:33" ht="14.4">
      <c r="A57" s="7"/>
      <c r="B57" s="11"/>
      <c r="C57" s="84" t="s">
        <v>7</v>
      </c>
      <c r="D57" s="84" t="s">
        <v>39</v>
      </c>
      <c r="E57" s="84" t="s">
        <v>76</v>
      </c>
      <c r="F57" s="14"/>
      <c r="G57" s="13"/>
      <c r="H57" s="7"/>
      <c r="I57" s="85"/>
      <c r="J57" s="2"/>
      <c r="K57" s="138"/>
      <c r="L57" s="138"/>
      <c r="M57" s="138"/>
      <c r="N57" s="138"/>
      <c r="O57" s="138"/>
      <c r="P57" s="138"/>
      <c r="Q57" s="138"/>
      <c r="R57" s="138"/>
      <c r="S57" s="138"/>
      <c r="T57" s="138"/>
      <c r="U57" s="138"/>
      <c r="V57" s="138"/>
      <c r="W57" s="138"/>
      <c r="X57" s="138"/>
      <c r="Y57" s="138"/>
      <c r="Z57" s="138"/>
      <c r="AA57" s="138"/>
      <c r="AB57" s="138"/>
      <c r="AC57" s="86"/>
      <c r="AD57" s="2"/>
      <c r="AE57" s="13"/>
      <c r="AF57" s="2"/>
      <c r="AG57" s="2"/>
    </row>
    <row r="58" spans="1:33" ht="15.6">
      <c r="A58" s="7"/>
      <c r="B58" s="11"/>
      <c r="C58" s="92">
        <v>7.8</v>
      </c>
      <c r="D58" s="92">
        <v>1935</v>
      </c>
      <c r="E58" s="92">
        <f t="shared" ref="E58:E80" si="16">D58-273.15</f>
        <v>1661.85</v>
      </c>
      <c r="F58" s="14"/>
      <c r="G58" s="13"/>
      <c r="H58" s="7"/>
      <c r="I58" s="11"/>
      <c r="J58" s="102" t="s">
        <v>99</v>
      </c>
      <c r="K58" s="138"/>
      <c r="L58" s="138"/>
      <c r="M58" s="138"/>
      <c r="N58" s="138"/>
      <c r="O58" s="138"/>
      <c r="P58" s="138"/>
      <c r="Q58" s="138"/>
      <c r="R58" s="138"/>
      <c r="S58" s="138"/>
      <c r="T58" s="138"/>
      <c r="U58" s="138"/>
      <c r="V58" s="138"/>
      <c r="W58" s="138"/>
      <c r="X58" s="138"/>
      <c r="Y58" s="138"/>
      <c r="Z58" s="138"/>
      <c r="AA58" s="138"/>
      <c r="AB58" s="138"/>
      <c r="AC58" s="150"/>
      <c r="AD58" s="90"/>
      <c r="AE58" s="13"/>
      <c r="AF58" s="2"/>
      <c r="AG58" s="2"/>
    </row>
    <row r="59" spans="1:33" ht="14.4">
      <c r="A59" s="7"/>
      <c r="B59" s="11"/>
      <c r="C59" s="148">
        <v>8.5</v>
      </c>
      <c r="D59" s="148">
        <v>1943</v>
      </c>
      <c r="E59" s="148">
        <f t="shared" si="16"/>
        <v>1669.85</v>
      </c>
      <c r="F59" s="14"/>
      <c r="G59" s="13"/>
      <c r="H59" s="7"/>
      <c r="I59" s="11"/>
      <c r="J59" s="138">
        <v>0.01</v>
      </c>
      <c r="K59" s="138">
        <v>0.46929999999999999</v>
      </c>
      <c r="L59" s="138">
        <v>0.29730000000000001</v>
      </c>
      <c r="M59" s="138"/>
      <c r="N59" s="138">
        <v>0.29409999999999997</v>
      </c>
      <c r="O59" s="138"/>
      <c r="P59" s="138">
        <v>0.29089999999999999</v>
      </c>
      <c r="Q59" s="138"/>
      <c r="R59" s="138">
        <v>0.28799999999999998</v>
      </c>
      <c r="S59" s="138"/>
      <c r="T59" s="138">
        <v>0.2823</v>
      </c>
      <c r="U59" s="138"/>
      <c r="V59" s="138">
        <v>0.2762</v>
      </c>
      <c r="W59" s="138"/>
      <c r="X59" s="138">
        <v>0.26350000000000001</v>
      </c>
      <c r="Y59" s="138"/>
      <c r="Z59" s="138">
        <v>0.24640000000000001</v>
      </c>
      <c r="AA59" s="138"/>
      <c r="AB59" s="138">
        <v>0.23430000000000001</v>
      </c>
      <c r="AC59" s="150"/>
      <c r="AD59" s="90"/>
      <c r="AE59" s="13"/>
      <c r="AF59" s="2"/>
      <c r="AG59" s="2"/>
    </row>
    <row r="60" spans="1:33" ht="14.4">
      <c r="A60" s="7"/>
      <c r="B60" s="11"/>
      <c r="C60" s="148">
        <v>9.1999999999999993</v>
      </c>
      <c r="D60" s="148">
        <v>1951</v>
      </c>
      <c r="E60" s="148">
        <f t="shared" si="16"/>
        <v>1677.85</v>
      </c>
      <c r="F60" s="14"/>
      <c r="G60" s="13"/>
      <c r="H60" s="7"/>
      <c r="I60" s="11"/>
      <c r="J60" s="138">
        <v>0.05</v>
      </c>
      <c r="K60" s="138">
        <v>0.45190000000000002</v>
      </c>
      <c r="L60" s="138">
        <v>0.29060000000000002</v>
      </c>
      <c r="M60" s="138"/>
      <c r="N60" s="138">
        <v>0.28749999999999998</v>
      </c>
      <c r="O60" s="138"/>
      <c r="P60" s="138">
        <v>0.28449999999999998</v>
      </c>
      <c r="Q60" s="138"/>
      <c r="R60" s="138">
        <v>0.28160000000000002</v>
      </c>
      <c r="S60" s="138"/>
      <c r="T60" s="138">
        <v>0.2762</v>
      </c>
      <c r="U60" s="138"/>
      <c r="V60" s="138">
        <v>0.27029999999999998</v>
      </c>
      <c r="W60" s="138"/>
      <c r="X60" s="138">
        <v>0.2581</v>
      </c>
      <c r="Y60" s="138"/>
      <c r="Z60" s="138">
        <v>0.2417</v>
      </c>
      <c r="AA60" s="138"/>
      <c r="AB60" s="138">
        <v>0.2301</v>
      </c>
      <c r="AC60" s="150"/>
      <c r="AD60" s="90"/>
      <c r="AE60" s="13"/>
      <c r="AF60" s="2"/>
      <c r="AG60" s="2"/>
    </row>
    <row r="61" spans="1:33" ht="14.4">
      <c r="A61" s="7"/>
      <c r="B61" s="11"/>
      <c r="C61" s="148">
        <v>9.9</v>
      </c>
      <c r="D61" s="148">
        <v>1959</v>
      </c>
      <c r="E61" s="148">
        <f t="shared" si="16"/>
        <v>1685.85</v>
      </c>
      <c r="F61" s="14"/>
      <c r="G61" s="13"/>
      <c r="H61" s="7"/>
      <c r="I61" s="85"/>
      <c r="J61" s="138">
        <v>0.1</v>
      </c>
      <c r="K61" s="138">
        <v>0.43020000000000003</v>
      </c>
      <c r="L61" s="138">
        <v>0.28239999999999998</v>
      </c>
      <c r="M61" s="138"/>
      <c r="N61" s="138">
        <v>0.27950000000000003</v>
      </c>
      <c r="O61" s="138"/>
      <c r="P61" s="138">
        <v>0.27660000000000001</v>
      </c>
      <c r="Q61" s="138"/>
      <c r="R61" s="138">
        <v>0.27389999999999998</v>
      </c>
      <c r="S61" s="138"/>
      <c r="T61" s="138">
        <v>0.26869999999999999</v>
      </c>
      <c r="U61" s="138"/>
      <c r="V61" s="138">
        <v>0.2631</v>
      </c>
      <c r="W61" s="138"/>
      <c r="X61" s="138">
        <v>0.25159999999999999</v>
      </c>
      <c r="Y61" s="138"/>
      <c r="Z61" s="138">
        <v>0.23599999999999999</v>
      </c>
      <c r="AA61" s="138"/>
      <c r="AB61" s="138">
        <v>0.22489999999999999</v>
      </c>
      <c r="AC61" s="150"/>
      <c r="AD61" s="90"/>
      <c r="AE61" s="2"/>
      <c r="AF61" s="2"/>
      <c r="AG61" s="2"/>
    </row>
    <row r="62" spans="1:33" ht="14.4">
      <c r="B62" s="11"/>
      <c r="C62" s="148">
        <v>10.6</v>
      </c>
      <c r="D62" s="148">
        <v>1966</v>
      </c>
      <c r="E62" s="148">
        <f t="shared" si="16"/>
        <v>1692.85</v>
      </c>
      <c r="F62" s="14"/>
      <c r="I62" s="85"/>
      <c r="J62" s="138">
        <v>0.15</v>
      </c>
      <c r="K62" s="138">
        <v>0.40889999999999999</v>
      </c>
      <c r="L62" s="138">
        <v>0.27450000000000002</v>
      </c>
      <c r="M62" s="138"/>
      <c r="N62" s="138">
        <v>0.2717</v>
      </c>
      <c r="O62" s="138"/>
      <c r="P62" s="138">
        <v>0.26900000000000002</v>
      </c>
      <c r="Q62" s="138"/>
      <c r="R62" s="138">
        <v>0.26640000000000003</v>
      </c>
      <c r="S62" s="138"/>
      <c r="T62" s="138">
        <v>0.26140000000000002</v>
      </c>
      <c r="U62" s="138"/>
      <c r="V62" s="138">
        <v>0.25609999999999999</v>
      </c>
      <c r="W62" s="138"/>
      <c r="X62" s="138">
        <v>0.2452</v>
      </c>
      <c r="Y62" s="138"/>
      <c r="Z62" s="138">
        <v>0.23039999999999999</v>
      </c>
      <c r="AA62" s="138"/>
      <c r="AB62" s="138">
        <v>0.21990000000000001</v>
      </c>
      <c r="AC62" s="150"/>
      <c r="AD62" s="90"/>
      <c r="AE62" s="2"/>
      <c r="AF62" s="2"/>
      <c r="AG62" s="2"/>
    </row>
    <row r="63" spans="1:33">
      <c r="B63" s="11"/>
      <c r="C63" s="92">
        <v>11.2</v>
      </c>
      <c r="D63" s="92">
        <v>1974</v>
      </c>
      <c r="E63" s="92">
        <f t="shared" si="16"/>
        <v>1700.85</v>
      </c>
      <c r="F63" s="14"/>
      <c r="I63" s="85"/>
      <c r="J63" s="138">
        <v>0.2</v>
      </c>
      <c r="K63" s="138">
        <v>0.38790000000000002</v>
      </c>
      <c r="L63" s="138">
        <v>0.26679999999999998</v>
      </c>
      <c r="M63" s="138"/>
      <c r="N63" s="138">
        <v>0.2641</v>
      </c>
      <c r="O63" s="138"/>
      <c r="P63" s="138">
        <v>0.26150000000000001</v>
      </c>
      <c r="Q63" s="138"/>
      <c r="R63" s="138">
        <v>0.2591</v>
      </c>
      <c r="S63" s="138"/>
      <c r="T63" s="138">
        <v>0.25440000000000002</v>
      </c>
      <c r="U63" s="138"/>
      <c r="V63" s="138">
        <v>0.24929999999999999</v>
      </c>
      <c r="W63" s="138"/>
      <c r="X63" s="138">
        <v>0.23910000000000001</v>
      </c>
      <c r="Y63" s="138"/>
      <c r="Z63" s="138">
        <v>0.22509999999999999</v>
      </c>
      <c r="AA63" s="138"/>
      <c r="AB63" s="138">
        <v>0.215</v>
      </c>
      <c r="AC63" s="150"/>
      <c r="AD63" s="90"/>
      <c r="AE63" s="2"/>
      <c r="AF63" s="2"/>
      <c r="AG63" s="2"/>
    </row>
    <row r="64" spans="1:33" ht="14.4">
      <c r="B64" s="85"/>
      <c r="C64" s="148">
        <v>11.9</v>
      </c>
      <c r="D64" s="148">
        <v>1981</v>
      </c>
      <c r="E64" s="148">
        <f t="shared" si="16"/>
        <v>1707.85</v>
      </c>
      <c r="F64" s="86"/>
      <c r="I64" s="85"/>
      <c r="J64" s="99"/>
      <c r="K64" s="138"/>
      <c r="L64" s="138"/>
      <c r="M64" s="138"/>
      <c r="N64" s="138"/>
      <c r="O64" s="138"/>
      <c r="P64" s="138"/>
      <c r="Q64" s="138"/>
      <c r="R64" s="138"/>
      <c r="S64" s="138"/>
      <c r="T64" s="138"/>
      <c r="U64" s="138"/>
      <c r="V64" s="138"/>
      <c r="W64" s="138"/>
      <c r="X64" s="138"/>
      <c r="Y64" s="138"/>
      <c r="Z64" s="138"/>
      <c r="AA64" s="138"/>
      <c r="AB64" s="138"/>
      <c r="AC64" s="150"/>
      <c r="AD64" s="90"/>
      <c r="AE64" s="2"/>
      <c r="AF64" s="2"/>
      <c r="AG64" s="2"/>
    </row>
    <row r="65" spans="2:33" ht="15.6">
      <c r="B65" s="85"/>
      <c r="C65" s="92">
        <v>12.6</v>
      </c>
      <c r="D65" s="92">
        <v>1988</v>
      </c>
      <c r="E65" s="92">
        <f t="shared" si="16"/>
        <v>1714.85</v>
      </c>
      <c r="F65" s="86"/>
      <c r="I65" s="85"/>
      <c r="J65" s="102" t="s">
        <v>100</v>
      </c>
      <c r="K65" s="138"/>
      <c r="L65" s="138"/>
      <c r="M65" s="138"/>
      <c r="N65" s="138"/>
      <c r="O65" s="138"/>
      <c r="P65" s="138"/>
      <c r="Q65" s="138"/>
      <c r="R65" s="138"/>
      <c r="S65" s="138"/>
      <c r="T65" s="138"/>
      <c r="U65" s="138"/>
      <c r="V65" s="138"/>
      <c r="W65" s="138"/>
      <c r="X65" s="138"/>
      <c r="Y65" s="138"/>
      <c r="Z65" s="138"/>
      <c r="AA65" s="138"/>
      <c r="AB65" s="138"/>
      <c r="AC65" s="86"/>
      <c r="AD65" s="2"/>
      <c r="AE65" s="2"/>
      <c r="AF65" s="2"/>
      <c r="AG65" s="2"/>
    </row>
    <row r="66" spans="2:33" ht="14.4">
      <c r="B66" s="85"/>
      <c r="C66" s="148">
        <v>13.4</v>
      </c>
      <c r="D66" s="148">
        <v>1996</v>
      </c>
      <c r="E66" s="148">
        <f t="shared" si="16"/>
        <v>1722.85</v>
      </c>
      <c r="F66" s="86"/>
      <c r="I66" s="85"/>
      <c r="J66" s="138">
        <v>0.01</v>
      </c>
      <c r="K66" s="138">
        <v>0.57020000000000004</v>
      </c>
      <c r="L66" s="138">
        <v>0.30809999999999998</v>
      </c>
      <c r="M66" s="138"/>
      <c r="N66" s="138">
        <v>0.3049</v>
      </c>
      <c r="O66" s="138"/>
      <c r="P66" s="138">
        <v>0.30159999999999998</v>
      </c>
      <c r="Q66" s="138"/>
      <c r="R66" s="138">
        <v>0.29859999999999998</v>
      </c>
      <c r="S66" s="138"/>
      <c r="T66" s="138">
        <v>0.2928</v>
      </c>
      <c r="U66" s="138"/>
      <c r="V66" s="138">
        <v>0.28660000000000002</v>
      </c>
      <c r="W66" s="138"/>
      <c r="X66" s="138">
        <v>0.27310000000000001</v>
      </c>
      <c r="Y66" s="138"/>
      <c r="Z66" s="138">
        <v>0.25540000000000002</v>
      </c>
      <c r="AA66" s="138"/>
      <c r="AB66" s="138">
        <v>0.24310000000000001</v>
      </c>
      <c r="AC66" s="150"/>
      <c r="AD66" s="90"/>
      <c r="AE66" s="2"/>
      <c r="AF66" s="2"/>
      <c r="AG66" s="2"/>
    </row>
    <row r="67" spans="2:33">
      <c r="B67" s="85"/>
      <c r="C67" s="92">
        <v>13.7</v>
      </c>
      <c r="D67" s="92">
        <v>1999</v>
      </c>
      <c r="E67" s="92">
        <f t="shared" si="16"/>
        <v>1725.85</v>
      </c>
      <c r="F67" s="86"/>
      <c r="I67" s="85"/>
      <c r="J67" s="138">
        <v>0.05</v>
      </c>
      <c r="K67" s="138">
        <v>0.55289999999999995</v>
      </c>
      <c r="L67" s="138">
        <v>0.30080000000000001</v>
      </c>
      <c r="M67" s="138"/>
      <c r="N67" s="138">
        <v>0.29759999999999998</v>
      </c>
      <c r="O67" s="138"/>
      <c r="P67" s="138">
        <v>0.29449999999999998</v>
      </c>
      <c r="Q67" s="138"/>
      <c r="R67" s="138">
        <v>0.29160000000000003</v>
      </c>
      <c r="S67" s="138"/>
      <c r="T67" s="138">
        <v>0.28599999999999998</v>
      </c>
      <c r="U67" s="138"/>
      <c r="V67" s="138">
        <v>0.28010000000000002</v>
      </c>
      <c r="W67" s="138"/>
      <c r="X67" s="138">
        <v>0.26719999999999999</v>
      </c>
      <c r="Y67" s="138"/>
      <c r="Z67" s="138">
        <v>0.25019999999999998</v>
      </c>
      <c r="AA67" s="138"/>
      <c r="AB67" s="138">
        <v>0.2384</v>
      </c>
      <c r="AC67" s="150"/>
      <c r="AD67" s="90"/>
      <c r="AE67" s="2"/>
      <c r="AF67" s="2"/>
      <c r="AG67" s="2"/>
    </row>
    <row r="68" spans="2:33">
      <c r="B68" s="85"/>
      <c r="C68" s="92">
        <v>13.7</v>
      </c>
      <c r="D68" s="92">
        <v>2060</v>
      </c>
      <c r="E68" s="92">
        <f t="shared" si="16"/>
        <v>1786.85</v>
      </c>
      <c r="F68" s="86"/>
      <c r="I68" s="85"/>
      <c r="J68" s="138">
        <v>0.1</v>
      </c>
      <c r="K68" s="138">
        <v>0.53110000000000002</v>
      </c>
      <c r="L68" s="138">
        <v>0.2918</v>
      </c>
      <c r="M68" s="138"/>
      <c r="N68" s="138">
        <v>0.2888</v>
      </c>
      <c r="O68" s="138"/>
      <c r="P68" s="138">
        <v>0.2858</v>
      </c>
      <c r="Q68" s="138"/>
      <c r="R68" s="138">
        <v>0.28310000000000002</v>
      </c>
      <c r="S68" s="138"/>
      <c r="T68" s="138">
        <v>0.27779999999999999</v>
      </c>
      <c r="U68" s="138"/>
      <c r="V68" s="138">
        <v>0.27210000000000001</v>
      </c>
      <c r="W68" s="138"/>
      <c r="X68" s="138">
        <v>0.26</v>
      </c>
      <c r="Y68" s="138"/>
      <c r="Z68" s="138">
        <v>0.24379999999999999</v>
      </c>
      <c r="AA68" s="138"/>
      <c r="AB68" s="138">
        <v>0.2326</v>
      </c>
      <c r="AC68" s="150"/>
      <c r="AD68" s="90"/>
      <c r="AE68" s="2"/>
      <c r="AF68" s="2"/>
      <c r="AG68" s="2"/>
    </row>
    <row r="69" spans="2:33">
      <c r="B69" s="85"/>
      <c r="C69" s="92">
        <v>14.1</v>
      </c>
      <c r="D69" s="92">
        <v>2063</v>
      </c>
      <c r="E69" s="92">
        <f t="shared" si="16"/>
        <v>1789.85</v>
      </c>
      <c r="F69" s="86"/>
      <c r="I69" s="85"/>
      <c r="J69" s="138">
        <v>0.15</v>
      </c>
      <c r="K69" s="138">
        <v>0.50919999999999999</v>
      </c>
      <c r="L69" s="138">
        <v>0.28299999999999997</v>
      </c>
      <c r="M69" s="138"/>
      <c r="N69" s="138">
        <v>0.2802</v>
      </c>
      <c r="O69" s="138"/>
      <c r="P69" s="138">
        <v>0.27739999999999998</v>
      </c>
      <c r="Q69" s="138"/>
      <c r="R69" s="138">
        <v>0.27479999999999999</v>
      </c>
      <c r="S69" s="138"/>
      <c r="T69" s="138">
        <v>0.2697</v>
      </c>
      <c r="U69" s="138"/>
      <c r="V69" s="138">
        <v>0.26440000000000002</v>
      </c>
      <c r="W69" s="138"/>
      <c r="X69" s="138">
        <v>0.25290000000000001</v>
      </c>
      <c r="Y69" s="138"/>
      <c r="Z69" s="138">
        <v>0.23769999999999999</v>
      </c>
      <c r="AA69" s="138"/>
      <c r="AB69" s="138">
        <v>0.22700000000000001</v>
      </c>
      <c r="AC69" s="150"/>
      <c r="AD69" s="90"/>
      <c r="AE69" s="2"/>
      <c r="AF69" s="2"/>
      <c r="AG69" s="2"/>
    </row>
    <row r="70" spans="2:33" ht="14.4">
      <c r="B70" s="85"/>
      <c r="C70" s="148">
        <v>14.9</v>
      </c>
      <c r="D70" s="148">
        <v>2071</v>
      </c>
      <c r="E70" s="148">
        <f t="shared" si="16"/>
        <v>1797.85</v>
      </c>
      <c r="F70" s="86"/>
      <c r="I70" s="85"/>
      <c r="J70" s="138">
        <v>0.2</v>
      </c>
      <c r="K70" s="138">
        <v>0.48730000000000001</v>
      </c>
      <c r="L70" s="138">
        <v>0.27450000000000002</v>
      </c>
      <c r="M70" s="138"/>
      <c r="N70" s="138">
        <v>0.27179999999999999</v>
      </c>
      <c r="O70" s="138"/>
      <c r="P70" s="138">
        <v>0.26919999999999999</v>
      </c>
      <c r="Q70" s="138"/>
      <c r="R70" s="138">
        <v>0.26669999999999999</v>
      </c>
      <c r="S70" s="138"/>
      <c r="T70" s="138">
        <v>0.26190000000000002</v>
      </c>
      <c r="U70" s="138"/>
      <c r="V70" s="138">
        <v>0.25690000000000002</v>
      </c>
      <c r="W70" s="138"/>
      <c r="X70" s="138">
        <v>0.24610000000000001</v>
      </c>
      <c r="Y70" s="138"/>
      <c r="Z70" s="138">
        <v>0.23169999999999999</v>
      </c>
      <c r="AA70" s="138"/>
      <c r="AB70" s="138">
        <v>0.22159999999999999</v>
      </c>
      <c r="AC70" s="150"/>
      <c r="AD70" s="90"/>
      <c r="AE70" s="2"/>
      <c r="AF70" s="2"/>
      <c r="AG70" s="2"/>
    </row>
    <row r="71" spans="2:33">
      <c r="B71" s="85"/>
      <c r="C71" s="92">
        <v>15.6</v>
      </c>
      <c r="D71" s="92">
        <v>2078</v>
      </c>
      <c r="E71" s="92">
        <f t="shared" si="16"/>
        <v>1804.85</v>
      </c>
      <c r="F71" s="86"/>
      <c r="I71" s="85"/>
      <c r="J71" s="2"/>
      <c r="K71" s="138"/>
      <c r="L71" s="138"/>
      <c r="M71" s="138"/>
      <c r="N71" s="138"/>
      <c r="O71" s="138"/>
      <c r="P71" s="138"/>
      <c r="Q71" s="138"/>
      <c r="R71" s="138"/>
      <c r="S71" s="138"/>
      <c r="T71" s="138"/>
      <c r="U71" s="138"/>
      <c r="V71" s="138"/>
      <c r="W71" s="138"/>
      <c r="X71" s="138"/>
      <c r="Y71" s="138"/>
      <c r="Z71" s="138"/>
      <c r="AA71" s="138"/>
      <c r="AB71" s="138"/>
      <c r="AC71" s="86"/>
      <c r="AD71" s="2"/>
      <c r="AE71" s="2"/>
      <c r="AF71" s="2"/>
      <c r="AG71" s="2"/>
    </row>
    <row r="72" spans="2:33" ht="15.6">
      <c r="B72" s="85"/>
      <c r="C72" s="92">
        <v>16.399999999999999</v>
      </c>
      <c r="D72" s="92">
        <v>2085</v>
      </c>
      <c r="E72" s="92">
        <f t="shared" si="16"/>
        <v>1811.85</v>
      </c>
      <c r="F72" s="86"/>
      <c r="I72" s="85"/>
      <c r="J72" s="102" t="s">
        <v>101</v>
      </c>
      <c r="K72" s="138"/>
      <c r="L72" s="138"/>
      <c r="M72" s="138"/>
      <c r="N72" s="138"/>
      <c r="O72" s="138"/>
      <c r="P72" s="138"/>
      <c r="Q72" s="138"/>
      <c r="R72" s="138"/>
      <c r="S72" s="138"/>
      <c r="T72" s="138"/>
      <c r="U72" s="138"/>
      <c r="V72" s="138"/>
      <c r="W72" s="138"/>
      <c r="X72" s="138"/>
      <c r="Y72" s="138"/>
      <c r="Z72" s="138"/>
      <c r="AA72" s="138"/>
      <c r="AB72" s="138"/>
      <c r="AC72" s="86"/>
      <c r="AD72" s="2"/>
      <c r="AE72" s="2"/>
      <c r="AF72" s="2"/>
      <c r="AG72" s="2"/>
    </row>
    <row r="73" spans="2:33">
      <c r="B73" s="85"/>
      <c r="C73" s="92">
        <v>17.100000000000001</v>
      </c>
      <c r="D73" s="92">
        <v>2092</v>
      </c>
      <c r="E73" s="92">
        <f t="shared" si="16"/>
        <v>1818.85</v>
      </c>
      <c r="F73" s="86"/>
      <c r="I73" s="85"/>
      <c r="J73" s="138">
        <v>0.01</v>
      </c>
      <c r="K73" s="138">
        <v>0.63880000000000003</v>
      </c>
      <c r="L73" s="138">
        <v>0.31419999999999998</v>
      </c>
      <c r="M73" s="138"/>
      <c r="N73" s="138">
        <v>0.31090000000000001</v>
      </c>
      <c r="O73" s="138"/>
      <c r="P73" s="138">
        <v>0.30769999999999997</v>
      </c>
      <c r="Q73" s="138"/>
      <c r="R73" s="138">
        <v>0.30459999999999998</v>
      </c>
      <c r="S73" s="138"/>
      <c r="T73" s="138">
        <v>0.29880000000000001</v>
      </c>
      <c r="U73" s="138"/>
      <c r="V73" s="138">
        <v>0.29249999999999998</v>
      </c>
      <c r="W73" s="138"/>
      <c r="X73" s="138">
        <v>0.2787</v>
      </c>
      <c r="Y73" s="138"/>
      <c r="Z73" s="138">
        <v>0.26069999999999999</v>
      </c>
      <c r="AA73" s="138"/>
      <c r="AB73" s="138">
        <v>0.24829999999999999</v>
      </c>
      <c r="AC73" s="150"/>
      <c r="AD73" s="90"/>
      <c r="AE73" s="2"/>
      <c r="AF73" s="2"/>
      <c r="AG73" s="2"/>
    </row>
    <row r="74" spans="2:33">
      <c r="B74" s="85"/>
      <c r="C74" s="92">
        <v>17.899999999999999</v>
      </c>
      <c r="D74" s="92">
        <v>2099</v>
      </c>
      <c r="E74" s="92">
        <f t="shared" si="16"/>
        <v>1825.85</v>
      </c>
      <c r="F74" s="86"/>
      <c r="I74" s="85"/>
      <c r="J74" s="138">
        <v>0.05</v>
      </c>
      <c r="K74" s="138">
        <v>0.62250000000000005</v>
      </c>
      <c r="L74" s="138">
        <v>0.30640000000000001</v>
      </c>
      <c r="M74" s="138"/>
      <c r="N74" s="138">
        <v>0.30320000000000003</v>
      </c>
      <c r="O74" s="138"/>
      <c r="P74" s="138">
        <v>0.30009999999999998</v>
      </c>
      <c r="Q74" s="138"/>
      <c r="R74" s="138">
        <v>0.29720000000000002</v>
      </c>
      <c r="S74" s="138"/>
      <c r="T74" s="138">
        <v>0.29160000000000003</v>
      </c>
      <c r="U74" s="138"/>
      <c r="V74" s="138">
        <v>0.28560000000000002</v>
      </c>
      <c r="W74" s="138"/>
      <c r="X74" s="138">
        <v>0.27239999999999998</v>
      </c>
      <c r="Y74" s="138"/>
      <c r="Z74" s="138">
        <v>0.25509999999999999</v>
      </c>
      <c r="AA74" s="138"/>
      <c r="AB74" s="138">
        <v>0.2432</v>
      </c>
      <c r="AC74" s="150"/>
      <c r="AD74" s="90"/>
      <c r="AE74" s="2"/>
      <c r="AF74" s="2"/>
      <c r="AG74" s="2"/>
    </row>
    <row r="75" spans="2:33">
      <c r="B75" s="85"/>
      <c r="C75" s="92">
        <v>17.899999999999999</v>
      </c>
      <c r="D75" s="92">
        <v>2142</v>
      </c>
      <c r="E75" s="92">
        <f t="shared" si="16"/>
        <v>1868.85</v>
      </c>
      <c r="F75" s="86"/>
      <c r="I75" s="85"/>
      <c r="J75" s="138">
        <v>0.1</v>
      </c>
      <c r="K75" s="138">
        <v>0.60160000000000002</v>
      </c>
      <c r="L75" s="138">
        <v>0.2969</v>
      </c>
      <c r="M75" s="138"/>
      <c r="N75" s="138">
        <v>0.29389999999999999</v>
      </c>
      <c r="O75" s="138"/>
      <c r="P75" s="138">
        <v>0.29089999999999999</v>
      </c>
      <c r="Q75" s="138"/>
      <c r="R75" s="138">
        <v>0.28820000000000001</v>
      </c>
      <c r="S75" s="138"/>
      <c r="T75" s="138">
        <v>0.2828</v>
      </c>
      <c r="U75" s="138"/>
      <c r="V75" s="138">
        <v>0.2772</v>
      </c>
      <c r="W75" s="138"/>
      <c r="X75" s="138">
        <v>0.26469999999999999</v>
      </c>
      <c r="Y75" s="138"/>
      <c r="Z75" s="138">
        <v>0.24840000000000001</v>
      </c>
      <c r="AA75" s="138"/>
      <c r="AB75" s="138">
        <v>0.23710000000000001</v>
      </c>
      <c r="AC75" s="150"/>
      <c r="AD75" s="90"/>
      <c r="AE75" s="2"/>
      <c r="AF75" s="2"/>
      <c r="AG75" s="2"/>
    </row>
    <row r="76" spans="2:33" ht="14.4">
      <c r="B76" s="85"/>
      <c r="C76" s="148">
        <v>18.7</v>
      </c>
      <c r="D76" s="148">
        <v>2150</v>
      </c>
      <c r="E76" s="148">
        <f t="shared" si="16"/>
        <v>1876.85</v>
      </c>
      <c r="F76" s="86"/>
      <c r="I76" s="85"/>
      <c r="J76" s="138">
        <v>0.15</v>
      </c>
      <c r="K76" s="138">
        <v>0.58040000000000003</v>
      </c>
      <c r="L76" s="138">
        <v>0.28760000000000002</v>
      </c>
      <c r="M76" s="138"/>
      <c r="N76" s="138">
        <v>0.2848</v>
      </c>
      <c r="O76" s="138"/>
      <c r="P76" s="138">
        <v>0.28199999999999997</v>
      </c>
      <c r="Q76" s="138"/>
      <c r="R76" s="138">
        <v>0.27939999999999998</v>
      </c>
      <c r="S76" s="138"/>
      <c r="T76" s="138">
        <v>0.27429999999999999</v>
      </c>
      <c r="U76" s="138"/>
      <c r="V76" s="138">
        <v>0.26900000000000002</v>
      </c>
      <c r="W76" s="138"/>
      <c r="X76" s="138">
        <v>0.25719999999999998</v>
      </c>
      <c r="Y76" s="138"/>
      <c r="Z76" s="138">
        <v>0.24179999999999999</v>
      </c>
      <c r="AA76" s="138"/>
      <c r="AB76" s="138">
        <v>0.23119999999999999</v>
      </c>
      <c r="AC76" s="150"/>
      <c r="AD76" s="90"/>
      <c r="AE76" s="2"/>
      <c r="AF76" s="2"/>
      <c r="AG76" s="2"/>
    </row>
    <row r="77" spans="2:33">
      <c r="B77" s="85"/>
      <c r="C77" s="92">
        <v>19.5</v>
      </c>
      <c r="D77" s="92">
        <v>2157</v>
      </c>
      <c r="E77" s="92">
        <f t="shared" si="16"/>
        <v>1883.85</v>
      </c>
      <c r="F77" s="86"/>
      <c r="I77" s="85"/>
      <c r="J77" s="138">
        <v>0.2</v>
      </c>
      <c r="K77" s="138">
        <v>0.55889999999999995</v>
      </c>
      <c r="L77" s="138">
        <v>0.2787</v>
      </c>
      <c r="M77" s="138"/>
      <c r="N77" s="138">
        <v>0.27600000000000002</v>
      </c>
      <c r="O77" s="138"/>
      <c r="P77" s="138">
        <v>0.27329999999999999</v>
      </c>
      <c r="Q77" s="138"/>
      <c r="R77" s="138">
        <v>0.27079999999999999</v>
      </c>
      <c r="S77" s="138"/>
      <c r="T77" s="138">
        <v>0.2661</v>
      </c>
      <c r="U77" s="138"/>
      <c r="V77" s="138">
        <v>0.26100000000000001</v>
      </c>
      <c r="W77" s="138"/>
      <c r="X77" s="138">
        <v>0.25</v>
      </c>
      <c r="Y77" s="138"/>
      <c r="Z77" s="138">
        <v>0.23549999999999999</v>
      </c>
      <c r="AA77" s="138"/>
      <c r="AB77" s="138">
        <v>0.22539999999999999</v>
      </c>
      <c r="AC77" s="150"/>
      <c r="AD77" s="90"/>
      <c r="AE77" s="2"/>
      <c r="AF77" s="2"/>
      <c r="AG77" s="2"/>
    </row>
    <row r="78" spans="2:33">
      <c r="B78" s="85"/>
      <c r="C78" s="92">
        <v>20.3</v>
      </c>
      <c r="D78" s="92">
        <v>2165</v>
      </c>
      <c r="E78" s="92">
        <f t="shared" si="16"/>
        <v>1891.85</v>
      </c>
      <c r="F78" s="86"/>
      <c r="I78" s="87"/>
      <c r="J78" s="1"/>
      <c r="K78" s="1"/>
      <c r="L78" s="1"/>
      <c r="M78" s="1"/>
      <c r="N78" s="1"/>
      <c r="O78" s="1"/>
      <c r="P78" s="1"/>
      <c r="Q78" s="1"/>
      <c r="R78" s="1"/>
      <c r="S78" s="1"/>
      <c r="T78" s="1"/>
      <c r="U78" s="1"/>
      <c r="V78" s="1"/>
      <c r="W78" s="1"/>
      <c r="X78" s="1"/>
      <c r="Y78" s="1"/>
      <c r="Z78" s="1"/>
      <c r="AA78" s="1"/>
      <c r="AB78" s="1"/>
      <c r="AC78" s="88"/>
      <c r="AD78" s="2"/>
      <c r="AE78" s="2"/>
      <c r="AF78" s="2"/>
      <c r="AG78" s="2"/>
    </row>
    <row r="79" spans="2:33" ht="14.4">
      <c r="B79" s="85"/>
      <c r="C79" s="92">
        <v>21</v>
      </c>
      <c r="D79" s="92">
        <v>2172</v>
      </c>
      <c r="E79" s="92">
        <f t="shared" si="16"/>
        <v>1898.85</v>
      </c>
      <c r="F79" s="86"/>
      <c r="H79" s="2"/>
      <c r="I79" s="2"/>
      <c r="J79" s="102"/>
      <c r="K79" s="102"/>
      <c r="X79" s="90"/>
      <c r="Y79" s="99"/>
      <c r="Z79" s="90"/>
      <c r="AA79" s="99"/>
      <c r="AB79" s="90"/>
      <c r="AC79" s="99"/>
      <c r="AD79" s="90"/>
      <c r="AE79" s="2"/>
      <c r="AF79" s="2"/>
      <c r="AG79" s="2"/>
    </row>
    <row r="80" spans="2:33">
      <c r="B80" s="85"/>
      <c r="C80" s="29">
        <v>21.8</v>
      </c>
      <c r="D80" s="29">
        <v>2180</v>
      </c>
      <c r="E80" s="29">
        <f t="shared" si="16"/>
        <v>1906.85</v>
      </c>
      <c r="F80" s="86"/>
      <c r="H80" s="2"/>
      <c r="I80" s="2"/>
      <c r="J80" s="90"/>
      <c r="K80" s="90"/>
      <c r="X80" s="90"/>
      <c r="Y80" s="99"/>
      <c r="Z80" s="90"/>
      <c r="AA80" s="99"/>
      <c r="AB80" s="90"/>
      <c r="AC80" s="99"/>
      <c r="AD80" s="90"/>
      <c r="AE80" s="2"/>
      <c r="AF80" s="2"/>
      <c r="AG80" s="2"/>
    </row>
    <row r="81" spans="1:34" ht="14.4">
      <c r="B81" s="85"/>
      <c r="C81" s="148">
        <v>22.6</v>
      </c>
      <c r="D81" s="148">
        <v>2187</v>
      </c>
      <c r="E81" s="148">
        <f t="shared" ref="E81:E82" si="17">D81-273.15</f>
        <v>1913.85</v>
      </c>
      <c r="F81" s="86"/>
      <c r="H81" s="2"/>
      <c r="I81" s="2"/>
      <c r="J81" s="90"/>
      <c r="K81" s="90"/>
      <c r="L81" s="90"/>
      <c r="M81" s="99"/>
      <c r="X81" s="90"/>
      <c r="Y81" s="99"/>
      <c r="Z81" s="90"/>
      <c r="AA81" s="99"/>
      <c r="AB81" s="90"/>
      <c r="AC81" s="99"/>
      <c r="AD81" s="90"/>
      <c r="AE81" s="2"/>
      <c r="AF81" s="2"/>
      <c r="AG81" s="2"/>
    </row>
    <row r="82" spans="1:34">
      <c r="B82" s="85"/>
      <c r="C82" s="92">
        <v>23.4</v>
      </c>
      <c r="D82" s="92">
        <v>2194</v>
      </c>
      <c r="E82" s="29">
        <f t="shared" si="17"/>
        <v>1920.85</v>
      </c>
      <c r="F82" s="86"/>
      <c r="H82" s="2"/>
      <c r="I82" s="2"/>
      <c r="J82" s="90"/>
      <c r="K82" s="90"/>
      <c r="L82" s="90"/>
      <c r="M82" s="99"/>
      <c r="N82" s="90"/>
      <c r="O82" s="99"/>
      <c r="P82" s="90"/>
      <c r="Q82" s="99"/>
      <c r="R82" s="90"/>
      <c r="S82" s="99"/>
      <c r="T82" s="90"/>
      <c r="U82" s="99"/>
      <c r="V82" s="90"/>
      <c r="W82" s="99"/>
      <c r="X82" s="90"/>
      <c r="Y82" s="99"/>
      <c r="Z82" s="90"/>
      <c r="AA82" s="99"/>
      <c r="AB82" s="90"/>
      <c r="AC82" s="99"/>
      <c r="AD82" s="90"/>
      <c r="AE82" s="2"/>
      <c r="AF82" s="2"/>
      <c r="AG82" s="2"/>
      <c r="AH82" s="2"/>
    </row>
    <row r="83" spans="1:34">
      <c r="A83" s="2"/>
      <c r="B83" s="87"/>
      <c r="C83" s="1"/>
      <c r="D83" s="1"/>
      <c r="E83" s="1"/>
      <c r="F83" s="88"/>
      <c r="G83" s="2"/>
      <c r="H83" s="2"/>
      <c r="I83" s="2"/>
      <c r="J83" s="90"/>
      <c r="K83" s="90"/>
      <c r="L83" s="90"/>
      <c r="M83" s="99"/>
      <c r="N83" s="90"/>
      <c r="O83" s="99"/>
      <c r="P83" s="90"/>
      <c r="Q83" s="99"/>
      <c r="R83" s="90"/>
      <c r="S83" s="99"/>
      <c r="T83" s="90"/>
      <c r="U83" s="99"/>
      <c r="V83" s="90"/>
      <c r="W83" s="99"/>
      <c r="X83" s="90"/>
      <c r="Y83" s="99"/>
      <c r="Z83" s="90"/>
      <c r="AA83" s="99"/>
      <c r="AB83" s="90"/>
      <c r="AC83" s="99"/>
      <c r="AD83" s="90"/>
      <c r="AE83" s="2"/>
      <c r="AF83" s="2"/>
      <c r="AG83" s="2"/>
      <c r="AH83" s="2"/>
    </row>
    <row r="84" spans="1:34">
      <c r="A84" s="2"/>
      <c r="B84" s="2"/>
      <c r="C84" s="2"/>
      <c r="D84" s="2"/>
      <c r="E84" s="2"/>
      <c r="F84" s="2"/>
      <c r="G84" s="2"/>
      <c r="H84" s="2"/>
      <c r="I84" s="2"/>
      <c r="J84" s="90"/>
      <c r="K84" s="90"/>
      <c r="L84" s="90"/>
      <c r="M84" s="99"/>
      <c r="N84" s="90"/>
      <c r="O84" s="99"/>
      <c r="P84" s="90"/>
      <c r="Q84" s="99"/>
      <c r="R84" s="90"/>
      <c r="S84" s="99"/>
      <c r="T84" s="90"/>
      <c r="U84" s="99"/>
      <c r="V84" s="90"/>
      <c r="W84" s="99"/>
      <c r="X84" s="90"/>
      <c r="Y84" s="99"/>
      <c r="Z84" s="90"/>
      <c r="AA84" s="99"/>
      <c r="AB84" s="90"/>
      <c r="AC84" s="99"/>
      <c r="AD84" s="90"/>
      <c r="AE84" s="2"/>
      <c r="AF84" s="2"/>
      <c r="AG84" s="2"/>
      <c r="AH84" s="2"/>
    </row>
    <row r="85" spans="1:34" s="120" customFormat="1" ht="15" thickBot="1">
      <c r="C85" s="139"/>
      <c r="D85" s="140"/>
      <c r="E85" s="140"/>
    </row>
    <row r="86" spans="1:34" ht="15" thickTop="1">
      <c r="E86" s="3"/>
    </row>
    <row r="87" spans="1:34" ht="14.4">
      <c r="E87" s="3"/>
    </row>
  </sheetData>
  <phoneticPr fontId="7" type="noConversion"/>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Table 1</vt:lpstr>
      <vt:lpstr>Table 2</vt:lpstr>
      <vt:lpstr>Table 3</vt:lpstr>
      <vt:lpstr>Table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shugao zhao</dc:creator>
  <cp:lastModifiedBy>shugao zhao</cp:lastModifiedBy>
  <dcterms:created xsi:type="dcterms:W3CDTF">2015-06-05T18:19:00Z</dcterms:created>
  <dcterms:modified xsi:type="dcterms:W3CDTF">2026-02-10T07:27:56Z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0D7851E979D74F48A3AAC3943DB9C417_13</vt:lpwstr>
  </property>
  <property fmtid="{D5CDD505-2E9C-101B-9397-08002B2CF9AE}" pid="3" name="KSOProductBuildVer">
    <vt:lpwstr>2052-12.1.0.19770</vt:lpwstr>
  </property>
</Properties>
</file>