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DDO154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2" i="1" l="1"/>
  <c r="C12" i="1"/>
  <c r="E10" i="1"/>
  <c r="A33" i="1" l="1"/>
  <c r="A34" i="1"/>
  <c r="A35" i="1"/>
  <c r="A36" i="1"/>
  <c r="A37" i="1"/>
  <c r="A38" i="1"/>
  <c r="A39" i="1"/>
  <c r="A40" i="1"/>
  <c r="A41" i="1"/>
  <c r="A42" i="1"/>
  <c r="A43" i="1"/>
  <c r="A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C32" i="1"/>
  <c r="B32" i="1"/>
  <c r="D17" i="1"/>
  <c r="J17" i="1" s="1"/>
  <c r="I8" i="1"/>
  <c r="C9" i="1"/>
  <c r="M17" i="1" l="1"/>
  <c r="K17" i="1"/>
  <c r="L17" i="1"/>
  <c r="N17" i="1" s="1"/>
  <c r="D16" i="1"/>
  <c r="D26" i="1"/>
  <c r="D24" i="1"/>
  <c r="D22" i="1"/>
  <c r="D20" i="1"/>
  <c r="D18" i="1"/>
  <c r="D27" i="1"/>
  <c r="D25" i="1"/>
  <c r="D23" i="1"/>
  <c r="D21" i="1"/>
  <c r="D19" i="1"/>
  <c r="J19" i="1" l="1"/>
  <c r="L19" i="1"/>
  <c r="K19" i="1"/>
  <c r="M19" i="1"/>
  <c r="J23" i="1"/>
  <c r="L23" i="1"/>
  <c r="K23" i="1"/>
  <c r="M23" i="1"/>
  <c r="J27" i="1"/>
  <c r="L27" i="1"/>
  <c r="M27" i="1"/>
  <c r="K27" i="1"/>
  <c r="J18" i="1"/>
  <c r="L18" i="1"/>
  <c r="K18" i="1"/>
  <c r="M18" i="1"/>
  <c r="J22" i="1"/>
  <c r="L22" i="1"/>
  <c r="K22" i="1"/>
  <c r="M22" i="1"/>
  <c r="J26" i="1"/>
  <c r="L26" i="1"/>
  <c r="M26" i="1"/>
  <c r="K26" i="1"/>
  <c r="J21" i="1"/>
  <c r="L21" i="1"/>
  <c r="K21" i="1"/>
  <c r="M21" i="1"/>
  <c r="J25" i="1"/>
  <c r="L25" i="1"/>
  <c r="K25" i="1"/>
  <c r="M25" i="1"/>
  <c r="J20" i="1"/>
  <c r="L20" i="1"/>
  <c r="K20" i="1"/>
  <c r="M20" i="1"/>
  <c r="J24" i="1"/>
  <c r="L24" i="1"/>
  <c r="K24" i="1"/>
  <c r="M24" i="1"/>
  <c r="M16" i="1"/>
  <c r="K16" i="1"/>
  <c r="L16" i="1"/>
  <c r="J16" i="1"/>
  <c r="O17" i="1"/>
  <c r="N24" i="1" l="1"/>
  <c r="N20" i="1"/>
  <c r="N25" i="1"/>
  <c r="N21" i="1"/>
  <c r="N26" i="1"/>
  <c r="N22" i="1"/>
  <c r="N18" i="1"/>
  <c r="N27" i="1"/>
  <c r="N23" i="1"/>
  <c r="N19" i="1"/>
  <c r="N16" i="1"/>
  <c r="O16" i="1"/>
  <c r="O26" i="1"/>
  <c r="O18" i="1"/>
  <c r="O23" i="1"/>
  <c r="E17" i="1"/>
  <c r="F17" i="1" s="1"/>
  <c r="G17" i="1" s="1"/>
  <c r="D33" i="1" s="1"/>
  <c r="E33" i="1" s="1"/>
  <c r="F33" i="1" s="1"/>
  <c r="O20" i="1"/>
  <c r="O27" i="1"/>
  <c r="O25" i="1"/>
  <c r="O24" i="1"/>
  <c r="O21" i="1"/>
  <c r="O22" i="1"/>
  <c r="O19" i="1"/>
  <c r="E16" i="1" l="1"/>
  <c r="F16" i="1" s="1"/>
  <c r="G16" i="1" s="1"/>
  <c r="H17" i="1"/>
  <c r="E18" i="1"/>
  <c r="F18" i="1" s="1"/>
  <c r="G18" i="1" s="1"/>
  <c r="D34" i="1" s="1"/>
  <c r="E34" i="1" s="1"/>
  <c r="F34" i="1" s="1"/>
  <c r="E23" i="1"/>
  <c r="F23" i="1" s="1"/>
  <c r="G23" i="1" s="1"/>
  <c r="D39" i="1" s="1"/>
  <c r="E39" i="1" s="1"/>
  <c r="F39" i="1" s="1"/>
  <c r="E27" i="1"/>
  <c r="F27" i="1" s="1"/>
  <c r="G27" i="1" s="1"/>
  <c r="D43" i="1" s="1"/>
  <c r="E43" i="1" s="1"/>
  <c r="F43" i="1" s="1"/>
  <c r="E26" i="1"/>
  <c r="F26" i="1" s="1"/>
  <c r="G26" i="1" s="1"/>
  <c r="D42" i="1" s="1"/>
  <c r="E42" i="1" s="1"/>
  <c r="F42" i="1" s="1"/>
  <c r="E25" i="1"/>
  <c r="F25" i="1" s="1"/>
  <c r="G25" i="1" s="1"/>
  <c r="D41" i="1" s="1"/>
  <c r="E41" i="1" s="1"/>
  <c r="F41" i="1" s="1"/>
  <c r="E20" i="1"/>
  <c r="F20" i="1" s="1"/>
  <c r="G20" i="1" s="1"/>
  <c r="D36" i="1" s="1"/>
  <c r="E36" i="1" s="1"/>
  <c r="F36" i="1" s="1"/>
  <c r="E19" i="1"/>
  <c r="F19" i="1" s="1"/>
  <c r="G19" i="1" s="1"/>
  <c r="D35" i="1" s="1"/>
  <c r="E35" i="1" s="1"/>
  <c r="F35" i="1" s="1"/>
  <c r="E22" i="1"/>
  <c r="F22" i="1" s="1"/>
  <c r="G22" i="1" s="1"/>
  <c r="D38" i="1" s="1"/>
  <c r="E38" i="1" s="1"/>
  <c r="F38" i="1" s="1"/>
  <c r="E21" i="1"/>
  <c r="F21" i="1" s="1"/>
  <c r="G21" i="1" s="1"/>
  <c r="D37" i="1" s="1"/>
  <c r="E37" i="1" s="1"/>
  <c r="F37" i="1" s="1"/>
  <c r="E24" i="1"/>
  <c r="F24" i="1" s="1"/>
  <c r="G24" i="1" s="1"/>
  <c r="D40" i="1" s="1"/>
  <c r="E40" i="1" s="1"/>
  <c r="F40" i="1" s="1"/>
  <c r="H16" i="1" l="1"/>
  <c r="D32" i="1"/>
  <c r="E32" i="1" s="1"/>
  <c r="F32" i="1" s="1"/>
  <c r="F44" i="1" s="1"/>
  <c r="H21" i="1"/>
  <c r="H19" i="1"/>
  <c r="H25" i="1"/>
  <c r="H27" i="1"/>
  <c r="H18" i="1"/>
  <c r="H24" i="1"/>
  <c r="H22" i="1"/>
  <c r="H20" i="1"/>
  <c r="H26" i="1"/>
  <c r="H23" i="1"/>
  <c r="H28" i="1" l="1"/>
  <c r="C29" i="1" s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<sst xmlns="http://schemas.openxmlformats.org/spreadsheetml/2006/main" count="41" uniqueCount="38">
  <si>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</si>
  <si>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</si>
  <si>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</si>
  <si>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</si>
  <si>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</si>
  <si>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</si>
  <si>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DDO154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</si>
  <si>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</si>
  <si>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</si>
  <si>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</si>
  <si>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</si>
  <si>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</si>
  <si>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</si>
  <si>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</si>
  <si>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</si>
  <si>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</si>
  <si>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</si>
  <si>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</si>
  <si>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r_c=R_max=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</si>
  <si>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</si>
  <si>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</si>
  <si>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</si>
  <si>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</si>
  <si>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</si>
  <si>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</si>
  <si>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</si>
  <si>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</si>
  <si>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</si>
  <si>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</si>
  <si>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</si>
  <si>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</si>
  <si>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</si>
  <si>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</si>
  <si>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</si>
  <si>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</si>
  <si>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t>ρ0*1,151=</t>
  </si>
  <si>
    <t>=M_tot/4.π.r_c^3.I(infini)*1,15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</si>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</sst>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11" xfId="0" applyFont="1" applyBorder="1" applyAlignment="1">
      <alignment horizontal="right"/>
    </xf>
    <xf numFmtId="0" fontId="2" fillId="0" borderId="23" xfId="0" applyFont="1" applyBorder="1"/>
    <xf numFmtId="0" fontId="6" fillId="0" borderId="2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'DDO154'!$B$31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'DDO154'!$C$32:$C$43</c:f>
                <c:numCache>
                  <c:formatCode>General</c:formatCode>
                  <c:ptCount val="12"/>
                  <c:pt idx="0">
                    <c:v>1.6</c:v>
                  </c:pt>
                  <c:pt idx="1">
                    <c:v>0.8</c:v>
                  </c:pt>
                  <c:pt idx="2">
                    <c:v>0.7</c:v>
                  </c:pt>
                  <c:pt idx="3">
                    <c:v>0.5</c:v>
                  </c:pt>
                  <c:pt idx="4">
                    <c:v>0.4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0.2</c:v>
                  </c:pt>
                  <c:pt idx="8">
                    <c:v>0.3</c:v>
                  </c:pt>
                  <c:pt idx="9">
                    <c:v>0.6</c:v>
                  </c:pt>
                  <c:pt idx="10">
                    <c:v>0.7</c:v>
                  </c:pt>
                  <c:pt idx="11">
                    <c:v>1.3</c:v>
                  </c:pt>
                </c:numCache>
              </c:numRef>
            </c:plus>
            <c:minus>
              <c:numRef>
                <c:f>'DDO154'!$C$32:$C$43</c:f>
                <c:numCache>
                  <c:formatCode>General</c:formatCode>
                  <c:ptCount val="12"/>
                  <c:pt idx="0">
                    <c:v>1.6</c:v>
                  </c:pt>
                  <c:pt idx="1">
                    <c:v>0.8</c:v>
                  </c:pt>
                  <c:pt idx="2">
                    <c:v>0.7</c:v>
                  </c:pt>
                  <c:pt idx="3">
                    <c:v>0.5</c:v>
                  </c:pt>
                  <c:pt idx="4">
                    <c:v>0.4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0.2</c:v>
                  </c:pt>
                  <c:pt idx="8">
                    <c:v>0.3</c:v>
                  </c:pt>
                  <c:pt idx="9">
                    <c:v>0.6</c:v>
                  </c:pt>
                  <c:pt idx="10">
                    <c:v>0.7</c:v>
                  </c:pt>
                  <c:pt idx="11">
                    <c:v>1.3</c:v>
                  </c:pt>
                </c:numCache>
              </c:numRef>
            </c:minus>
          </c:errBars>
          <c:xVal>
            <c:numRef>
              <c:f>'DDO154'!$A$32:$A$43</c:f>
              <c:numCache>
                <c:formatCode>General</c:formatCode>
                <c:ptCount val="12"/>
                <c:pt idx="0">
                  <c:v>0.49</c:v>
                </c:pt>
                <c:pt idx="1">
                  <c:v>0.99</c:v>
                </c:pt>
                <c:pt idx="2">
                  <c:v>1.48</c:v>
                </c:pt>
                <c:pt idx="3">
                  <c:v>1.97</c:v>
                </c:pt>
                <c:pt idx="4">
                  <c:v>2.4700000000000002</c:v>
                </c:pt>
                <c:pt idx="5">
                  <c:v>2.96</c:v>
                </c:pt>
                <c:pt idx="6">
                  <c:v>3.46</c:v>
                </c:pt>
                <c:pt idx="7">
                  <c:v>3.95</c:v>
                </c:pt>
                <c:pt idx="8">
                  <c:v>4.4400000000000004</c:v>
                </c:pt>
                <c:pt idx="9">
                  <c:v>4.9400000000000004</c:v>
                </c:pt>
                <c:pt idx="10">
                  <c:v>5.43</c:v>
                </c:pt>
                <c:pt idx="11">
                  <c:v>5.92</c:v>
                </c:pt>
              </c:numCache>
            </c:numRef>
          </c:xVal>
          <c:yVal>
            <c:numRef>
              <c:f>'DDO154'!$B$32:$B$43</c:f>
              <c:numCache>
                <c:formatCode>General</c:formatCode>
                <c:ptCount val="12"/>
                <c:pt idx="0">
                  <c:v>13.8</c:v>
                </c:pt>
                <c:pt idx="1">
                  <c:v>21.6</c:v>
                </c:pt>
                <c:pt idx="2">
                  <c:v>28.9</c:v>
                </c:pt>
                <c:pt idx="3">
                  <c:v>34.299999999999997</c:v>
                </c:pt>
                <c:pt idx="4">
                  <c:v>38.200000000000003</c:v>
                </c:pt>
                <c:pt idx="5">
                  <c:v>42</c:v>
                </c:pt>
                <c:pt idx="6">
                  <c:v>44.6</c:v>
                </c:pt>
                <c:pt idx="7">
                  <c:v>46.3</c:v>
                </c:pt>
                <c:pt idx="8">
                  <c:v>47.4</c:v>
                </c:pt>
                <c:pt idx="9">
                  <c:v>48.2</c:v>
                </c:pt>
                <c:pt idx="10">
                  <c:v>47.4</c:v>
                </c:pt>
                <c:pt idx="11">
                  <c:v>45.5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976"/>
        <c:axId val="151112704"/>
      </c:scatterChart>
      <c:scatterChart>
        <c:scatterStyle val="smoothMarker"/>
        <c:varyColors val="0"/>
        <c:ser>
          <c:idx val="1"/>
          <c:order val="1"/>
          <c:tx>
            <c:strRef>
              <c:f>'DDO154'!$D$31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'DDO154'!$A$32:$A$43</c:f>
              <c:numCache>
                <c:formatCode>General</c:formatCode>
                <c:ptCount val="12"/>
                <c:pt idx="0">
                  <c:v>0.49</c:v>
                </c:pt>
                <c:pt idx="1">
                  <c:v>0.99</c:v>
                </c:pt>
                <c:pt idx="2">
                  <c:v>1.48</c:v>
                </c:pt>
                <c:pt idx="3">
                  <c:v>1.97</c:v>
                </c:pt>
                <c:pt idx="4">
                  <c:v>2.4700000000000002</c:v>
                </c:pt>
                <c:pt idx="5">
                  <c:v>2.96</c:v>
                </c:pt>
                <c:pt idx="6">
                  <c:v>3.46</c:v>
                </c:pt>
                <c:pt idx="7">
                  <c:v>3.95</c:v>
                </c:pt>
                <c:pt idx="8">
                  <c:v>4.4400000000000004</c:v>
                </c:pt>
                <c:pt idx="9">
                  <c:v>4.9400000000000004</c:v>
                </c:pt>
                <c:pt idx="10">
                  <c:v>5.43</c:v>
                </c:pt>
                <c:pt idx="11">
                  <c:v>5.92</c:v>
                </c:pt>
              </c:numCache>
            </c:numRef>
          </c:xVal>
          <c:yVal>
            <c:numRef>
              <c:f>'DDO154'!$D$32:$D$43</c:f>
              <c:numCache>
                <c:formatCode>General</c:formatCode>
                <c:ptCount val="12"/>
                <c:pt idx="0">
                  <c:v>9.15</c:v>
                </c:pt>
                <c:pt idx="1">
                  <c:v>17.93</c:v>
                </c:pt>
                <c:pt idx="2">
                  <c:v>25.71</c:v>
                </c:pt>
                <c:pt idx="3">
                  <c:v>32.409999999999997</c:v>
                </c:pt>
                <c:pt idx="4">
                  <c:v>37.92</c:v>
                </c:pt>
                <c:pt idx="5">
                  <c:v>42.01</c:v>
                </c:pt>
                <c:pt idx="6">
                  <c:v>44.89</c:v>
                </c:pt>
                <c:pt idx="7">
                  <c:v>46.61</c:v>
                </c:pt>
                <c:pt idx="8">
                  <c:v>47.43</c:v>
                </c:pt>
                <c:pt idx="9">
                  <c:v>47.53</c:v>
                </c:pt>
                <c:pt idx="10">
                  <c:v>47.11</c:v>
                </c:pt>
                <c:pt idx="11">
                  <c:v>46.34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976"/>
        <c:axId val="151112704"/>
      </c:scatterChart>
      <c:valAx>
        <c:axId val="1511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12704"/>
        <c:crosses val="autoZero"/>
        <c:crossBetween val="midCat"/>
      </c:valAx>
      <c:valAx>
        <c:axId val="151112704"/>
        <c:scaling>
          <c:orientation val="minMax"/>
          <c:max val="60"/>
          <c:min val="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02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'DDO154'!$B$31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'DDO154'!$A$32:$A$43</c:f>
              <c:numCache>
                <c:formatCode>General</c:formatCode>
                <c:ptCount val="12"/>
                <c:pt idx="0">
                  <c:v>0.49</c:v>
                </c:pt>
                <c:pt idx="1">
                  <c:v>0.99</c:v>
                </c:pt>
                <c:pt idx="2">
                  <c:v>1.48</c:v>
                </c:pt>
                <c:pt idx="3">
                  <c:v>1.97</c:v>
                </c:pt>
                <c:pt idx="4">
                  <c:v>2.4700000000000002</c:v>
                </c:pt>
                <c:pt idx="5">
                  <c:v>2.96</c:v>
                </c:pt>
                <c:pt idx="6">
                  <c:v>3.46</c:v>
                </c:pt>
                <c:pt idx="7">
                  <c:v>3.95</c:v>
                </c:pt>
                <c:pt idx="8">
                  <c:v>4.4400000000000004</c:v>
                </c:pt>
                <c:pt idx="9">
                  <c:v>4.9400000000000004</c:v>
                </c:pt>
                <c:pt idx="10">
                  <c:v>5.43</c:v>
                </c:pt>
                <c:pt idx="11">
                  <c:v>5.92</c:v>
                </c:pt>
              </c:numCache>
            </c:numRef>
          </c:xVal>
          <c:yVal>
            <c:numRef>
              <c:f>'DDO154'!$B$32:$B$43</c:f>
              <c:numCache>
                <c:formatCode>General</c:formatCode>
                <c:ptCount val="12"/>
                <c:pt idx="0">
                  <c:v>13.8</c:v>
                </c:pt>
                <c:pt idx="1">
                  <c:v>21.6</c:v>
                </c:pt>
                <c:pt idx="2">
                  <c:v>28.9</c:v>
                </c:pt>
                <c:pt idx="3">
                  <c:v>34.299999999999997</c:v>
                </c:pt>
                <c:pt idx="4">
                  <c:v>38.200000000000003</c:v>
                </c:pt>
                <c:pt idx="5">
                  <c:v>42</c:v>
                </c:pt>
                <c:pt idx="6">
                  <c:v>44.6</c:v>
                </c:pt>
                <c:pt idx="7">
                  <c:v>46.3</c:v>
                </c:pt>
                <c:pt idx="8">
                  <c:v>47.4</c:v>
                </c:pt>
                <c:pt idx="9">
                  <c:v>48.2</c:v>
                </c:pt>
                <c:pt idx="10">
                  <c:v>47.4</c:v>
                </c:pt>
                <c:pt idx="11">
                  <c:v>45.5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73568"/>
        <c:axId val="151775872"/>
      </c:scatterChart>
      <c:scatterChart>
        <c:scatterStyle val="smoothMarker"/>
        <c:varyColors val="0"/>
        <c:ser>
          <c:idx val="1"/>
          <c:order val="1"/>
          <c:tx>
            <c:strRef>
              <c:f>'DDO154'!$D$31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'DDO154'!$A$32:$A$43</c:f>
              <c:numCache>
                <c:formatCode>General</c:formatCode>
                <c:ptCount val="12"/>
                <c:pt idx="0">
                  <c:v>0.49</c:v>
                </c:pt>
                <c:pt idx="1">
                  <c:v>0.99</c:v>
                </c:pt>
                <c:pt idx="2">
                  <c:v>1.48</c:v>
                </c:pt>
                <c:pt idx="3">
                  <c:v>1.97</c:v>
                </c:pt>
                <c:pt idx="4">
                  <c:v>2.4700000000000002</c:v>
                </c:pt>
                <c:pt idx="5">
                  <c:v>2.96</c:v>
                </c:pt>
                <c:pt idx="6">
                  <c:v>3.46</c:v>
                </c:pt>
                <c:pt idx="7">
                  <c:v>3.95</c:v>
                </c:pt>
                <c:pt idx="8">
                  <c:v>4.4400000000000004</c:v>
                </c:pt>
                <c:pt idx="9">
                  <c:v>4.9400000000000004</c:v>
                </c:pt>
                <c:pt idx="10">
                  <c:v>5.43</c:v>
                </c:pt>
                <c:pt idx="11">
                  <c:v>5.92</c:v>
                </c:pt>
              </c:numCache>
            </c:numRef>
          </c:xVal>
          <c:yVal>
            <c:numRef>
              <c:f>'DDO154'!$D$32:$D$43</c:f>
              <c:numCache>
                <c:formatCode>General</c:formatCode>
                <c:ptCount val="12"/>
                <c:pt idx="0">
                  <c:v>9.15</c:v>
                </c:pt>
                <c:pt idx="1">
                  <c:v>17.93</c:v>
                </c:pt>
                <c:pt idx="2">
                  <c:v>25.71</c:v>
                </c:pt>
                <c:pt idx="3">
                  <c:v>32.409999999999997</c:v>
                </c:pt>
                <c:pt idx="4">
                  <c:v>37.92</c:v>
                </c:pt>
                <c:pt idx="5">
                  <c:v>42.01</c:v>
                </c:pt>
                <c:pt idx="6">
                  <c:v>44.89</c:v>
                </c:pt>
                <c:pt idx="7">
                  <c:v>46.61</c:v>
                </c:pt>
                <c:pt idx="8">
                  <c:v>47.43</c:v>
                </c:pt>
                <c:pt idx="9">
                  <c:v>47.53</c:v>
                </c:pt>
                <c:pt idx="10">
                  <c:v>47.11</c:v>
                </c:pt>
                <c:pt idx="11">
                  <c:v>46.34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73568"/>
        <c:axId val="151775872"/>
      </c:scatterChart>
      <c:valAx>
        <c:axId val="1517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75872"/>
        <c:crosses val="autoZero"/>
        <c:crossBetween val="midCat"/>
      </c:valAx>
      <c:valAx>
        <c:axId val="15177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77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219075</xdr:rowOff>
    </xdr:from>
    <xdr:to>
      <xdr:col>12</xdr:col>
      <xdr:colOff>1000125</xdr:colOff>
      <xdr:row>46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7"/>
  <sheetViews>
    <sheetView tabSelected="1" topLeftCell="A28" workbookViewId="0">
      <selection activeCell="E12" sqref="E12"/>
    </sheetView>
  </sheetViews>
  <sheetFormatPr baseColWidth="10" defaultRowHeight="18.75" x14ac:dyDescent="0.3"/>
  <cols>
    <col min="1" max="3" width="12.7109375" style="1" customWidth="1"/>
    <col min="4" max="4" width="24.28515625" style="1" customWidth="1"/>
    <col min="5" max="5" width="12.7109375" style="1" customWidth="1"/>
    <col min="6" max="6" width="1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7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6</v>
      </c>
      <c r="B9" s="14" t="s">
        <v>9</v>
      </c>
      <c r="C9" s="15">
        <f>A27</f>
        <v>5.92</v>
      </c>
      <c r="D9" s="14" t="s">
        <v>10</v>
      </c>
      <c r="E9" s="15">
        <v>45.5</v>
      </c>
      <c r="F9" s="10"/>
      <c r="G9" s="10"/>
      <c r="H9" s="10"/>
      <c r="I9" s="18" t="s">
        <v>22</v>
      </c>
      <c r="J9" s="19">
        <v>3.1415899999999999</v>
      </c>
    </row>
    <row r="10" spans="1:15" x14ac:dyDescent="0.3">
      <c r="B10" s="5" t="s">
        <v>11</v>
      </c>
      <c r="C10" s="42" t="s">
        <v>13</v>
      </c>
      <c r="D10" s="42"/>
      <c r="E10" s="9">
        <f>E9*E9*C9/I8</f>
        <v>2849608221.535027</v>
      </c>
      <c r="F10" s="6" t="s">
        <v>12</v>
      </c>
      <c r="G10" s="8" t="s">
        <v>14</v>
      </c>
      <c r="H10" s="7">
        <v>6.4873818400000005E-2</v>
      </c>
    </row>
    <row r="11" spans="1:15" x14ac:dyDescent="0.3">
      <c r="D11" s="2"/>
      <c r="G11" s="16" t="s">
        <v>23</v>
      </c>
      <c r="H11" s="6"/>
      <c r="I11" s="2"/>
    </row>
    <row r="12" spans="1:15" x14ac:dyDescent="0.3">
      <c r="A12" s="8"/>
      <c r="B12" s="5" t="s">
        <v>18</v>
      </c>
      <c r="C12" s="9">
        <f>C9</f>
        <v>5.92</v>
      </c>
      <c r="D12" s="14" t="s">
        <v>35</v>
      </c>
      <c r="E12" s="37">
        <f>(E10/(POWER(C12,3)*4*3.14159*H10))*1.151</f>
        <v>19391723.078298036</v>
      </c>
      <c r="F12" s="38" t="s">
        <v>15</v>
      </c>
    </row>
    <row r="13" spans="1:15" x14ac:dyDescent="0.3">
      <c r="B13" s="2"/>
      <c r="D13" s="22"/>
      <c r="E13" s="39" t="s">
        <v>36</v>
      </c>
      <c r="F13" s="24"/>
    </row>
    <row r="14" spans="1:15" ht="19.5" thickBot="1" x14ac:dyDescent="0.35">
      <c r="B14" s="2"/>
      <c r="D14" s="22"/>
      <c r="E14" s="39"/>
      <c r="F14" s="24"/>
    </row>
    <row r="15" spans="1:15" x14ac:dyDescent="0.3">
      <c r="A15" s="12" t="s">
        <v>8</v>
      </c>
      <c r="B15" s="12" t="s">
        <v>16</v>
      </c>
      <c r="C15" s="12" t="s">
        <v>17</v>
      </c>
      <c r="D15" s="36" t="s">
        <v>19</v>
      </c>
      <c r="E15" s="36" t="s">
        <v>32</v>
      </c>
      <c r="F15" s="36" t="s">
        <v>20</v>
      </c>
      <c r="G15" s="13" t="s">
        <v>21</v>
      </c>
      <c r="H15" s="12" t="s">
        <v>25</v>
      </c>
      <c r="J15" s="43" t="s">
        <v>31</v>
      </c>
      <c r="K15" s="44"/>
      <c r="L15" s="44"/>
      <c r="M15" s="44"/>
      <c r="N15" s="44"/>
      <c r="O15" s="45"/>
    </row>
    <row r="16" spans="1:15" x14ac:dyDescent="0.3">
      <c r="A16" s="13">
        <v>0.49</v>
      </c>
      <c r="B16" s="13">
        <v>13.8</v>
      </c>
      <c r="C16" s="13">
        <v>1.6</v>
      </c>
      <c r="D16" s="13">
        <f>A16/$C$12</f>
        <v>8.2770270270270271E-2</v>
      </c>
      <c r="E16" s="13">
        <f>N16*K16+O16*M16</f>
        <v>1.8884099527027029E-4</v>
      </c>
      <c r="F16" s="13">
        <f t="shared" ref="F16:F27" si="0">4*$J$9*$E$12*POWER($C$12,3)*E16</f>
        <v>9547447.9337947741</v>
      </c>
      <c r="G16" s="13">
        <f>POWER($I$8*F16/A16,0.5)</f>
        <v>9.1543029715436077</v>
      </c>
      <c r="H16" s="13">
        <f t="shared" ref="H16:H27" si="1">ROUND(ABS((B16-G16)/B16)*100,2)</f>
        <v>33.659999999999997</v>
      </c>
      <c r="J16" s="30">
        <f>INDEX(Integrale!$H$3:$H$502,MATCH('DDO154'!D16,Integrale!$H$3:$H$502,1))</f>
        <v>0.08</v>
      </c>
      <c r="K16" s="13">
        <f>INDEX(Integrale!$I$3:$I$502,MATCH('DDO154'!D16,Integrale!$H$3:$H$502,1))</f>
        <v>1.693376E-4</v>
      </c>
      <c r="L16" s="13">
        <f>INDEX(Integrale!$H$3:$H$502,MATCH('DDO154'!D16,Integrale!$H$3:$H$502,1)+1)</f>
        <v>0.09</v>
      </c>
      <c r="M16" s="13">
        <f>INDEX(Integrale!$I$3:$I$502,MATCH('DDO154'!D16,Integrale!$H$3:$H$502,1)+1)</f>
        <v>2.3974010000000001E-4</v>
      </c>
      <c r="N16" s="13">
        <f>(L16-D16)/(L16-J16)</f>
        <v>0.72297297297297292</v>
      </c>
      <c r="O16" s="31">
        <f t="shared" ref="O16:O27" si="2">(D16-J16)/(L16-J16)</f>
        <v>0.27702702702702708</v>
      </c>
    </row>
    <row r="17" spans="1:15" x14ac:dyDescent="0.3">
      <c r="A17" s="13">
        <v>0.99</v>
      </c>
      <c r="B17" s="13">
        <v>21.6</v>
      </c>
      <c r="C17" s="13">
        <v>0.8</v>
      </c>
      <c r="D17" s="13">
        <f t="shared" ref="D17:D27" si="3">A17/$C$12</f>
        <v>0.16722972972972974</v>
      </c>
      <c r="E17" s="13">
        <f t="shared" ref="E17:E26" si="4">N17*K17+O17*M17</f>
        <v>1.463519918918919E-3</v>
      </c>
      <c r="F17" s="13">
        <f t="shared" si="0"/>
        <v>73992832.996626943</v>
      </c>
      <c r="G17" s="13">
        <f t="shared" ref="G17:G27" si="5">POWER($I$8*F17/A17,0.5)</f>
        <v>17.929034503212005</v>
      </c>
      <c r="H17" s="13">
        <f t="shared" si="1"/>
        <v>17</v>
      </c>
      <c r="J17" s="30">
        <f>INDEX(Integrale!$H$3:$H$502,MATCH('DDO154'!D17,Integrale!$H$3:$H$502,1))</f>
        <v>0.16</v>
      </c>
      <c r="K17" s="13">
        <f>INDEX(Integrale!$I$3:$I$502,MATCH('DDO154'!D17,Integrale!$H$3:$H$502,1))</f>
        <v>1.2868339999999999E-3</v>
      </c>
      <c r="L17" s="13">
        <f>INDEX(Integrale!$H$3:$H$502,MATCH('DDO154'!D17,Integrale!$H$3:$H$502,1)+1)</f>
        <v>0.17</v>
      </c>
      <c r="M17" s="13">
        <f>INDEX(Integrale!$I$3:$I$502,MATCH('DDO154'!D17,Integrale!$H$3:$H$502,1)+1)</f>
        <v>1.5312220000000001E-3</v>
      </c>
      <c r="N17" s="13">
        <f t="shared" ref="N17:N27" si="6">(L17-D17)/(L17-J17)</f>
        <v>0.27702702702702675</v>
      </c>
      <c r="O17" s="31">
        <f t="shared" si="2"/>
        <v>0.72297297297297325</v>
      </c>
    </row>
    <row r="18" spans="1:15" x14ac:dyDescent="0.3">
      <c r="A18" s="13">
        <v>1.48</v>
      </c>
      <c r="B18" s="13">
        <v>28.9</v>
      </c>
      <c r="C18" s="13">
        <v>0.7</v>
      </c>
      <c r="D18" s="13">
        <f t="shared" si="3"/>
        <v>0.25</v>
      </c>
      <c r="E18" s="13">
        <f t="shared" si="4"/>
        <v>4.4997288E-3</v>
      </c>
      <c r="F18" s="13">
        <f t="shared" si="0"/>
        <v>227497881.86993465</v>
      </c>
      <c r="G18" s="13">
        <f t="shared" si="5"/>
        <v>25.712096744717869</v>
      </c>
      <c r="H18" s="13">
        <f t="shared" si="1"/>
        <v>11.03</v>
      </c>
      <c r="J18" s="30">
        <f>INDEX(Integrale!$H$3:$H$502,MATCH('DDO154'!D18,Integrale!$H$3:$H$502,1))</f>
        <v>0.25</v>
      </c>
      <c r="K18" s="13">
        <f>INDEX(Integrale!$I$3:$I$502,MATCH('DDO154'!D18,Integrale!$H$3:$H$502,1))</f>
        <v>4.4997288E-3</v>
      </c>
      <c r="L18" s="13">
        <f>INDEX(Integrale!$H$3:$H$502,MATCH('DDO154'!D18,Integrale!$H$3:$H$502,1)+1)</f>
        <v>0.26</v>
      </c>
      <c r="M18" s="13">
        <f>INDEX(Integrale!$I$3:$I$502,MATCH('DDO154'!D18,Integrale!$H$3:$H$502,1)+1)</f>
        <v>5.0024203999999997E-3</v>
      </c>
      <c r="N18" s="13">
        <f t="shared" si="6"/>
        <v>1</v>
      </c>
      <c r="O18" s="31">
        <f t="shared" si="2"/>
        <v>0</v>
      </c>
    </row>
    <row r="19" spans="1:15" x14ac:dyDescent="0.3">
      <c r="A19" s="13">
        <v>1.97</v>
      </c>
      <c r="B19" s="13">
        <v>34.299999999999997</v>
      </c>
      <c r="C19" s="13">
        <v>0.5</v>
      </c>
      <c r="D19" s="13">
        <f t="shared" si="3"/>
        <v>0.33277027027027029</v>
      </c>
      <c r="E19" s="13">
        <f t="shared" si="4"/>
        <v>9.5153672155405405E-3</v>
      </c>
      <c r="F19" s="13">
        <f t="shared" si="0"/>
        <v>481079190.09476542</v>
      </c>
      <c r="G19" s="13">
        <f t="shared" si="5"/>
        <v>32.408195121054703</v>
      </c>
      <c r="H19" s="13">
        <f t="shared" si="1"/>
        <v>5.52</v>
      </c>
      <c r="J19" s="30">
        <f>INDEX(Integrale!$H$3:$H$502,MATCH('DDO154'!D19,Integrale!$H$3:$H$502,1))</f>
        <v>0.33</v>
      </c>
      <c r="K19" s="13">
        <f>INDEX(Integrale!$I$3:$I$502,MATCH('DDO154'!D19,Integrale!$H$3:$H$502,1))</f>
        <v>9.3153236999999993E-3</v>
      </c>
      <c r="L19" s="13">
        <f>INDEX(Integrale!$H$3:$H$502,MATCH('DDO154'!D19,Integrale!$H$3:$H$502,1)+1)</f>
        <v>0.34</v>
      </c>
      <c r="M19" s="13">
        <f>INDEX(Integrale!$I$3:$I$502,MATCH('DDO154'!D19,Integrale!$H$3:$H$502,1)+1)</f>
        <v>1.0037432000000001E-2</v>
      </c>
      <c r="N19" s="13">
        <f t="shared" si="6"/>
        <v>0.72297297297297325</v>
      </c>
      <c r="O19" s="31">
        <f t="shared" si="2"/>
        <v>0.27702702702702675</v>
      </c>
    </row>
    <row r="20" spans="1:15" x14ac:dyDescent="0.3">
      <c r="A20" s="13">
        <v>2.4700000000000002</v>
      </c>
      <c r="B20" s="13">
        <v>38.200000000000003</v>
      </c>
      <c r="C20" s="13">
        <v>0.4</v>
      </c>
      <c r="D20" s="13">
        <f t="shared" si="3"/>
        <v>0.41722972972972977</v>
      </c>
      <c r="E20" s="13">
        <f t="shared" si="4"/>
        <v>1.6336827191216222E-2</v>
      </c>
      <c r="F20" s="13">
        <f t="shared" si="0"/>
        <v>825959462.81848013</v>
      </c>
      <c r="G20" s="13">
        <f t="shared" si="5"/>
        <v>37.923687776763934</v>
      </c>
      <c r="H20" s="13">
        <f t="shared" si="1"/>
        <v>0.72</v>
      </c>
      <c r="J20" s="30">
        <f>INDEX(Integrale!$H$3:$H$502,MATCH('DDO154'!D20,Integrale!$H$3:$H$502,1))</f>
        <v>0.41</v>
      </c>
      <c r="K20" s="13">
        <f>INDEX(Integrale!$I$3:$I$502,MATCH('DDO154'!D20,Integrale!$H$3:$H$502,1))</f>
        <v>1.56997951E-2</v>
      </c>
      <c r="L20" s="13">
        <f>INDEX(Integrale!$H$3:$H$502,MATCH('DDO154'!D20,Integrale!$H$3:$H$502,1)+1)</f>
        <v>0.42</v>
      </c>
      <c r="M20" s="13">
        <f>INDEX(Integrale!$I$3:$I$502,MATCH('DDO154'!D20,Integrale!$H$3:$H$502,1)+1)</f>
        <v>1.6580923599999998E-2</v>
      </c>
      <c r="N20" s="13">
        <f t="shared" si="6"/>
        <v>0.2770270270270212</v>
      </c>
      <c r="O20" s="31">
        <f t="shared" si="2"/>
        <v>0.7229729729729788</v>
      </c>
    </row>
    <row r="21" spans="1:15" x14ac:dyDescent="0.3">
      <c r="A21" s="13">
        <v>2.96</v>
      </c>
      <c r="B21" s="13">
        <v>42</v>
      </c>
      <c r="C21" s="13">
        <v>0.2</v>
      </c>
      <c r="D21" s="13">
        <f t="shared" si="3"/>
        <v>0.5</v>
      </c>
      <c r="E21" s="13">
        <f t="shared" si="4"/>
        <v>2.4019466900000001E-2</v>
      </c>
      <c r="F21" s="13">
        <f t="shared" si="0"/>
        <v>1214379374.0180531</v>
      </c>
      <c r="G21" s="13">
        <f t="shared" si="5"/>
        <v>42.005969048627747</v>
      </c>
      <c r="H21" s="13">
        <f t="shared" si="1"/>
        <v>0.01</v>
      </c>
      <c r="J21" s="30">
        <f>INDEX(Integrale!$H$3:$H$502,MATCH('DDO154'!D21,Integrale!$H$3:$H$502,1))</f>
        <v>0.5</v>
      </c>
      <c r="K21" s="13">
        <f>INDEX(Integrale!$I$3:$I$502,MATCH('DDO154'!D21,Integrale!$H$3:$H$502,1))</f>
        <v>2.4019466900000001E-2</v>
      </c>
      <c r="L21" s="13">
        <f>INDEX(Integrale!$H$3:$H$502,MATCH('DDO154'!D21,Integrale!$H$3:$H$502,1)+1)</f>
        <v>0.51</v>
      </c>
      <c r="M21" s="13">
        <f>INDEX(Integrale!$I$3:$I$502,MATCH('DDO154'!D21,Integrale!$H$3:$H$502,1)+1)</f>
        <v>2.4976934400000001E-2</v>
      </c>
      <c r="N21" s="13">
        <f t="shared" si="6"/>
        <v>1</v>
      </c>
      <c r="O21" s="31">
        <f t="shared" si="2"/>
        <v>0</v>
      </c>
    </row>
    <row r="22" spans="1:15" x14ac:dyDescent="0.3">
      <c r="A22" s="13">
        <v>3.46</v>
      </c>
      <c r="B22" s="13">
        <v>44.6</v>
      </c>
      <c r="C22" s="13">
        <v>0.2</v>
      </c>
      <c r="D22" s="13">
        <f t="shared" si="3"/>
        <v>0.58445945945945943</v>
      </c>
      <c r="E22" s="13">
        <f t="shared" si="4"/>
        <v>3.2068509151351357E-2</v>
      </c>
      <c r="F22" s="13">
        <f t="shared" si="0"/>
        <v>1621323913.2676282</v>
      </c>
      <c r="G22" s="13">
        <f t="shared" si="5"/>
        <v>44.89278177033394</v>
      </c>
      <c r="H22" s="13">
        <f t="shared" si="1"/>
        <v>0.66</v>
      </c>
      <c r="J22" s="30">
        <f>INDEX(Integrale!$H$3:$H$502,MATCH('DDO154'!D22,Integrale!$H$3:$H$502,1))</f>
        <v>0.57999999999999996</v>
      </c>
      <c r="K22" s="13">
        <f>INDEX(Integrale!$I$3:$I$502,MATCH('DDO154'!D22,Integrale!$H$3:$H$502,1))</f>
        <v>3.1651512499999999E-2</v>
      </c>
      <c r="L22" s="13">
        <f>INDEX(Integrale!$H$3:$H$502,MATCH('DDO154'!D22,Integrale!$H$3:$H$502,1)+1)</f>
        <v>0.59</v>
      </c>
      <c r="M22" s="13">
        <f>INDEX(Integrale!$I$3:$I$502,MATCH('DDO154'!D22,Integrale!$H$3:$H$502,1)+1)</f>
        <v>3.2586595900000001E-2</v>
      </c>
      <c r="N22" s="13">
        <f t="shared" si="6"/>
        <v>0.5540540540540535</v>
      </c>
      <c r="O22" s="31">
        <f t="shared" si="2"/>
        <v>0.44594594594594655</v>
      </c>
    </row>
    <row r="23" spans="1:15" x14ac:dyDescent="0.3">
      <c r="A23" s="13">
        <v>3.95</v>
      </c>
      <c r="B23" s="13">
        <v>46.3</v>
      </c>
      <c r="C23" s="13">
        <v>0.2</v>
      </c>
      <c r="D23" s="13">
        <f t="shared" si="3"/>
        <v>0.66722972972972971</v>
      </c>
      <c r="E23" s="13">
        <f t="shared" si="4"/>
        <v>3.9472505045270265E-2</v>
      </c>
      <c r="F23" s="13">
        <f t="shared" si="0"/>
        <v>1995656113.7416313</v>
      </c>
      <c r="G23" s="13">
        <f t="shared" si="5"/>
        <v>46.614816408061849</v>
      </c>
      <c r="H23" s="13">
        <f t="shared" si="1"/>
        <v>0.68</v>
      </c>
      <c r="J23" s="30">
        <f>INDEX(Integrale!$H$3:$H$502,MATCH('DDO154'!D23,Integrale!$H$3:$H$502,1))</f>
        <v>0.66</v>
      </c>
      <c r="K23" s="13">
        <f>INDEX(Integrale!$I$3:$I$502,MATCH('DDO154'!D23,Integrale!$H$3:$H$502,1))</f>
        <v>3.8859827600000001E-2</v>
      </c>
      <c r="L23" s="13">
        <f>INDEX(Integrale!$H$3:$H$502,MATCH('DDO154'!D23,Integrale!$H$3:$H$502,1)+1)</f>
        <v>0.67</v>
      </c>
      <c r="M23" s="13">
        <f>INDEX(Integrale!$I$3:$I$502,MATCH('DDO154'!D23,Integrale!$H$3:$H$502,1)+1)</f>
        <v>3.97072693E-2</v>
      </c>
      <c r="N23" s="13">
        <f t="shared" si="6"/>
        <v>0.2770270270270323</v>
      </c>
      <c r="O23" s="31">
        <f t="shared" si="2"/>
        <v>0.7229729729729677</v>
      </c>
    </row>
    <row r="24" spans="1:15" x14ac:dyDescent="0.3">
      <c r="A24" s="13">
        <v>4.4400000000000004</v>
      </c>
      <c r="B24" s="13">
        <v>47.4</v>
      </c>
      <c r="C24" s="13">
        <v>0.3</v>
      </c>
      <c r="D24" s="13">
        <f t="shared" si="3"/>
        <v>0.75000000000000011</v>
      </c>
      <c r="E24" s="13">
        <f t="shared" si="4"/>
        <v>4.5934821200000017E-2</v>
      </c>
      <c r="F24" s="13">
        <f t="shared" si="0"/>
        <v>2322378745.8200088</v>
      </c>
      <c r="G24" s="13">
        <f t="shared" si="5"/>
        <v>47.43017330367352</v>
      </c>
      <c r="H24" s="13">
        <f t="shared" si="1"/>
        <v>0.06</v>
      </c>
      <c r="J24" s="30">
        <f>INDEX(Integrale!$H$3:$H$502,MATCH('DDO154'!D24,Integrale!$H$3:$H$502,1))</f>
        <v>0.75</v>
      </c>
      <c r="K24" s="13">
        <f>INDEX(Integrale!$I$3:$I$502,MATCH('DDO154'!D24,Integrale!$H$3:$H$502,1))</f>
        <v>4.5934821200000003E-2</v>
      </c>
      <c r="L24" s="13">
        <f>INDEX(Integrale!$H$3:$H$502,MATCH('DDO154'!D24,Integrale!$H$3:$H$502,1)+1)</f>
        <v>0.76</v>
      </c>
      <c r="M24" s="13">
        <f>INDEX(Integrale!$I$3:$I$502,MATCH('DDO154'!D24,Integrale!$H$3:$H$502,1)+1)</f>
        <v>4.66387261E-2</v>
      </c>
      <c r="N24" s="13">
        <f t="shared" si="6"/>
        <v>0.9999999999999889</v>
      </c>
      <c r="O24" s="31">
        <f t="shared" si="2"/>
        <v>1.1102230246251556E-14</v>
      </c>
    </row>
    <row r="25" spans="1:15" x14ac:dyDescent="0.3">
      <c r="A25" s="13">
        <v>4.9400000000000004</v>
      </c>
      <c r="B25" s="13">
        <v>48.2</v>
      </c>
      <c r="C25" s="13">
        <v>0.6</v>
      </c>
      <c r="D25" s="13">
        <f t="shared" si="3"/>
        <v>0.83445945945945954</v>
      </c>
      <c r="E25" s="13">
        <f t="shared" si="4"/>
        <v>5.1327993656756762E-2</v>
      </c>
      <c r="F25" s="13">
        <f t="shared" si="0"/>
        <v>2595047469.870985</v>
      </c>
      <c r="G25" s="13">
        <f t="shared" si="5"/>
        <v>47.532302383453818</v>
      </c>
      <c r="H25" s="13">
        <f t="shared" si="1"/>
        <v>1.39</v>
      </c>
      <c r="J25" s="30">
        <f>INDEX(Integrale!$H$3:$H$502,MATCH('DDO154'!D25,Integrale!$H$3:$H$502,1))</f>
        <v>0.83</v>
      </c>
      <c r="K25" s="13">
        <f>INDEX(Integrale!$I$3:$I$502,MATCH('DDO154'!D25,Integrale!$H$3:$H$502,1))</f>
        <v>5.1076477199999998E-2</v>
      </c>
      <c r="L25" s="13">
        <f>INDEX(Integrale!$H$3:$H$502,MATCH('DDO154'!D25,Integrale!$H$3:$H$502,1)+1)</f>
        <v>0.84</v>
      </c>
      <c r="M25" s="13">
        <f>INDEX(Integrale!$I$3:$I$502,MATCH('DDO154'!D25,Integrale!$H$3:$H$502,1)+1)</f>
        <v>5.1640483799999998E-2</v>
      </c>
      <c r="N25" s="13">
        <f t="shared" si="6"/>
        <v>0.5540540540540424</v>
      </c>
      <c r="O25" s="31">
        <f t="shared" si="2"/>
        <v>0.44594594594595766</v>
      </c>
    </row>
    <row r="26" spans="1:15" x14ac:dyDescent="0.3">
      <c r="A26" s="13">
        <v>5.43</v>
      </c>
      <c r="B26" s="13">
        <v>47.4</v>
      </c>
      <c r="C26" s="13">
        <v>0.7</v>
      </c>
      <c r="D26" s="13">
        <f t="shared" si="3"/>
        <v>0.91722972972972971</v>
      </c>
      <c r="E26" s="13">
        <f t="shared" si="4"/>
        <v>5.5428223537162154E-2</v>
      </c>
      <c r="F26" s="13">
        <f t="shared" si="0"/>
        <v>2802347432.6980877</v>
      </c>
      <c r="G26" s="13">
        <f t="shared" si="5"/>
        <v>47.112998588130978</v>
      </c>
      <c r="H26" s="13">
        <f t="shared" si="1"/>
        <v>0.61</v>
      </c>
      <c r="J26" s="30">
        <f>INDEX(Integrale!$H$3:$H$502,MATCH('DDO154'!D26,Integrale!$H$3:$H$502,1))</f>
        <v>0.91</v>
      </c>
      <c r="K26" s="13">
        <f>INDEX(Integrale!$I$3:$I$502,MATCH('DDO154'!D26,Integrale!$H$3:$H$502,1))</f>
        <v>5.5116116899999998E-2</v>
      </c>
      <c r="L26" s="13">
        <f>INDEX(Integrale!$H$3:$H$502,MATCH('DDO154'!D26,Integrale!$H$3:$H$502,1)+1)</f>
        <v>0.92</v>
      </c>
      <c r="M26" s="13">
        <f>INDEX(Integrale!$I$3:$I$502,MATCH('DDO154'!D26,Integrale!$H$3:$H$502,1)+1)</f>
        <v>5.5547815799999997E-2</v>
      </c>
      <c r="N26" s="13">
        <f t="shared" si="6"/>
        <v>0.2770270270270323</v>
      </c>
      <c r="O26" s="31">
        <f t="shared" si="2"/>
        <v>0.7229729729729677</v>
      </c>
    </row>
    <row r="27" spans="1:15" ht="19.5" thickBot="1" x14ac:dyDescent="0.35">
      <c r="A27" s="13">
        <v>5.92</v>
      </c>
      <c r="B27" s="13">
        <v>45.5</v>
      </c>
      <c r="C27" s="13">
        <v>1.3</v>
      </c>
      <c r="D27" s="13">
        <f t="shared" si="3"/>
        <v>1</v>
      </c>
      <c r="E27" s="13">
        <f>N27*K27+O27*M27</f>
        <v>5.8473808600000003E-2</v>
      </c>
      <c r="F27" s="13">
        <f t="shared" si="0"/>
        <v>2956326523.8047166</v>
      </c>
      <c r="G27" s="13">
        <f t="shared" si="5"/>
        <v>46.344160442646213</v>
      </c>
      <c r="H27" s="13">
        <f t="shared" si="1"/>
        <v>1.86</v>
      </c>
      <c r="J27" s="32">
        <f>INDEX(Integrale!$H$3:$H$502,MATCH('DDO154'!D27,Integrale!$H$3:$H$502,1))</f>
        <v>1</v>
      </c>
      <c r="K27" s="33">
        <f>INDEX(Integrale!$I$3:$I$502,MATCH('DDO154'!D27,Integrale!$H$3:$H$502,1))</f>
        <v>5.8473808600000003E-2</v>
      </c>
      <c r="L27" s="33">
        <f>INDEX(Integrale!$H$3:$H$502,MATCH('DDO154'!D27,Integrale!$H$3:$H$502,1)+1)</f>
        <v>1.01</v>
      </c>
      <c r="M27" s="33">
        <f>INDEX(Integrale!$I$3:$I$502,MATCH('DDO154'!D27,Integrale!$H$3:$H$502,1)+1)</f>
        <v>5.8778624799999998E-2</v>
      </c>
      <c r="N27" s="33">
        <f t="shared" si="6"/>
        <v>1</v>
      </c>
      <c r="O27" s="34">
        <f t="shared" si="2"/>
        <v>0</v>
      </c>
    </row>
    <row r="28" spans="1:15" x14ac:dyDescent="0.3">
      <c r="G28" s="29" t="s">
        <v>27</v>
      </c>
      <c r="H28" s="29">
        <f>ROUND(AVERAGE(H16:H27),2)</f>
        <v>6.1</v>
      </c>
    </row>
    <row r="29" spans="1:15" x14ac:dyDescent="0.3">
      <c r="B29" s="25" t="s">
        <v>26</v>
      </c>
      <c r="C29" s="26">
        <f>ROUND(MAX(0,100-H28),2)</f>
        <v>93.9</v>
      </c>
      <c r="D29" s="26" t="s">
        <v>28</v>
      </c>
      <c r="E29" s="2"/>
    </row>
    <row r="31" spans="1:15" x14ac:dyDescent="0.3">
      <c r="A31" s="12" t="s">
        <v>8</v>
      </c>
      <c r="B31" s="12" t="s">
        <v>29</v>
      </c>
      <c r="C31" s="12" t="s">
        <v>30</v>
      </c>
      <c r="D31" s="12" t="s">
        <v>21</v>
      </c>
      <c r="E31" s="27" t="s">
        <v>33</v>
      </c>
      <c r="F31" s="27" t="s">
        <v>34</v>
      </c>
    </row>
    <row r="32" spans="1:15" x14ac:dyDescent="0.3">
      <c r="A32" s="13">
        <f>A16</f>
        <v>0.49</v>
      </c>
      <c r="B32" s="13">
        <f>B16</f>
        <v>13.8</v>
      </c>
      <c r="C32" s="13">
        <f>C16</f>
        <v>1.6</v>
      </c>
      <c r="D32" s="13">
        <f>ROUND(G16,2)</f>
        <v>9.15</v>
      </c>
      <c r="E32" s="13">
        <f>ROUND(POWER((B32-D32),2),2)</f>
        <v>21.62</v>
      </c>
      <c r="F32" s="13">
        <f>ROUND(E32/POWER(C32,2),2)</f>
        <v>8.4499999999999993</v>
      </c>
    </row>
    <row r="33" spans="1:6" x14ac:dyDescent="0.3">
      <c r="A33" s="13">
        <f t="shared" ref="A33:A43" si="7">A17</f>
        <v>0.99</v>
      </c>
      <c r="B33" s="13">
        <f t="shared" ref="B33:C33" si="8">B17</f>
        <v>21.6</v>
      </c>
      <c r="C33" s="13">
        <f t="shared" si="8"/>
        <v>0.8</v>
      </c>
      <c r="D33" s="13">
        <f t="shared" ref="D33:D43" si="9">ROUND(G17,2)</f>
        <v>17.93</v>
      </c>
      <c r="E33" s="13">
        <f t="shared" ref="E33:E43" si="10">ROUND(POWER((B33-D33),2),2)</f>
        <v>13.47</v>
      </c>
      <c r="F33" s="13">
        <f t="shared" ref="F33:F43" si="11">ROUND(E33/POWER(C33,2),2)</f>
        <v>21.05</v>
      </c>
    </row>
    <row r="34" spans="1:6" x14ac:dyDescent="0.3">
      <c r="A34" s="13">
        <f t="shared" si="7"/>
        <v>1.48</v>
      </c>
      <c r="B34" s="13">
        <f t="shared" ref="B34:C34" si="12">B18</f>
        <v>28.9</v>
      </c>
      <c r="C34" s="13">
        <f t="shared" si="12"/>
        <v>0.7</v>
      </c>
      <c r="D34" s="13">
        <f t="shared" si="9"/>
        <v>25.71</v>
      </c>
      <c r="E34" s="13">
        <f t="shared" si="10"/>
        <v>10.18</v>
      </c>
      <c r="F34" s="13">
        <f t="shared" si="11"/>
        <v>20.78</v>
      </c>
    </row>
    <row r="35" spans="1:6" x14ac:dyDescent="0.3">
      <c r="A35" s="13">
        <f t="shared" si="7"/>
        <v>1.97</v>
      </c>
      <c r="B35" s="13">
        <f t="shared" ref="B35:C35" si="13">B19</f>
        <v>34.299999999999997</v>
      </c>
      <c r="C35" s="13">
        <f t="shared" si="13"/>
        <v>0.5</v>
      </c>
      <c r="D35" s="13">
        <f t="shared" si="9"/>
        <v>32.409999999999997</v>
      </c>
      <c r="E35" s="13">
        <f t="shared" si="10"/>
        <v>3.57</v>
      </c>
      <c r="F35" s="13">
        <f t="shared" si="11"/>
        <v>14.28</v>
      </c>
    </row>
    <row r="36" spans="1:6" x14ac:dyDescent="0.3">
      <c r="A36" s="13">
        <f t="shared" si="7"/>
        <v>2.4700000000000002</v>
      </c>
      <c r="B36" s="13">
        <f t="shared" ref="B36:C36" si="14">B20</f>
        <v>38.200000000000003</v>
      </c>
      <c r="C36" s="13">
        <f t="shared" si="14"/>
        <v>0.4</v>
      </c>
      <c r="D36" s="13">
        <f t="shared" si="9"/>
        <v>37.92</v>
      </c>
      <c r="E36" s="13">
        <f t="shared" si="10"/>
        <v>0.08</v>
      </c>
      <c r="F36" s="13">
        <f t="shared" si="11"/>
        <v>0.5</v>
      </c>
    </row>
    <row r="37" spans="1:6" x14ac:dyDescent="0.3">
      <c r="A37" s="13">
        <f t="shared" si="7"/>
        <v>2.96</v>
      </c>
      <c r="B37" s="13">
        <f t="shared" ref="B37:C37" si="15">B21</f>
        <v>42</v>
      </c>
      <c r="C37" s="13">
        <f t="shared" si="15"/>
        <v>0.2</v>
      </c>
      <c r="D37" s="13">
        <f t="shared" si="9"/>
        <v>42.01</v>
      </c>
      <c r="E37" s="13">
        <f t="shared" si="10"/>
        <v>0</v>
      </c>
      <c r="F37" s="13">
        <f t="shared" si="11"/>
        <v>0</v>
      </c>
    </row>
    <row r="38" spans="1:6" x14ac:dyDescent="0.3">
      <c r="A38" s="13">
        <f t="shared" si="7"/>
        <v>3.46</v>
      </c>
      <c r="B38" s="13">
        <f t="shared" ref="B38:C38" si="16">B22</f>
        <v>44.6</v>
      </c>
      <c r="C38" s="13">
        <f t="shared" si="16"/>
        <v>0.2</v>
      </c>
      <c r="D38" s="13">
        <f t="shared" si="9"/>
        <v>44.89</v>
      </c>
      <c r="E38" s="13">
        <f t="shared" si="10"/>
        <v>0.08</v>
      </c>
      <c r="F38" s="13">
        <f t="shared" si="11"/>
        <v>2</v>
      </c>
    </row>
    <row r="39" spans="1:6" x14ac:dyDescent="0.3">
      <c r="A39" s="13">
        <f t="shared" si="7"/>
        <v>3.95</v>
      </c>
      <c r="B39" s="13">
        <f t="shared" ref="B39:C39" si="17">B23</f>
        <v>46.3</v>
      </c>
      <c r="C39" s="13">
        <f t="shared" si="17"/>
        <v>0.2</v>
      </c>
      <c r="D39" s="13">
        <f t="shared" si="9"/>
        <v>46.61</v>
      </c>
      <c r="E39" s="13">
        <f t="shared" si="10"/>
        <v>0.1</v>
      </c>
      <c r="F39" s="13">
        <f t="shared" si="11"/>
        <v>2.5</v>
      </c>
    </row>
    <row r="40" spans="1:6" x14ac:dyDescent="0.3">
      <c r="A40" s="13">
        <f t="shared" si="7"/>
        <v>4.4400000000000004</v>
      </c>
      <c r="B40" s="13">
        <f t="shared" ref="B40:C40" si="18">B24</f>
        <v>47.4</v>
      </c>
      <c r="C40" s="13">
        <f t="shared" si="18"/>
        <v>0.3</v>
      </c>
      <c r="D40" s="13">
        <f t="shared" si="9"/>
        <v>47.43</v>
      </c>
      <c r="E40" s="13">
        <f t="shared" si="10"/>
        <v>0</v>
      </c>
      <c r="F40" s="13">
        <f t="shared" si="11"/>
        <v>0</v>
      </c>
    </row>
    <row r="41" spans="1:6" x14ac:dyDescent="0.3">
      <c r="A41" s="13">
        <f t="shared" si="7"/>
        <v>4.9400000000000004</v>
      </c>
      <c r="B41" s="13">
        <f t="shared" ref="B41:C41" si="19">B25</f>
        <v>48.2</v>
      </c>
      <c r="C41" s="13">
        <f t="shared" si="19"/>
        <v>0.6</v>
      </c>
      <c r="D41" s="13">
        <f t="shared" si="9"/>
        <v>47.53</v>
      </c>
      <c r="E41" s="13">
        <f t="shared" si="10"/>
        <v>0.45</v>
      </c>
      <c r="F41" s="13">
        <f t="shared" si="11"/>
        <v>1.25</v>
      </c>
    </row>
    <row r="42" spans="1:6" x14ac:dyDescent="0.3">
      <c r="A42" s="13">
        <f t="shared" si="7"/>
        <v>5.43</v>
      </c>
      <c r="B42" s="13">
        <f t="shared" ref="B42:C42" si="20">B26</f>
        <v>47.4</v>
      </c>
      <c r="C42" s="13">
        <f t="shared" si="20"/>
        <v>0.7</v>
      </c>
      <c r="D42" s="13">
        <f t="shared" si="9"/>
        <v>47.11</v>
      </c>
      <c r="E42" s="13">
        <f t="shared" si="10"/>
        <v>0.08</v>
      </c>
      <c r="F42" s="13">
        <f t="shared" si="11"/>
        <v>0.16</v>
      </c>
    </row>
    <row r="43" spans="1:6" ht="19.5" thickBot="1" x14ac:dyDescent="0.35">
      <c r="A43" s="13">
        <f t="shared" si="7"/>
        <v>5.92</v>
      </c>
      <c r="B43" s="13">
        <f t="shared" ref="B43:C43" si="21">B27</f>
        <v>45.5</v>
      </c>
      <c r="C43" s="13">
        <f t="shared" si="21"/>
        <v>1.3</v>
      </c>
      <c r="D43" s="13">
        <f t="shared" si="9"/>
        <v>46.34</v>
      </c>
      <c r="E43" s="40">
        <f t="shared" si="10"/>
        <v>0.71</v>
      </c>
      <c r="F43" s="40">
        <f t="shared" si="11"/>
        <v>0.42</v>
      </c>
    </row>
    <row r="44" spans="1:6" ht="28.5" thickBot="1" x14ac:dyDescent="0.35">
      <c r="E44" s="41" t="s">
        <v>37</v>
      </c>
      <c r="F44" s="28">
        <f>ROUND(SUM(F32:F43)/(COUNT(F32:F43)-1),2)</f>
        <v>6.49</v>
      </c>
    </row>
    <row r="45" spans="1:6" x14ac:dyDescent="0.3">
      <c r="E45" s="2"/>
    </row>
    <row r="46" spans="1:6" x14ac:dyDescent="0.3">
      <c r="E46" s="2"/>
      <c r="F46" s="35"/>
    </row>
    <row r="47" spans="1:6" x14ac:dyDescent="0.3">
      <c r="E47" s="2"/>
    </row>
  </sheetData>
  <mergeCells count="2">
    <mergeCell ref="C10:D10"/>
    <mergeCell ref="J15:O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24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42"/>
      <c r="D10" s="42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46"/>
      <c r="K14" s="47"/>
      <c r="L14" s="47"/>
      <c r="M14" s="47"/>
      <c r="N14" s="48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DDO154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2026-01-12T08:19:53Z</dcterms:modified>
</cp:coreProperties>
</file>