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A444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91" i="1" l="1"/>
  <c r="A85" i="1"/>
  <c r="B85" i="1"/>
  <c r="C85" i="1"/>
  <c r="A86" i="1"/>
  <c r="B86" i="1"/>
  <c r="C86" i="1"/>
  <c r="A87" i="1"/>
  <c r="B87" i="1"/>
  <c r="C87" i="1"/>
  <c r="A88" i="1"/>
  <c r="B88" i="1"/>
  <c r="C88" i="1"/>
  <c r="A89" i="1"/>
  <c r="B89" i="1"/>
  <c r="C89" i="1"/>
  <c r="A90" i="1"/>
  <c r="B90" i="1"/>
  <c r="C90" i="1"/>
  <c r="A56" i="1"/>
  <c r="B56" i="1"/>
  <c r="C56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72" i="1"/>
  <c r="B72" i="1"/>
  <c r="C72" i="1"/>
  <c r="A73" i="1"/>
  <c r="B73" i="1"/>
  <c r="C73" i="1"/>
  <c r="A74" i="1"/>
  <c r="B74" i="1"/>
  <c r="C74" i="1"/>
  <c r="A75" i="1"/>
  <c r="B75" i="1"/>
  <c r="C75" i="1"/>
  <c r="A76" i="1"/>
  <c r="B76" i="1"/>
  <c r="C76" i="1"/>
  <c r="A77" i="1"/>
  <c r="B77" i="1"/>
  <c r="C77" i="1"/>
  <c r="A78" i="1"/>
  <c r="B78" i="1"/>
  <c r="C78" i="1"/>
  <c r="A79" i="1"/>
  <c r="B79" i="1"/>
  <c r="C79" i="1"/>
  <c r="A80" i="1"/>
  <c r="B80" i="1"/>
  <c r="C80" i="1"/>
  <c r="A81" i="1"/>
  <c r="B81" i="1"/>
  <c r="C81" i="1"/>
  <c r="A82" i="1"/>
  <c r="B82" i="1"/>
  <c r="C82" i="1"/>
  <c r="A83" i="1"/>
  <c r="B83" i="1"/>
  <c r="C83" i="1"/>
  <c r="A84" i="1"/>
  <c r="B84" i="1"/>
  <c r="C84" i="1"/>
  <c r="E9" i="1" l="1"/>
  <c r="C9" i="1"/>
  <c r="A55" i="1"/>
  <c r="B55" i="1"/>
  <c r="C55" i="1"/>
  <c r="C12" i="1" l="1"/>
  <c r="D18" i="1" l="1"/>
  <c r="D19" i="1"/>
  <c r="D22" i="1"/>
  <c r="D23" i="1"/>
  <c r="D26" i="1"/>
  <c r="D27" i="1"/>
  <c r="D30" i="1"/>
  <c r="D31" i="1"/>
  <c r="D34" i="1"/>
  <c r="D35" i="1"/>
  <c r="D38" i="1"/>
  <c r="D39" i="1"/>
  <c r="D42" i="1"/>
  <c r="D43" i="1"/>
  <c r="D46" i="1"/>
  <c r="D47" i="1"/>
  <c r="D50" i="1"/>
  <c r="D16" i="1"/>
  <c r="D17" i="1"/>
  <c r="D20" i="1"/>
  <c r="D21" i="1"/>
  <c r="D24" i="1"/>
  <c r="D25" i="1"/>
  <c r="D28" i="1"/>
  <c r="D29" i="1"/>
  <c r="D32" i="1"/>
  <c r="D33" i="1"/>
  <c r="D36" i="1"/>
  <c r="D37" i="1"/>
  <c r="D40" i="1"/>
  <c r="D41" i="1"/>
  <c r="D44" i="1"/>
  <c r="D45" i="1"/>
  <c r="D48" i="1"/>
  <c r="D49" i="1"/>
  <c r="J48" i="1" l="1"/>
  <c r="L48" i="1"/>
  <c r="N48" i="1" s="1"/>
  <c r="K48" i="1"/>
  <c r="M48" i="1"/>
  <c r="J44" i="1"/>
  <c r="L44" i="1"/>
  <c r="N44" i="1" s="1"/>
  <c r="K44" i="1"/>
  <c r="M44" i="1"/>
  <c r="J40" i="1"/>
  <c r="L40" i="1"/>
  <c r="N40" i="1" s="1"/>
  <c r="K40" i="1"/>
  <c r="M40" i="1"/>
  <c r="J36" i="1"/>
  <c r="L36" i="1"/>
  <c r="N36" i="1" s="1"/>
  <c r="K36" i="1"/>
  <c r="M36" i="1"/>
  <c r="J32" i="1"/>
  <c r="L32" i="1"/>
  <c r="K32" i="1"/>
  <c r="M32" i="1"/>
  <c r="J28" i="1"/>
  <c r="L28" i="1"/>
  <c r="K28" i="1"/>
  <c r="M28" i="1"/>
  <c r="J24" i="1"/>
  <c r="L24" i="1"/>
  <c r="K24" i="1"/>
  <c r="M24" i="1"/>
  <c r="J20" i="1"/>
  <c r="L20" i="1"/>
  <c r="K20" i="1"/>
  <c r="M20" i="1"/>
  <c r="J16" i="1"/>
  <c r="K16" i="1"/>
  <c r="M16" i="1"/>
  <c r="L16" i="1"/>
  <c r="O16" i="1" s="1"/>
  <c r="J47" i="1"/>
  <c r="M47" i="1"/>
  <c r="K47" i="1"/>
  <c r="L47" i="1"/>
  <c r="J43" i="1"/>
  <c r="M43" i="1"/>
  <c r="K43" i="1"/>
  <c r="L43" i="1"/>
  <c r="J39" i="1"/>
  <c r="M39" i="1"/>
  <c r="K39" i="1"/>
  <c r="L39" i="1"/>
  <c r="M35" i="1"/>
  <c r="K35" i="1"/>
  <c r="J35" i="1"/>
  <c r="L35" i="1"/>
  <c r="J31" i="1"/>
  <c r="M31" i="1"/>
  <c r="K31" i="1"/>
  <c r="L31" i="1"/>
  <c r="J27" i="1"/>
  <c r="M27" i="1"/>
  <c r="K27" i="1"/>
  <c r="L27" i="1"/>
  <c r="J23" i="1"/>
  <c r="M23" i="1"/>
  <c r="K23" i="1"/>
  <c r="L23" i="1"/>
  <c r="O23" i="1" s="1"/>
  <c r="J19" i="1"/>
  <c r="M19" i="1"/>
  <c r="K19" i="1"/>
  <c r="L19" i="1"/>
  <c r="J49" i="1"/>
  <c r="K49" i="1"/>
  <c r="M49" i="1"/>
  <c r="L49" i="1"/>
  <c r="J45" i="1"/>
  <c r="K45" i="1"/>
  <c r="M45" i="1"/>
  <c r="L45" i="1"/>
  <c r="J41" i="1"/>
  <c r="K41" i="1"/>
  <c r="M41" i="1"/>
  <c r="L41" i="1"/>
  <c r="K37" i="1"/>
  <c r="M37" i="1"/>
  <c r="J37" i="1"/>
  <c r="L37" i="1"/>
  <c r="K33" i="1"/>
  <c r="M33" i="1"/>
  <c r="J33" i="1"/>
  <c r="L33" i="1"/>
  <c r="J29" i="1"/>
  <c r="K29" i="1"/>
  <c r="M29" i="1"/>
  <c r="L29" i="1"/>
  <c r="J25" i="1"/>
  <c r="K25" i="1"/>
  <c r="M25" i="1"/>
  <c r="L25" i="1"/>
  <c r="J21" i="1"/>
  <c r="K21" i="1"/>
  <c r="M21" i="1"/>
  <c r="L21" i="1"/>
  <c r="J17" i="1"/>
  <c r="L17" i="1"/>
  <c r="K17" i="1"/>
  <c r="M17" i="1"/>
  <c r="K50" i="1"/>
  <c r="M50" i="1"/>
  <c r="J50" i="1"/>
  <c r="L50" i="1"/>
  <c r="K46" i="1"/>
  <c r="M46" i="1"/>
  <c r="J46" i="1"/>
  <c r="L46" i="1"/>
  <c r="K42" i="1"/>
  <c r="M42" i="1"/>
  <c r="J42" i="1"/>
  <c r="L42" i="1"/>
  <c r="K38" i="1"/>
  <c r="M38" i="1"/>
  <c r="J38" i="1"/>
  <c r="L38" i="1"/>
  <c r="K34" i="1"/>
  <c r="M34" i="1"/>
  <c r="J34" i="1"/>
  <c r="L34" i="1"/>
  <c r="K30" i="1"/>
  <c r="M30" i="1"/>
  <c r="J30" i="1"/>
  <c r="L30" i="1"/>
  <c r="K26" i="1"/>
  <c r="M26" i="1"/>
  <c r="J26" i="1"/>
  <c r="L26" i="1"/>
  <c r="K22" i="1"/>
  <c r="M22" i="1"/>
  <c r="J22" i="1"/>
  <c r="L22" i="1"/>
  <c r="K18" i="1"/>
  <c r="M18" i="1"/>
  <c r="J18" i="1"/>
  <c r="L18" i="1"/>
  <c r="I8" i="1"/>
  <c r="O22" i="1" l="1"/>
  <c r="O26" i="1"/>
  <c r="O30" i="1"/>
  <c r="O17" i="1"/>
  <c r="N34" i="1"/>
  <c r="N38" i="1"/>
  <c r="N42" i="1"/>
  <c r="N46" i="1"/>
  <c r="N50" i="1"/>
  <c r="O21" i="1"/>
  <c r="O25" i="1"/>
  <c r="O29" i="1"/>
  <c r="O33" i="1"/>
  <c r="O37" i="1"/>
  <c r="O41" i="1"/>
  <c r="O45" i="1"/>
  <c r="O49" i="1"/>
  <c r="N19" i="1"/>
  <c r="N23" i="1"/>
  <c r="E23" i="1" s="1"/>
  <c r="N27" i="1"/>
  <c r="N31" i="1"/>
  <c r="N35" i="1"/>
  <c r="N39" i="1"/>
  <c r="N43" i="1"/>
  <c r="N47" i="1"/>
  <c r="O20" i="1"/>
  <c r="O24" i="1"/>
  <c r="O28" i="1"/>
  <c r="O32" i="1"/>
  <c r="O18" i="1"/>
  <c r="N18" i="1"/>
  <c r="N22" i="1"/>
  <c r="E22" i="1" s="1"/>
  <c r="N26" i="1"/>
  <c r="E26" i="1" s="1"/>
  <c r="N30" i="1"/>
  <c r="E30" i="1" s="1"/>
  <c r="O34" i="1"/>
  <c r="O38" i="1"/>
  <c r="E38" i="1" s="1"/>
  <c r="O42" i="1"/>
  <c r="O46" i="1"/>
  <c r="E46" i="1" s="1"/>
  <c r="O50" i="1"/>
  <c r="N17" i="1"/>
  <c r="E17" i="1" s="1"/>
  <c r="N21" i="1"/>
  <c r="E21" i="1" s="1"/>
  <c r="N25" i="1"/>
  <c r="N29" i="1"/>
  <c r="E29" i="1" s="1"/>
  <c r="N33" i="1"/>
  <c r="N37" i="1"/>
  <c r="E37" i="1" s="1"/>
  <c r="N41" i="1"/>
  <c r="N45" i="1"/>
  <c r="E45" i="1" s="1"/>
  <c r="N49" i="1"/>
  <c r="O19" i="1"/>
  <c r="E19" i="1" s="1"/>
  <c r="O39" i="1"/>
  <c r="O27" i="1"/>
  <c r="E27" i="1" s="1"/>
  <c r="O31" i="1"/>
  <c r="O35" i="1"/>
  <c r="E35" i="1" s="1"/>
  <c r="O43" i="1"/>
  <c r="E43" i="1" s="1"/>
  <c r="O47" i="1"/>
  <c r="N16" i="1"/>
  <c r="E16" i="1" s="1"/>
  <c r="N20" i="1"/>
  <c r="E20" i="1" s="1"/>
  <c r="N24" i="1"/>
  <c r="N28" i="1"/>
  <c r="E28" i="1" s="1"/>
  <c r="N32" i="1"/>
  <c r="O36" i="1"/>
  <c r="E36" i="1" s="1"/>
  <c r="O40" i="1"/>
  <c r="E40" i="1" s="1"/>
  <c r="O44" i="1"/>
  <c r="E44" i="1" s="1"/>
  <c r="O48" i="1"/>
  <c r="E48" i="1" s="1"/>
  <c r="E10" i="1"/>
  <c r="E12" i="1" s="1"/>
  <c r="D15" i="1"/>
  <c r="F43" i="1" l="1"/>
  <c r="G43" i="1" s="1"/>
  <c r="F46" i="1"/>
  <c r="G46" i="1" s="1"/>
  <c r="F38" i="1"/>
  <c r="G38" i="1" s="1"/>
  <c r="E32" i="1"/>
  <c r="E24" i="1"/>
  <c r="F24" i="1" s="1"/>
  <c r="G24" i="1" s="1"/>
  <c r="E31" i="1"/>
  <c r="E39" i="1"/>
  <c r="E49" i="1"/>
  <c r="E41" i="1"/>
  <c r="F41" i="1" s="1"/>
  <c r="G41" i="1" s="1"/>
  <c r="E33" i="1"/>
  <c r="E25" i="1"/>
  <c r="F23" i="1"/>
  <c r="G23" i="1" s="1"/>
  <c r="E47" i="1"/>
  <c r="E50" i="1"/>
  <c r="E42" i="1"/>
  <c r="E34" i="1"/>
  <c r="E18" i="1"/>
  <c r="F18" i="1" s="1"/>
  <c r="G18" i="1" s="1"/>
  <c r="F44" i="1"/>
  <c r="G44" i="1" s="1"/>
  <c r="F35" i="1"/>
  <c r="G35" i="1" s="1"/>
  <c r="F29" i="1"/>
  <c r="G29" i="1" s="1"/>
  <c r="F21" i="1"/>
  <c r="G21" i="1" s="1"/>
  <c r="F50" i="1"/>
  <c r="G50" i="1" s="1"/>
  <c r="F42" i="1"/>
  <c r="G42" i="1" s="1"/>
  <c r="F36" i="1"/>
  <c r="G36" i="1" s="1"/>
  <c r="F28" i="1"/>
  <c r="G28" i="1" s="1"/>
  <c r="F20" i="1"/>
  <c r="G20" i="1" s="1"/>
  <c r="F47" i="1"/>
  <c r="G47" i="1" s="1"/>
  <c r="F27" i="1"/>
  <c r="G27" i="1" s="1"/>
  <c r="F19" i="1"/>
  <c r="G19" i="1" s="1"/>
  <c r="F45" i="1"/>
  <c r="G45" i="1" s="1"/>
  <c r="F37" i="1"/>
  <c r="G37" i="1" s="1"/>
  <c r="F34" i="1"/>
  <c r="G34" i="1" s="1"/>
  <c r="F26" i="1"/>
  <c r="G26" i="1" s="1"/>
  <c r="F48" i="1"/>
  <c r="G48" i="1" s="1"/>
  <c r="F40" i="1"/>
  <c r="G40" i="1" s="1"/>
  <c r="F49" i="1"/>
  <c r="G49" i="1" s="1"/>
  <c r="F32" i="1"/>
  <c r="G32" i="1" s="1"/>
  <c r="F16" i="1"/>
  <c r="G16" i="1" s="1"/>
  <c r="F31" i="1"/>
  <c r="G31" i="1" s="1"/>
  <c r="F39" i="1"/>
  <c r="G39" i="1" s="1"/>
  <c r="F33" i="1"/>
  <c r="G33" i="1" s="1"/>
  <c r="F25" i="1"/>
  <c r="G25" i="1" s="1"/>
  <c r="F17" i="1"/>
  <c r="G17" i="1" s="1"/>
  <c r="F30" i="1"/>
  <c r="G30" i="1" s="1"/>
  <c r="F22" i="1"/>
  <c r="G22" i="1" s="1"/>
  <c r="M15" i="1"/>
  <c r="K15" i="1"/>
  <c r="L15" i="1"/>
  <c r="J15" i="1"/>
  <c r="H17" i="1" l="1"/>
  <c r="D57" i="1"/>
  <c r="E57" i="1" s="1"/>
  <c r="F57" i="1" s="1"/>
  <c r="H30" i="1"/>
  <c r="D70" i="1"/>
  <c r="E70" i="1" s="1"/>
  <c r="F70" i="1" s="1"/>
  <c r="H25" i="1"/>
  <c r="D65" i="1"/>
  <c r="E65" i="1" s="1"/>
  <c r="F65" i="1" s="1"/>
  <c r="H39" i="1"/>
  <c r="D79" i="1"/>
  <c r="E79" i="1" s="1"/>
  <c r="F79" i="1" s="1"/>
  <c r="H16" i="1"/>
  <c r="D56" i="1"/>
  <c r="E56" i="1" s="1"/>
  <c r="F56" i="1" s="1"/>
  <c r="H49" i="1"/>
  <c r="D89" i="1"/>
  <c r="E89" i="1" s="1"/>
  <c r="F89" i="1" s="1"/>
  <c r="H48" i="1"/>
  <c r="D88" i="1"/>
  <c r="E88" i="1" s="1"/>
  <c r="F88" i="1" s="1"/>
  <c r="H34" i="1"/>
  <c r="D74" i="1"/>
  <c r="E74" i="1" s="1"/>
  <c r="F74" i="1" s="1"/>
  <c r="H45" i="1"/>
  <c r="D85" i="1"/>
  <c r="E85" i="1" s="1"/>
  <c r="F85" i="1" s="1"/>
  <c r="H27" i="1"/>
  <c r="D67" i="1"/>
  <c r="E67" i="1" s="1"/>
  <c r="F67" i="1" s="1"/>
  <c r="H20" i="1"/>
  <c r="D60" i="1"/>
  <c r="E60" i="1" s="1"/>
  <c r="F60" i="1" s="1"/>
  <c r="H36" i="1"/>
  <c r="D76" i="1"/>
  <c r="E76" i="1" s="1"/>
  <c r="F76" i="1" s="1"/>
  <c r="H50" i="1"/>
  <c r="D90" i="1"/>
  <c r="E90" i="1" s="1"/>
  <c r="F90" i="1" s="1"/>
  <c r="H29" i="1"/>
  <c r="D69" i="1"/>
  <c r="E69" i="1" s="1"/>
  <c r="F69" i="1" s="1"/>
  <c r="H44" i="1"/>
  <c r="D84" i="1"/>
  <c r="E84" i="1" s="1"/>
  <c r="F84" i="1" s="1"/>
  <c r="H23" i="1"/>
  <c r="D63" i="1"/>
  <c r="E63" i="1" s="1"/>
  <c r="F63" i="1" s="1"/>
  <c r="H46" i="1"/>
  <c r="D86" i="1"/>
  <c r="E86" i="1" s="1"/>
  <c r="F86" i="1" s="1"/>
  <c r="H22" i="1"/>
  <c r="D62" i="1"/>
  <c r="E62" i="1" s="1"/>
  <c r="F62" i="1" s="1"/>
  <c r="H33" i="1"/>
  <c r="D73" i="1"/>
  <c r="E73" i="1" s="1"/>
  <c r="F73" i="1" s="1"/>
  <c r="H31" i="1"/>
  <c r="D71" i="1"/>
  <c r="E71" i="1" s="1"/>
  <c r="F71" i="1" s="1"/>
  <c r="H32" i="1"/>
  <c r="D72" i="1"/>
  <c r="E72" i="1" s="1"/>
  <c r="F72" i="1" s="1"/>
  <c r="H40" i="1"/>
  <c r="D80" i="1"/>
  <c r="E80" i="1" s="1"/>
  <c r="F80" i="1" s="1"/>
  <c r="H26" i="1"/>
  <c r="D66" i="1"/>
  <c r="E66" i="1" s="1"/>
  <c r="F66" i="1" s="1"/>
  <c r="H37" i="1"/>
  <c r="D77" i="1"/>
  <c r="E77" i="1" s="1"/>
  <c r="F77" i="1" s="1"/>
  <c r="H19" i="1"/>
  <c r="D59" i="1"/>
  <c r="E59" i="1" s="1"/>
  <c r="F59" i="1" s="1"/>
  <c r="H47" i="1"/>
  <c r="D87" i="1"/>
  <c r="E87" i="1" s="1"/>
  <c r="F87" i="1" s="1"/>
  <c r="H28" i="1"/>
  <c r="D68" i="1"/>
  <c r="E68" i="1" s="1"/>
  <c r="F68" i="1" s="1"/>
  <c r="H42" i="1"/>
  <c r="D82" i="1"/>
  <c r="E82" i="1" s="1"/>
  <c r="F82" i="1" s="1"/>
  <c r="H21" i="1"/>
  <c r="D61" i="1"/>
  <c r="E61" i="1" s="1"/>
  <c r="F61" i="1" s="1"/>
  <c r="H35" i="1"/>
  <c r="D75" i="1"/>
  <c r="E75" i="1" s="1"/>
  <c r="F75" i="1" s="1"/>
  <c r="H18" i="1"/>
  <c r="D58" i="1"/>
  <c r="E58" i="1" s="1"/>
  <c r="F58" i="1" s="1"/>
  <c r="H41" i="1"/>
  <c r="D81" i="1"/>
  <c r="E81" i="1" s="1"/>
  <c r="F81" i="1" s="1"/>
  <c r="H24" i="1"/>
  <c r="D64" i="1"/>
  <c r="E64" i="1" s="1"/>
  <c r="F64" i="1" s="1"/>
  <c r="H38" i="1"/>
  <c r="D78" i="1"/>
  <c r="E78" i="1" s="1"/>
  <c r="F78" i="1" s="1"/>
  <c r="H43" i="1"/>
  <c r="D83" i="1"/>
  <c r="E83" i="1" s="1"/>
  <c r="F83" i="1" s="1"/>
  <c r="N15" i="1"/>
  <c r="O15" i="1"/>
  <c r="E15" i="1" l="1"/>
  <c r="F15" i="1" s="1"/>
  <c r="G15" i="1" s="1"/>
  <c r="H15" i="1" s="1"/>
  <c r="D55" i="1" l="1"/>
  <c r="E55" i="1" s="1"/>
  <c r="F55" i="1" s="1"/>
  <c r="H51" i="1" l="1"/>
  <c r="C52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<sst xmlns="http://schemas.openxmlformats.org/spreadsheetml/2006/main" count="40" uniqueCount="37">
  <si>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</si>
  <si>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</si>
  <si>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</si>
  <si>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</si>
  <si>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</si>
  <si>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</si>
  <si>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</si>
  <si>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</si>
  <si>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</si>
  <si>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</si>
  <si>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</si>
  <si>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</si>
  <si>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</si>
  <si>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</si>
  <si>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</si>
  <si>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</si>
  <si>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</si>
  <si>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</si>
  <si>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</si>
  <si>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</si>
  <si>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</si>
  <si>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</si>
  <si>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</si>
  <si>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</si>
  <si>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</si>
  <si>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</si>
  <si>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</si>
  <si>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</si>
  <si>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</si>
  <si>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</si>
  <si>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</si>
  <si>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</si>
  <si>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r_c=R_max=</t>
  </si>
  <si>
    <t>UGCA444</t>
  </si>
  <si>
    <t>A=(V_obs-V_TURI)^2</t>
  </si>
  <si>
    <t>A/Incer V_Obs^2</t>
  </si>
  <si>
    <t>X^2/d_f=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</si>
</sst>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/>
    <xf numFmtId="0" fontId="1" fillId="0" borderId="1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UGCA444!$B$54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UGCA444!$C$55:$C$90</c:f>
                <c:numCache>
                  <c:formatCode>General</c:formatCode>
                  <c:ptCount val="36"/>
                  <c:pt idx="0">
                    <c:v>2.6</c:v>
                  </c:pt>
                  <c:pt idx="1">
                    <c:v>2.65</c:v>
                  </c:pt>
                  <c:pt idx="2">
                    <c:v>3.03</c:v>
                  </c:pt>
                  <c:pt idx="3">
                    <c:v>3.55</c:v>
                  </c:pt>
                  <c:pt idx="4">
                    <c:v>3.75</c:v>
                  </c:pt>
                  <c:pt idx="5">
                    <c:v>3.43</c:v>
                  </c:pt>
                  <c:pt idx="6">
                    <c:v>3.33</c:v>
                  </c:pt>
                  <c:pt idx="7">
                    <c:v>2.66</c:v>
                  </c:pt>
                  <c:pt idx="8">
                    <c:v>3.78</c:v>
                  </c:pt>
                  <c:pt idx="9">
                    <c:v>3.33</c:v>
                  </c:pt>
                  <c:pt idx="10">
                    <c:v>3.09</c:v>
                  </c:pt>
                  <c:pt idx="11">
                    <c:v>3.26</c:v>
                  </c:pt>
                  <c:pt idx="12">
                    <c:v>3.29</c:v>
                  </c:pt>
                  <c:pt idx="13">
                    <c:v>2.78</c:v>
                  </c:pt>
                  <c:pt idx="14">
                    <c:v>2.78</c:v>
                  </c:pt>
                  <c:pt idx="15">
                    <c:v>2.73</c:v>
                  </c:pt>
                  <c:pt idx="16">
                    <c:v>2.67</c:v>
                  </c:pt>
                  <c:pt idx="17">
                    <c:v>3.16</c:v>
                  </c:pt>
                  <c:pt idx="18">
                    <c:v>3.34</c:v>
                  </c:pt>
                  <c:pt idx="19">
                    <c:v>3.21</c:v>
                  </c:pt>
                  <c:pt idx="20">
                    <c:v>4.1399999999999997</c:v>
                  </c:pt>
                  <c:pt idx="21">
                    <c:v>4.3499999999999996</c:v>
                  </c:pt>
                  <c:pt idx="22">
                    <c:v>4.5599999999999996</c:v>
                  </c:pt>
                  <c:pt idx="23">
                    <c:v>4.04</c:v>
                  </c:pt>
                  <c:pt idx="24">
                    <c:v>4.3499999999999996</c:v>
                  </c:pt>
                  <c:pt idx="25">
                    <c:v>4.3600000000000003</c:v>
                  </c:pt>
                  <c:pt idx="26">
                    <c:v>4.9000000000000004</c:v>
                  </c:pt>
                  <c:pt idx="27">
                    <c:v>3.98</c:v>
                  </c:pt>
                  <c:pt idx="28">
                    <c:v>4.7300000000000004</c:v>
                  </c:pt>
                  <c:pt idx="29">
                    <c:v>4.67</c:v>
                  </c:pt>
                  <c:pt idx="30">
                    <c:v>3.74</c:v>
                  </c:pt>
                  <c:pt idx="31">
                    <c:v>5.47</c:v>
                  </c:pt>
                  <c:pt idx="32">
                    <c:v>5.39</c:v>
                  </c:pt>
                  <c:pt idx="33">
                    <c:v>7.1</c:v>
                  </c:pt>
                  <c:pt idx="34">
                    <c:v>4.7300000000000004</c:v>
                  </c:pt>
                  <c:pt idx="35">
                    <c:v>7.78</c:v>
                  </c:pt>
                </c:numCache>
              </c:numRef>
            </c:plus>
            <c:minus>
              <c:numRef>
                <c:f>UGCA444!$C$55:$C$90</c:f>
                <c:numCache>
                  <c:formatCode>General</c:formatCode>
                  <c:ptCount val="36"/>
                  <c:pt idx="0">
                    <c:v>2.6</c:v>
                  </c:pt>
                  <c:pt idx="1">
                    <c:v>2.65</c:v>
                  </c:pt>
                  <c:pt idx="2">
                    <c:v>3.03</c:v>
                  </c:pt>
                  <c:pt idx="3">
                    <c:v>3.55</c:v>
                  </c:pt>
                  <c:pt idx="4">
                    <c:v>3.75</c:v>
                  </c:pt>
                  <c:pt idx="5">
                    <c:v>3.43</c:v>
                  </c:pt>
                  <c:pt idx="6">
                    <c:v>3.33</c:v>
                  </c:pt>
                  <c:pt idx="7">
                    <c:v>2.66</c:v>
                  </c:pt>
                  <c:pt idx="8">
                    <c:v>3.78</c:v>
                  </c:pt>
                  <c:pt idx="9">
                    <c:v>3.33</c:v>
                  </c:pt>
                  <c:pt idx="10">
                    <c:v>3.09</c:v>
                  </c:pt>
                  <c:pt idx="11">
                    <c:v>3.26</c:v>
                  </c:pt>
                  <c:pt idx="12">
                    <c:v>3.29</c:v>
                  </c:pt>
                  <c:pt idx="13">
                    <c:v>2.78</c:v>
                  </c:pt>
                  <c:pt idx="14">
                    <c:v>2.78</c:v>
                  </c:pt>
                  <c:pt idx="15">
                    <c:v>2.73</c:v>
                  </c:pt>
                  <c:pt idx="16">
                    <c:v>2.67</c:v>
                  </c:pt>
                  <c:pt idx="17">
                    <c:v>3.16</c:v>
                  </c:pt>
                  <c:pt idx="18">
                    <c:v>3.34</c:v>
                  </c:pt>
                  <c:pt idx="19">
                    <c:v>3.21</c:v>
                  </c:pt>
                  <c:pt idx="20">
                    <c:v>4.1399999999999997</c:v>
                  </c:pt>
                  <c:pt idx="21">
                    <c:v>4.3499999999999996</c:v>
                  </c:pt>
                  <c:pt idx="22">
                    <c:v>4.5599999999999996</c:v>
                  </c:pt>
                  <c:pt idx="23">
                    <c:v>4.04</c:v>
                  </c:pt>
                  <c:pt idx="24">
                    <c:v>4.3499999999999996</c:v>
                  </c:pt>
                  <c:pt idx="25">
                    <c:v>4.3600000000000003</c:v>
                  </c:pt>
                  <c:pt idx="26">
                    <c:v>4.9000000000000004</c:v>
                  </c:pt>
                  <c:pt idx="27">
                    <c:v>3.98</c:v>
                  </c:pt>
                  <c:pt idx="28">
                    <c:v>4.7300000000000004</c:v>
                  </c:pt>
                  <c:pt idx="29">
                    <c:v>4.67</c:v>
                  </c:pt>
                  <c:pt idx="30">
                    <c:v>3.74</c:v>
                  </c:pt>
                  <c:pt idx="31">
                    <c:v>5.47</c:v>
                  </c:pt>
                  <c:pt idx="32">
                    <c:v>5.39</c:v>
                  </c:pt>
                  <c:pt idx="33">
                    <c:v>7.1</c:v>
                  </c:pt>
                  <c:pt idx="34">
                    <c:v>4.7300000000000004</c:v>
                  </c:pt>
                  <c:pt idx="35">
                    <c:v>7.78</c:v>
                  </c:pt>
                </c:numCache>
              </c:numRef>
            </c:minus>
          </c:errBars>
          <c:xVal>
            <c:numRef>
              <c:f>UGCA444!$A$55:$A$90</c:f>
              <c:numCache>
                <c:formatCode>General</c:formatCode>
                <c:ptCount val="36"/>
                <c:pt idx="0">
                  <c:v>0.12</c:v>
                </c:pt>
                <c:pt idx="1">
                  <c:v>0.19</c:v>
                </c:pt>
                <c:pt idx="2">
                  <c:v>0.26</c:v>
                </c:pt>
                <c:pt idx="3">
                  <c:v>0.33</c:v>
                </c:pt>
                <c:pt idx="4">
                  <c:v>0.4</c:v>
                </c:pt>
                <c:pt idx="5">
                  <c:v>0.47</c:v>
                </c:pt>
                <c:pt idx="6">
                  <c:v>0.55000000000000004</c:v>
                </c:pt>
                <c:pt idx="7">
                  <c:v>0.62</c:v>
                </c:pt>
                <c:pt idx="8">
                  <c:v>0.69</c:v>
                </c:pt>
                <c:pt idx="9">
                  <c:v>0.76</c:v>
                </c:pt>
                <c:pt idx="10">
                  <c:v>0.83</c:v>
                </c:pt>
                <c:pt idx="11">
                  <c:v>0.9</c:v>
                </c:pt>
                <c:pt idx="12">
                  <c:v>0.97</c:v>
                </c:pt>
                <c:pt idx="13">
                  <c:v>1.04</c:v>
                </c:pt>
                <c:pt idx="14">
                  <c:v>1.1100000000000001</c:v>
                </c:pt>
                <c:pt idx="15">
                  <c:v>1.19</c:v>
                </c:pt>
                <c:pt idx="16">
                  <c:v>1.26</c:v>
                </c:pt>
                <c:pt idx="17">
                  <c:v>1.33</c:v>
                </c:pt>
                <c:pt idx="18">
                  <c:v>1.4</c:v>
                </c:pt>
                <c:pt idx="19">
                  <c:v>1.48</c:v>
                </c:pt>
                <c:pt idx="20">
                  <c:v>1.55</c:v>
                </c:pt>
                <c:pt idx="21">
                  <c:v>1.62</c:v>
                </c:pt>
                <c:pt idx="22">
                  <c:v>1.69</c:v>
                </c:pt>
                <c:pt idx="23">
                  <c:v>1.75</c:v>
                </c:pt>
                <c:pt idx="24">
                  <c:v>1.83</c:v>
                </c:pt>
                <c:pt idx="25">
                  <c:v>1.9</c:v>
                </c:pt>
                <c:pt idx="26">
                  <c:v>1.97</c:v>
                </c:pt>
                <c:pt idx="27">
                  <c:v>2.04</c:v>
                </c:pt>
                <c:pt idx="28">
                  <c:v>2.11</c:v>
                </c:pt>
                <c:pt idx="29">
                  <c:v>2.19</c:v>
                </c:pt>
                <c:pt idx="30">
                  <c:v>2.2599999999999998</c:v>
                </c:pt>
                <c:pt idx="31">
                  <c:v>2.33</c:v>
                </c:pt>
                <c:pt idx="32">
                  <c:v>2.4</c:v>
                </c:pt>
                <c:pt idx="33">
                  <c:v>2.48</c:v>
                </c:pt>
                <c:pt idx="34">
                  <c:v>2.5499999999999998</c:v>
                </c:pt>
                <c:pt idx="35">
                  <c:v>2.62</c:v>
                </c:pt>
              </c:numCache>
            </c:numRef>
          </c:xVal>
          <c:yVal>
            <c:numRef>
              <c:f>UGCA444!$B$55:$B$90</c:f>
              <c:numCache>
                <c:formatCode>General</c:formatCode>
                <c:ptCount val="36"/>
                <c:pt idx="0">
                  <c:v>6.48</c:v>
                </c:pt>
                <c:pt idx="1">
                  <c:v>8.6</c:v>
                </c:pt>
                <c:pt idx="2">
                  <c:v>10.199999999999999</c:v>
                </c:pt>
                <c:pt idx="3">
                  <c:v>11.7</c:v>
                </c:pt>
                <c:pt idx="4">
                  <c:v>12.7</c:v>
                </c:pt>
                <c:pt idx="5">
                  <c:v>14.1</c:v>
                </c:pt>
                <c:pt idx="6">
                  <c:v>16</c:v>
                </c:pt>
                <c:pt idx="7">
                  <c:v>18.100000000000001</c:v>
                </c:pt>
                <c:pt idx="8">
                  <c:v>21.2</c:v>
                </c:pt>
                <c:pt idx="9">
                  <c:v>21.6</c:v>
                </c:pt>
                <c:pt idx="10">
                  <c:v>23.3</c:v>
                </c:pt>
                <c:pt idx="11">
                  <c:v>24.5</c:v>
                </c:pt>
                <c:pt idx="12">
                  <c:v>24.4</c:v>
                </c:pt>
                <c:pt idx="13">
                  <c:v>25.3</c:v>
                </c:pt>
                <c:pt idx="14">
                  <c:v>25.4</c:v>
                </c:pt>
                <c:pt idx="15">
                  <c:v>25.9</c:v>
                </c:pt>
                <c:pt idx="16">
                  <c:v>26.7</c:v>
                </c:pt>
                <c:pt idx="17">
                  <c:v>27.1</c:v>
                </c:pt>
                <c:pt idx="18">
                  <c:v>28.6</c:v>
                </c:pt>
                <c:pt idx="19">
                  <c:v>28.9</c:v>
                </c:pt>
                <c:pt idx="20">
                  <c:v>30.4</c:v>
                </c:pt>
                <c:pt idx="21">
                  <c:v>30.8</c:v>
                </c:pt>
                <c:pt idx="22">
                  <c:v>30.5</c:v>
                </c:pt>
                <c:pt idx="23">
                  <c:v>33</c:v>
                </c:pt>
                <c:pt idx="24">
                  <c:v>32.1</c:v>
                </c:pt>
                <c:pt idx="25">
                  <c:v>32.9</c:v>
                </c:pt>
                <c:pt idx="26">
                  <c:v>34.200000000000003</c:v>
                </c:pt>
                <c:pt idx="27">
                  <c:v>32.6</c:v>
                </c:pt>
                <c:pt idx="28">
                  <c:v>33.700000000000003</c:v>
                </c:pt>
                <c:pt idx="29">
                  <c:v>33.799999999999997</c:v>
                </c:pt>
                <c:pt idx="30">
                  <c:v>34.9</c:v>
                </c:pt>
                <c:pt idx="31">
                  <c:v>36.1</c:v>
                </c:pt>
                <c:pt idx="32">
                  <c:v>37.200000000000003</c:v>
                </c:pt>
                <c:pt idx="33">
                  <c:v>37.6</c:v>
                </c:pt>
                <c:pt idx="34">
                  <c:v>35.6</c:v>
                </c:pt>
                <c:pt idx="35">
                  <c:v>38.299999999999997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44896"/>
        <c:axId val="151063552"/>
      </c:scatterChart>
      <c:scatterChart>
        <c:scatterStyle val="smoothMarker"/>
        <c:varyColors val="0"/>
        <c:ser>
          <c:idx val="1"/>
          <c:order val="1"/>
          <c:tx>
            <c:strRef>
              <c:f>UGCA444!$D$54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UGCA444!$A$55:$A$90</c:f>
              <c:numCache>
                <c:formatCode>General</c:formatCode>
                <c:ptCount val="36"/>
                <c:pt idx="0">
                  <c:v>0.12</c:v>
                </c:pt>
                <c:pt idx="1">
                  <c:v>0.19</c:v>
                </c:pt>
                <c:pt idx="2">
                  <c:v>0.26</c:v>
                </c:pt>
                <c:pt idx="3">
                  <c:v>0.33</c:v>
                </c:pt>
                <c:pt idx="4">
                  <c:v>0.4</c:v>
                </c:pt>
                <c:pt idx="5">
                  <c:v>0.47</c:v>
                </c:pt>
                <c:pt idx="6">
                  <c:v>0.55000000000000004</c:v>
                </c:pt>
                <c:pt idx="7">
                  <c:v>0.62</c:v>
                </c:pt>
                <c:pt idx="8">
                  <c:v>0.69</c:v>
                </c:pt>
                <c:pt idx="9">
                  <c:v>0.76</c:v>
                </c:pt>
                <c:pt idx="10">
                  <c:v>0.83</c:v>
                </c:pt>
                <c:pt idx="11">
                  <c:v>0.9</c:v>
                </c:pt>
                <c:pt idx="12">
                  <c:v>0.97</c:v>
                </c:pt>
                <c:pt idx="13">
                  <c:v>1.04</c:v>
                </c:pt>
                <c:pt idx="14">
                  <c:v>1.1100000000000001</c:v>
                </c:pt>
                <c:pt idx="15">
                  <c:v>1.19</c:v>
                </c:pt>
                <c:pt idx="16">
                  <c:v>1.26</c:v>
                </c:pt>
                <c:pt idx="17">
                  <c:v>1.33</c:v>
                </c:pt>
                <c:pt idx="18">
                  <c:v>1.4</c:v>
                </c:pt>
                <c:pt idx="19">
                  <c:v>1.48</c:v>
                </c:pt>
                <c:pt idx="20">
                  <c:v>1.55</c:v>
                </c:pt>
                <c:pt idx="21">
                  <c:v>1.62</c:v>
                </c:pt>
                <c:pt idx="22">
                  <c:v>1.69</c:v>
                </c:pt>
                <c:pt idx="23">
                  <c:v>1.75</c:v>
                </c:pt>
                <c:pt idx="24">
                  <c:v>1.83</c:v>
                </c:pt>
                <c:pt idx="25">
                  <c:v>1.9</c:v>
                </c:pt>
                <c:pt idx="26">
                  <c:v>1.97</c:v>
                </c:pt>
                <c:pt idx="27">
                  <c:v>2.04</c:v>
                </c:pt>
                <c:pt idx="28">
                  <c:v>2.11</c:v>
                </c:pt>
                <c:pt idx="29">
                  <c:v>2.19</c:v>
                </c:pt>
                <c:pt idx="30">
                  <c:v>2.2599999999999998</c:v>
                </c:pt>
                <c:pt idx="31">
                  <c:v>2.33</c:v>
                </c:pt>
                <c:pt idx="32">
                  <c:v>2.4</c:v>
                </c:pt>
                <c:pt idx="33">
                  <c:v>2.48</c:v>
                </c:pt>
                <c:pt idx="34">
                  <c:v>2.5499999999999998</c:v>
                </c:pt>
                <c:pt idx="35">
                  <c:v>2.62</c:v>
                </c:pt>
              </c:numCache>
            </c:numRef>
          </c:xVal>
          <c:yVal>
            <c:numRef>
              <c:f>UGCA444!$D$55:$D$90</c:f>
              <c:numCache>
                <c:formatCode>General</c:formatCode>
                <c:ptCount val="36"/>
                <c:pt idx="0">
                  <c:v>4.0789364183145409</c:v>
                </c:pt>
                <c:pt idx="1">
                  <c:v>6.3182131287256986</c:v>
                </c:pt>
                <c:pt idx="2">
                  <c:v>8.5433608288129328</c:v>
                </c:pt>
                <c:pt idx="3">
                  <c:v>10.767456480767843</c:v>
                </c:pt>
                <c:pt idx="4">
                  <c:v>12.918114235900831</c:v>
                </c:pt>
                <c:pt idx="5">
                  <c:v>15.003406815589159</c:v>
                </c:pt>
                <c:pt idx="6">
                  <c:v>17.307924156599288</c:v>
                </c:pt>
                <c:pt idx="7">
                  <c:v>19.248337478206597</c:v>
                </c:pt>
                <c:pt idx="8">
                  <c:v>21.091170618469619</c:v>
                </c:pt>
                <c:pt idx="9">
                  <c:v>22.834958543960656</c:v>
                </c:pt>
                <c:pt idx="10">
                  <c:v>24.490065301579765</c:v>
                </c:pt>
                <c:pt idx="11">
                  <c:v>26.037513502614935</c:v>
                </c:pt>
                <c:pt idx="12">
                  <c:v>27.476976946022553</c:v>
                </c:pt>
                <c:pt idx="13">
                  <c:v>28.813854031555831</c:v>
                </c:pt>
                <c:pt idx="14">
                  <c:v>30.040796055465194</c:v>
                </c:pt>
                <c:pt idx="15">
                  <c:v>31.311310283646161</c:v>
                </c:pt>
                <c:pt idx="16">
                  <c:v>32.308895516339675</c:v>
                </c:pt>
                <c:pt idx="17">
                  <c:v>33.203174846936491</c:v>
                </c:pt>
                <c:pt idx="18">
                  <c:v>33.996069647895176</c:v>
                </c:pt>
                <c:pt idx="19">
                  <c:v>34.782896192509284</c:v>
                </c:pt>
                <c:pt idx="20">
                  <c:v>35.371748247041069</c:v>
                </c:pt>
                <c:pt idx="21">
                  <c:v>35.871908370069306</c:v>
                </c:pt>
                <c:pt idx="22">
                  <c:v>36.288031072586143</c:v>
                </c:pt>
                <c:pt idx="23">
                  <c:v>36.582500359807895</c:v>
                </c:pt>
                <c:pt idx="24">
                  <c:v>36.890753914230721</c:v>
                </c:pt>
                <c:pt idx="25">
                  <c:v>37.086787897194917</c:v>
                </c:pt>
                <c:pt idx="26">
                  <c:v>37.220885042811474</c:v>
                </c:pt>
                <c:pt idx="27">
                  <c:v>37.297382520514624</c:v>
                </c:pt>
                <c:pt idx="28">
                  <c:v>37.321123734201649</c:v>
                </c:pt>
                <c:pt idx="29">
                  <c:v>37.291337004050945</c:v>
                </c:pt>
                <c:pt idx="30">
                  <c:v>37.220569834498427</c:v>
                </c:pt>
                <c:pt idx="31">
                  <c:v>37.112979926094795</c:v>
                </c:pt>
                <c:pt idx="32">
                  <c:v>36.97188906230592</c:v>
                </c:pt>
                <c:pt idx="33">
                  <c:v>36.776462139139518</c:v>
                </c:pt>
                <c:pt idx="34">
                  <c:v>36.579275269642551</c:v>
                </c:pt>
                <c:pt idx="35">
                  <c:v>36.361746479383385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44896"/>
        <c:axId val="151063552"/>
      </c:scatterChart>
      <c:valAx>
        <c:axId val="1389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063552"/>
        <c:crosses val="autoZero"/>
        <c:crossBetween val="midCat"/>
      </c:valAx>
      <c:valAx>
        <c:axId val="15106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944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52</xdr:row>
      <xdr:rowOff>57150</xdr:rowOff>
    </xdr:from>
    <xdr:to>
      <xdr:col>12</xdr:col>
      <xdr:colOff>1104900</xdr:colOff>
      <xdr:row>68</xdr:row>
      <xdr:rowOff>161925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4"/>
  <sheetViews>
    <sheetView tabSelected="1" topLeftCell="A7" workbookViewId="0">
      <selection activeCell="F13" sqref="F13"/>
    </sheetView>
  </sheetViews>
  <sheetFormatPr baseColWidth="10" defaultRowHeight="18.75" x14ac:dyDescent="0.3"/>
  <cols>
    <col min="1" max="1" width="15.85546875" style="1" customWidth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33</v>
      </c>
      <c r="B9" s="14" t="s">
        <v>8</v>
      </c>
      <c r="C9" s="21">
        <f>A50</f>
        <v>2.62</v>
      </c>
      <c r="D9" s="14" t="s">
        <v>9</v>
      </c>
      <c r="E9" s="21">
        <f>B50</f>
        <v>38.299999999999997</v>
      </c>
      <c r="F9" s="10"/>
      <c r="G9" s="10"/>
      <c r="H9" s="10"/>
      <c r="I9" s="11"/>
    </row>
    <row r="10" spans="1:15" x14ac:dyDescent="0.3">
      <c r="B10" s="5" t="s">
        <v>10</v>
      </c>
      <c r="C10" s="31" t="s">
        <v>12</v>
      </c>
      <c r="D10" s="31"/>
      <c r="E10" s="9">
        <f>E9*E9*C9/I8</f>
        <v>893592457.39263856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32</v>
      </c>
      <c r="C12" s="7">
        <f>C9</f>
        <v>2.62</v>
      </c>
      <c r="D12" s="5" t="s">
        <v>14</v>
      </c>
      <c r="E12" s="9">
        <f>E10/(POWER(C12,3)*4*3.14159*H10)</f>
        <v>60947607.553435683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32" t="s">
        <v>29</v>
      </c>
      <c r="K14" s="32"/>
      <c r="L14" s="32"/>
      <c r="M14" s="32"/>
      <c r="N14" s="32"/>
      <c r="O14" s="32"/>
    </row>
    <row r="15" spans="1:15" x14ac:dyDescent="0.3">
      <c r="A15" s="13">
        <v>0.12</v>
      </c>
      <c r="B15" s="13">
        <v>6.48</v>
      </c>
      <c r="C15" s="13">
        <v>2.6</v>
      </c>
      <c r="D15" s="13">
        <f>A15/$C$12</f>
        <v>4.5801526717557245E-2</v>
      </c>
      <c r="E15" s="13">
        <f>N15*K15+O15*M15</f>
        <v>3.3701229007633571E-5</v>
      </c>
      <c r="F15" s="13">
        <f>4*$H$12*$E$12*POWER($C$12,3)*E15</f>
        <v>464211.3689130923</v>
      </c>
      <c r="G15" s="13">
        <f t="shared" ref="G15" si="0">POWER($I$8*F15/A15,0.5)</f>
        <v>4.0789364183145409</v>
      </c>
      <c r="H15" s="13">
        <f t="shared" ref="H15" si="1">ROUND(ABS((B15-G15)/B15)*100,2)</f>
        <v>37.049999999999997</v>
      </c>
      <c r="J15" s="24">
        <f>INDEX(Integrale!$H$3:$H$502,MATCH(UGCA444!D15,Integrale!$H$3:$H$502,1))</f>
        <v>0.04</v>
      </c>
      <c r="K15" s="24">
        <f>INDEX(Integrale!$I$3:$I$502,MATCH(UGCA444!D15,Integrale!$H$3:$H$502,1))</f>
        <v>2.1909800000000002E-5</v>
      </c>
      <c r="L15" s="24">
        <f>INDEX(Integrale!$H$3:$H$502,MATCH(UGCA444!D15,Integrale!$H$3:$H$502,1)+1)</f>
        <v>0.05</v>
      </c>
      <c r="M15" s="24">
        <f>INDEX(Integrale!$I$3:$I$502,MATCH(UGCA444!D15,Integrale!$H$3:$H$502,1)+1)</f>
        <v>4.2234499999999997E-5</v>
      </c>
      <c r="N15" s="24">
        <f>(L15-D15)/(L15-J15)</f>
        <v>0.41984732824427573</v>
      </c>
      <c r="O15" s="24">
        <f t="shared" ref="O15" si="2">(D15-J15)/(L15-J15)</f>
        <v>0.58015267175572427</v>
      </c>
    </row>
    <row r="16" spans="1:15" x14ac:dyDescent="0.3">
      <c r="A16" s="13">
        <v>0.19</v>
      </c>
      <c r="B16" s="13">
        <v>8.6</v>
      </c>
      <c r="C16" s="13">
        <v>2.65</v>
      </c>
      <c r="D16" s="13">
        <f t="shared" ref="D16:D50" si="3">A16/$C$12</f>
        <v>7.2519083969465645E-2</v>
      </c>
      <c r="E16" s="13">
        <f t="shared" ref="E16:E50" si="4">N16*K16+O16*M16</f>
        <v>1.2803030076335872E-4</v>
      </c>
      <c r="F16" s="13">
        <f t="shared" ref="F16:F50" si="5">4*$H$12*$E$12*POWER($C$12,3)*E16</f>
        <v>1763529.7859983579</v>
      </c>
      <c r="G16" s="13">
        <f t="shared" ref="G16:G50" si="6">POWER($I$8*F16/A16,0.5)</f>
        <v>6.3182131287256986</v>
      </c>
      <c r="H16" s="13">
        <f t="shared" ref="H16:H50" si="7">ROUND(ABS((B16-G16)/B16)*100,2)</f>
        <v>26.53</v>
      </c>
      <c r="J16" s="24">
        <f>INDEX(Integrale!$H$3:$H$502,MATCH(UGCA444!D16,Integrale!$H$3:$H$502,1))</f>
        <v>7.0000000000000007E-2</v>
      </c>
      <c r="K16" s="24">
        <f>INDEX(Integrale!$I$3:$I$502,MATCH(UGCA444!D16,Integrale!$H$3:$H$502,1))</f>
        <v>1.1412070000000001E-4</v>
      </c>
      <c r="L16" s="24">
        <f>INDEX(Integrale!$H$3:$H$502,MATCH(UGCA444!D16,Integrale!$H$3:$H$502,1)+1)</f>
        <v>0.08</v>
      </c>
      <c r="M16" s="24">
        <f>INDEX(Integrale!$I$3:$I$502,MATCH(UGCA444!D16,Integrale!$H$3:$H$502,1)+1)</f>
        <v>1.693376E-4</v>
      </c>
      <c r="N16" s="24">
        <f t="shared" ref="N16:N50" si="8">(L16-D16)/(L16-J16)</f>
        <v>0.74809160305343603</v>
      </c>
      <c r="O16" s="24">
        <f t="shared" ref="O16:O50" si="9">(D16-J16)/(L16-J16)</f>
        <v>0.25190839694656392</v>
      </c>
    </row>
    <row r="17" spans="1:15" x14ac:dyDescent="0.3">
      <c r="A17" s="13">
        <v>0.26</v>
      </c>
      <c r="B17" s="13">
        <v>10.199999999999999</v>
      </c>
      <c r="C17" s="13">
        <v>3.03</v>
      </c>
      <c r="D17" s="13">
        <f t="shared" si="3"/>
        <v>9.9236641221374045E-2</v>
      </c>
      <c r="E17" s="13">
        <f t="shared" si="4"/>
        <v>3.2033284274809158E-4</v>
      </c>
      <c r="F17" s="13">
        <f t="shared" si="5"/>
        <v>4412365.7153936969</v>
      </c>
      <c r="G17" s="13">
        <f t="shared" si="6"/>
        <v>8.5433608288129328</v>
      </c>
      <c r="H17" s="13">
        <f t="shared" si="7"/>
        <v>16.239999999999998</v>
      </c>
      <c r="J17" s="24">
        <f>INDEX(Integrale!$H$3:$H$502,MATCH(UGCA444!D17,Integrale!$H$3:$H$502,1))</f>
        <v>0.09</v>
      </c>
      <c r="K17" s="24">
        <f>INDEX(Integrale!$I$3:$I$502,MATCH(UGCA444!D17,Integrale!$H$3:$H$502,1))</f>
        <v>2.3974010000000001E-4</v>
      </c>
      <c r="L17" s="24">
        <f>INDEX(Integrale!$H$3:$H$502,MATCH(UGCA444!D17,Integrale!$H$3:$H$502,1)+1)</f>
        <v>0.1</v>
      </c>
      <c r="M17" s="24">
        <f>INDEX(Integrale!$I$3:$I$502,MATCH(UGCA444!D17,Integrale!$H$3:$H$502,1)+1)</f>
        <v>3.2699340000000001E-4</v>
      </c>
      <c r="N17" s="24">
        <f t="shared" si="8"/>
        <v>7.6335877862596033E-2</v>
      </c>
      <c r="O17" s="24">
        <f t="shared" si="9"/>
        <v>0.92366412213740401</v>
      </c>
    </row>
    <row r="18" spans="1:15" x14ac:dyDescent="0.3">
      <c r="A18" s="13">
        <v>0.33</v>
      </c>
      <c r="B18" s="13">
        <v>11.7</v>
      </c>
      <c r="C18" s="13">
        <v>3.55</v>
      </c>
      <c r="D18" s="13">
        <f t="shared" si="3"/>
        <v>0.12595419847328243</v>
      </c>
      <c r="E18" s="13">
        <f t="shared" si="4"/>
        <v>6.4581899083969452E-4</v>
      </c>
      <c r="F18" s="13">
        <f t="shared" si="5"/>
        <v>8895714.685653165</v>
      </c>
      <c r="G18" s="13">
        <f t="shared" si="6"/>
        <v>10.767456480767843</v>
      </c>
      <c r="H18" s="13">
        <f t="shared" si="7"/>
        <v>7.97</v>
      </c>
      <c r="J18" s="24">
        <f>INDEX(Integrale!$H$3:$H$502,MATCH(UGCA444!D18,Integrale!$H$3:$H$502,1))</f>
        <v>0.12</v>
      </c>
      <c r="K18" s="24">
        <f>INDEX(Integrale!$I$3:$I$502,MATCH(UGCA444!D18,Integrale!$H$3:$H$502,1))</f>
        <v>5.5830959999999998E-4</v>
      </c>
      <c r="L18" s="24">
        <f>INDEX(Integrale!$H$3:$H$502,MATCH(UGCA444!D18,Integrale!$H$3:$H$502,1)+1)</f>
        <v>0.13</v>
      </c>
      <c r="M18" s="24">
        <f>INDEX(Integrale!$I$3:$I$502,MATCH(UGCA444!D18,Integrale!$H$3:$H$502,1)+1)</f>
        <v>7.0528050000000003E-4</v>
      </c>
      <c r="N18" s="24">
        <f t="shared" si="8"/>
        <v>0.40458015267175707</v>
      </c>
      <c r="O18" s="24">
        <f t="shared" si="9"/>
        <v>0.59541984732824293</v>
      </c>
    </row>
    <row r="19" spans="1:15" x14ac:dyDescent="0.3">
      <c r="A19" s="13">
        <v>0.4</v>
      </c>
      <c r="B19" s="13">
        <v>12.7</v>
      </c>
      <c r="C19" s="13">
        <v>3.75</v>
      </c>
      <c r="D19" s="13">
        <f t="shared" si="3"/>
        <v>0.15267175572519084</v>
      </c>
      <c r="E19" s="13">
        <f t="shared" si="4"/>
        <v>1.1267533404580154E-3</v>
      </c>
      <c r="F19" s="13">
        <f t="shared" si="5"/>
        <v>15520256.263738628</v>
      </c>
      <c r="G19" s="13">
        <f t="shared" si="6"/>
        <v>12.918114235900831</v>
      </c>
      <c r="H19" s="13">
        <f t="shared" si="7"/>
        <v>1.72</v>
      </c>
      <c r="J19" s="24">
        <f>INDEX(Integrale!$H$3:$H$502,MATCH(UGCA444!D19,Integrale!$H$3:$H$502,1))</f>
        <v>0.15</v>
      </c>
      <c r="K19" s="24">
        <f>INDEX(Integrale!$I$3:$I$502,MATCH(UGCA444!D19,Integrale!$H$3:$H$502,1))</f>
        <v>1.0683906E-3</v>
      </c>
      <c r="L19" s="24">
        <f>INDEX(Integrale!$H$3:$H$502,MATCH(UGCA444!D19,Integrale!$H$3:$H$502,1)+1)</f>
        <v>0.16</v>
      </c>
      <c r="M19" s="24">
        <f>INDEX(Integrale!$I$3:$I$502,MATCH(UGCA444!D19,Integrale!$H$3:$H$502,1)+1)</f>
        <v>1.2868339999999999E-3</v>
      </c>
      <c r="N19" s="24">
        <f t="shared" si="8"/>
        <v>0.73282442748091525</v>
      </c>
      <c r="O19" s="24">
        <f t="shared" si="9"/>
        <v>0.26717557251908475</v>
      </c>
    </row>
    <row r="20" spans="1:15" x14ac:dyDescent="0.3">
      <c r="A20" s="13">
        <v>0.47</v>
      </c>
      <c r="B20" s="13">
        <v>14.1</v>
      </c>
      <c r="C20" s="13">
        <v>3.43</v>
      </c>
      <c r="D20" s="13">
        <f t="shared" si="3"/>
        <v>0.17938931297709923</v>
      </c>
      <c r="E20" s="13">
        <f t="shared" si="4"/>
        <v>1.7858634541984735E-3</v>
      </c>
      <c r="F20" s="13">
        <f t="shared" si="5"/>
        <v>24599047.072661899</v>
      </c>
      <c r="G20" s="13">
        <f t="shared" si="6"/>
        <v>15.003406815589159</v>
      </c>
      <c r="H20" s="13">
        <f t="shared" si="7"/>
        <v>6.41</v>
      </c>
      <c r="J20" s="24">
        <f>INDEX(Integrale!$H$3:$H$502,MATCH(UGCA444!D20,Integrale!$H$3:$H$502,1))</f>
        <v>0.17</v>
      </c>
      <c r="K20" s="24">
        <f>INDEX(Integrale!$I$3:$I$502,MATCH(UGCA444!D20,Integrale!$H$3:$H$502,1))</f>
        <v>1.5312220000000001E-3</v>
      </c>
      <c r="L20" s="24">
        <f>INDEX(Integrale!$H$3:$H$502,MATCH(UGCA444!D20,Integrale!$H$3:$H$502,1)+1)</f>
        <v>0.18</v>
      </c>
      <c r="M20" s="24">
        <f>INDEX(Integrale!$I$3:$I$502,MATCH(UGCA444!D20,Integrale!$H$3:$H$502,1)+1)</f>
        <v>1.8024255E-3</v>
      </c>
      <c r="N20" s="24">
        <f t="shared" si="8"/>
        <v>6.1068702290076445E-2</v>
      </c>
      <c r="O20" s="24">
        <f t="shared" si="9"/>
        <v>0.93893129770992356</v>
      </c>
    </row>
    <row r="21" spans="1:15" x14ac:dyDescent="0.3">
      <c r="A21" s="13">
        <v>0.55000000000000004</v>
      </c>
      <c r="B21" s="13">
        <v>16</v>
      </c>
      <c r="C21" s="13">
        <v>3.33</v>
      </c>
      <c r="D21" s="13">
        <f t="shared" si="3"/>
        <v>0.20992366412213742</v>
      </c>
      <c r="E21" s="13">
        <f t="shared" si="4"/>
        <v>2.7811427312977111E-3</v>
      </c>
      <c r="F21" s="13">
        <f t="shared" si="5"/>
        <v>38308338.077106252</v>
      </c>
      <c r="G21" s="13">
        <f t="shared" si="6"/>
        <v>17.307924156599288</v>
      </c>
      <c r="H21" s="13">
        <f t="shared" si="7"/>
        <v>8.17</v>
      </c>
      <c r="J21" s="24">
        <f>INDEX(Integrale!$H$3:$H$502,MATCH(UGCA444!D21,Integrale!$H$3:$H$502,1))</f>
        <v>0.2</v>
      </c>
      <c r="K21" s="24">
        <f>INDEX(Integrale!$I$3:$I$502,MATCH(UGCA444!D21,Integrale!$H$3:$H$502,1))</f>
        <v>2.4281708000000002E-3</v>
      </c>
      <c r="L21" s="24">
        <f>INDEX(Integrale!$H$3:$H$502,MATCH(UGCA444!D21,Integrale!$H$3:$H$502,1)+1)</f>
        <v>0.21</v>
      </c>
      <c r="M21" s="24">
        <f>INDEX(Integrale!$I$3:$I$502,MATCH(UGCA444!D21,Integrale!$H$3:$H$502,1)+1)</f>
        <v>2.7838579000000001E-3</v>
      </c>
      <c r="N21" s="24">
        <f t="shared" si="8"/>
        <v>7.633587786257127E-3</v>
      </c>
      <c r="O21" s="24">
        <f t="shared" si="9"/>
        <v>0.99236641221374289</v>
      </c>
    </row>
    <row r="22" spans="1:15" x14ac:dyDescent="0.3">
      <c r="A22" s="13">
        <v>0.62</v>
      </c>
      <c r="B22" s="13">
        <v>18.100000000000001</v>
      </c>
      <c r="C22" s="13">
        <v>2.66</v>
      </c>
      <c r="D22" s="13">
        <f t="shared" si="3"/>
        <v>0.23664122137404578</v>
      </c>
      <c r="E22" s="13">
        <f t="shared" si="4"/>
        <v>3.8774727999999993E-3</v>
      </c>
      <c r="F22" s="13">
        <f t="shared" si="5"/>
        <v>53409534.590076081</v>
      </c>
      <c r="G22" s="13">
        <f t="shared" si="6"/>
        <v>19.248337478206597</v>
      </c>
      <c r="H22" s="13">
        <f t="shared" si="7"/>
        <v>6.34</v>
      </c>
      <c r="J22" s="24">
        <f>INDEX(Integrale!$H$3:$H$502,MATCH(UGCA444!D22,Integrale!$H$3:$H$502,1))</f>
        <v>0.23</v>
      </c>
      <c r="K22" s="24">
        <f>INDEX(Integrale!$I$3:$I$502,MATCH(UGCA444!D22,Integrale!$H$3:$H$502,1))</f>
        <v>3.5828125000000001E-3</v>
      </c>
      <c r="L22" s="24">
        <f>INDEX(Integrale!$H$3:$H$502,MATCH(UGCA444!D22,Integrale!$H$3:$H$502,1)+1)</f>
        <v>0.24</v>
      </c>
      <c r="M22" s="24">
        <f>INDEX(Integrale!$I$3:$I$502,MATCH(UGCA444!D22,Integrale!$H$3:$H$502,1)+1)</f>
        <v>4.0264964000000002E-3</v>
      </c>
      <c r="N22" s="24">
        <f t="shared" si="8"/>
        <v>0.33587786259542179</v>
      </c>
      <c r="O22" s="24">
        <f t="shared" si="9"/>
        <v>0.66412213740457815</v>
      </c>
    </row>
    <row r="23" spans="1:15" x14ac:dyDescent="0.3">
      <c r="A23" s="13">
        <v>0.69</v>
      </c>
      <c r="B23" s="13">
        <v>21.2</v>
      </c>
      <c r="C23" s="13">
        <v>3.78</v>
      </c>
      <c r="D23" s="13">
        <f t="shared" si="3"/>
        <v>0.26335877862595419</v>
      </c>
      <c r="E23" s="13">
        <f t="shared" si="4"/>
        <v>5.1810893526717545E-3</v>
      </c>
      <c r="F23" s="13">
        <f t="shared" si="5"/>
        <v>71365960.580251396</v>
      </c>
      <c r="G23" s="13">
        <f t="shared" si="6"/>
        <v>21.091170618469619</v>
      </c>
      <c r="H23" s="13">
        <f t="shared" si="7"/>
        <v>0.51</v>
      </c>
      <c r="J23" s="24">
        <f>INDEX(Integrale!$H$3:$H$502,MATCH(UGCA444!D23,Integrale!$H$3:$H$502,1))</f>
        <v>0.26</v>
      </c>
      <c r="K23" s="24">
        <f>INDEX(Integrale!$I$3:$I$502,MATCH(UGCA444!D23,Integrale!$H$3:$H$502,1))</f>
        <v>5.0024203999999997E-3</v>
      </c>
      <c r="L23" s="24">
        <f>INDEX(Integrale!$H$3:$H$502,MATCH(UGCA444!D23,Integrale!$H$3:$H$502,1)+1)</f>
        <v>0.27</v>
      </c>
      <c r="M23" s="24">
        <f>INDEX(Integrale!$I$3:$I$502,MATCH(UGCA444!D23,Integrale!$H$3:$H$502,1)+1)</f>
        <v>5.5343666E-3</v>
      </c>
      <c r="N23" s="24">
        <f t="shared" si="8"/>
        <v>0.66412213740458192</v>
      </c>
      <c r="O23" s="24">
        <f t="shared" si="9"/>
        <v>0.33587786259541813</v>
      </c>
    </row>
    <row r="24" spans="1:15" x14ac:dyDescent="0.3">
      <c r="A24" s="13">
        <v>0.76</v>
      </c>
      <c r="B24" s="13">
        <v>21.6</v>
      </c>
      <c r="C24" s="13">
        <v>3.33</v>
      </c>
      <c r="D24" s="13">
        <f t="shared" si="3"/>
        <v>0.29007633587786258</v>
      </c>
      <c r="E24" s="13">
        <f t="shared" si="4"/>
        <v>6.6893615381679395E-3</v>
      </c>
      <c r="F24" s="13">
        <f t="shared" si="5"/>
        <v>92141377.873316139</v>
      </c>
      <c r="G24" s="13">
        <f t="shared" si="6"/>
        <v>22.834958543960656</v>
      </c>
      <c r="H24" s="13">
        <f t="shared" si="7"/>
        <v>5.72</v>
      </c>
      <c r="J24" s="24">
        <f>INDEX(Integrale!$H$3:$H$502,MATCH(UGCA444!D24,Integrale!$H$3:$H$502,1))</f>
        <v>0.28999999999999998</v>
      </c>
      <c r="K24" s="24">
        <f>INDEX(Integrale!$I$3:$I$502,MATCH(UGCA444!D24,Integrale!$H$3:$H$502,1))</f>
        <v>6.6846487000000003E-3</v>
      </c>
      <c r="L24" s="24">
        <f>INDEX(Integrale!$H$3:$H$502,MATCH(UGCA444!D24,Integrale!$H$3:$H$502,1)+1)</f>
        <v>0.3</v>
      </c>
      <c r="M24" s="24">
        <f>INDEX(Integrale!$I$3:$I$502,MATCH(UGCA444!D24,Integrale!$H$3:$H$502,1)+1)</f>
        <v>7.3020304999999999E-3</v>
      </c>
      <c r="N24" s="24">
        <f t="shared" si="8"/>
        <v>0.99236641221374011</v>
      </c>
      <c r="O24" s="24">
        <f t="shared" si="9"/>
        <v>7.6335877862598808E-3</v>
      </c>
    </row>
    <row r="25" spans="1:15" x14ac:dyDescent="0.3">
      <c r="A25" s="13">
        <v>0.83</v>
      </c>
      <c r="B25" s="13">
        <v>23.3</v>
      </c>
      <c r="C25" s="13">
        <v>3.09</v>
      </c>
      <c r="D25" s="13">
        <f t="shared" si="3"/>
        <v>0.31679389312977096</v>
      </c>
      <c r="E25" s="13">
        <f t="shared" si="4"/>
        <v>8.4028884877862565E-3</v>
      </c>
      <c r="F25" s="13">
        <f t="shared" si="5"/>
        <v>115744039.09292987</v>
      </c>
      <c r="G25" s="13">
        <f t="shared" si="6"/>
        <v>24.490065301579765</v>
      </c>
      <c r="H25" s="13">
        <f t="shared" si="7"/>
        <v>5.1100000000000003</v>
      </c>
      <c r="J25" s="24">
        <f>INDEX(Integrale!$H$3:$H$502,MATCH(UGCA444!D25,Integrale!$H$3:$H$502,1))</f>
        <v>0.31</v>
      </c>
      <c r="K25" s="24">
        <f>INDEX(Integrale!$I$3:$I$502,MATCH(UGCA444!D25,Integrale!$H$3:$H$502,1))</f>
        <v>7.9467676999999994E-3</v>
      </c>
      <c r="L25" s="24">
        <f>INDEX(Integrale!$H$3:$H$502,MATCH(UGCA444!D25,Integrale!$H$3:$H$502,1)+1)</f>
        <v>0.32</v>
      </c>
      <c r="M25" s="24">
        <f>INDEX(Integrale!$I$3:$I$502,MATCH(UGCA444!D25,Integrale!$H$3:$H$502,1)+1)</f>
        <v>8.6181364999999999E-3</v>
      </c>
      <c r="N25" s="24">
        <f t="shared" si="8"/>
        <v>0.32061068702290391</v>
      </c>
      <c r="O25" s="24">
        <f t="shared" si="9"/>
        <v>0.67938931297709615</v>
      </c>
    </row>
    <row r="26" spans="1:15" x14ac:dyDescent="0.3">
      <c r="A26" s="13">
        <v>0.9</v>
      </c>
      <c r="B26" s="13">
        <v>24.5</v>
      </c>
      <c r="C26" s="13">
        <v>3.26</v>
      </c>
      <c r="D26" s="13">
        <f t="shared" si="3"/>
        <v>0.34351145038167941</v>
      </c>
      <c r="E26" s="13">
        <f t="shared" si="4"/>
        <v>1.0299405265648855E-2</v>
      </c>
      <c r="F26" s="13">
        <f t="shared" si="5"/>
        <v>141867259.9825547</v>
      </c>
      <c r="G26" s="13">
        <f t="shared" si="6"/>
        <v>26.037513502614935</v>
      </c>
      <c r="H26" s="13">
        <f t="shared" si="7"/>
        <v>6.28</v>
      </c>
      <c r="J26" s="24">
        <f>INDEX(Integrale!$H$3:$H$502,MATCH(UGCA444!D26,Integrale!$H$3:$H$502,1))</f>
        <v>0.34</v>
      </c>
      <c r="K26" s="24">
        <f>INDEX(Integrale!$I$3:$I$502,MATCH(UGCA444!D26,Integrale!$H$3:$H$502,1))</f>
        <v>1.0037432000000001E-2</v>
      </c>
      <c r="L26" s="24">
        <f>INDEX(Integrale!$H$3:$H$502,MATCH(UGCA444!D26,Integrale!$H$3:$H$502,1)+1)</f>
        <v>0.35</v>
      </c>
      <c r="M26" s="24">
        <f>INDEX(Integrale!$I$3:$I$502,MATCH(UGCA444!D26,Integrale!$H$3:$H$502,1)+1)</f>
        <v>1.0783486300000001E-2</v>
      </c>
      <c r="N26" s="24">
        <f t="shared" si="8"/>
        <v>0.64885496183206015</v>
      </c>
      <c r="O26" s="24">
        <f t="shared" si="9"/>
        <v>0.35114503816793979</v>
      </c>
    </row>
    <row r="27" spans="1:15" x14ac:dyDescent="0.3">
      <c r="A27" s="13">
        <v>0.97</v>
      </c>
      <c r="B27" s="13">
        <v>24.4</v>
      </c>
      <c r="C27" s="13">
        <v>3.29</v>
      </c>
      <c r="D27" s="13">
        <f t="shared" si="3"/>
        <v>0.37022900763358774</v>
      </c>
      <c r="E27" s="13">
        <f t="shared" si="4"/>
        <v>1.2361758487022896E-2</v>
      </c>
      <c r="F27" s="13">
        <f t="shared" si="5"/>
        <v>170274764.40500528</v>
      </c>
      <c r="G27" s="13">
        <f t="shared" si="6"/>
        <v>27.476976946022553</v>
      </c>
      <c r="H27" s="13">
        <f t="shared" si="7"/>
        <v>12.61</v>
      </c>
      <c r="J27" s="24">
        <f>INDEX(Integrale!$H$3:$H$502,MATCH(UGCA444!D27,Integrale!$H$3:$H$502,1))</f>
        <v>0.37</v>
      </c>
      <c r="K27" s="24">
        <f>INDEX(Integrale!$I$3:$I$502,MATCH(UGCA444!D27,Integrale!$H$3:$H$502,1))</f>
        <v>1.23431779E-2</v>
      </c>
      <c r="L27" s="24">
        <f>INDEX(Integrale!$H$3:$H$502,MATCH(UGCA444!D27,Integrale!$H$3:$H$502,1)+1)</f>
        <v>0.38</v>
      </c>
      <c r="M27" s="24">
        <f>INDEX(Integrale!$I$3:$I$502,MATCH(UGCA444!D27,Integrale!$H$3:$H$502,1)+1)</f>
        <v>1.31545302E-2</v>
      </c>
      <c r="N27" s="24">
        <f t="shared" si="8"/>
        <v>0.97709923664122589</v>
      </c>
      <c r="O27" s="24">
        <f t="shared" si="9"/>
        <v>2.2900763358774091E-2</v>
      </c>
    </row>
    <row r="28" spans="1:15" x14ac:dyDescent="0.3">
      <c r="A28" s="13">
        <v>1.04</v>
      </c>
      <c r="B28" s="13">
        <v>25.3</v>
      </c>
      <c r="C28" s="13">
        <v>2.78</v>
      </c>
      <c r="D28" s="13">
        <f t="shared" si="3"/>
        <v>0.39694656488549618</v>
      </c>
      <c r="E28" s="13">
        <f t="shared" si="4"/>
        <v>1.4574936264885492E-2</v>
      </c>
      <c r="F28" s="13">
        <f t="shared" si="5"/>
        <v>200759773.88869271</v>
      </c>
      <c r="G28" s="13">
        <f t="shared" si="6"/>
        <v>28.813854031555831</v>
      </c>
      <c r="H28" s="13">
        <f t="shared" si="7"/>
        <v>13.89</v>
      </c>
      <c r="J28" s="24">
        <f>INDEX(Integrale!$H$3:$H$502,MATCH(UGCA444!D28,Integrale!$H$3:$H$502,1))</f>
        <v>0.39</v>
      </c>
      <c r="K28" s="24">
        <f>INDEX(Integrale!$I$3:$I$502,MATCH(UGCA444!D28,Integrale!$H$3:$H$502,1))</f>
        <v>1.39852712E-2</v>
      </c>
      <c r="L28" s="24">
        <f>INDEX(Integrale!$H$3:$H$502,MATCH(UGCA444!D28,Integrale!$H$3:$H$502,1)+1)</f>
        <v>0.4</v>
      </c>
      <c r="M28" s="24">
        <f>INDEX(Integrale!$I$3:$I$502,MATCH(UGCA444!D28,Integrale!$H$3:$H$502,1)+1)</f>
        <v>1.48341297E-2</v>
      </c>
      <c r="N28" s="24">
        <f t="shared" si="8"/>
        <v>0.30534351145038413</v>
      </c>
      <c r="O28" s="24">
        <f t="shared" si="9"/>
        <v>0.69465648854961581</v>
      </c>
    </row>
    <row r="29" spans="1:15" x14ac:dyDescent="0.3">
      <c r="A29" s="13">
        <v>1.1100000000000001</v>
      </c>
      <c r="B29" s="13">
        <v>25.4</v>
      </c>
      <c r="C29" s="13">
        <v>2.78</v>
      </c>
      <c r="D29" s="13">
        <f t="shared" si="3"/>
        <v>0.42366412213740462</v>
      </c>
      <c r="E29" s="13">
        <f t="shared" si="4"/>
        <v>1.690894354503817E-2</v>
      </c>
      <c r="F29" s="13">
        <f t="shared" si="5"/>
        <v>232909127.0866839</v>
      </c>
      <c r="G29" s="13">
        <f t="shared" si="6"/>
        <v>30.040796055465194</v>
      </c>
      <c r="H29" s="13">
        <f t="shared" si="7"/>
        <v>18.27</v>
      </c>
      <c r="J29" s="24">
        <f>INDEX(Integrale!$H$3:$H$502,MATCH(UGCA444!D29,Integrale!$H$3:$H$502,1))</f>
        <v>0.42</v>
      </c>
      <c r="K29" s="24">
        <f>INDEX(Integrale!$I$3:$I$502,MATCH(UGCA444!D29,Integrale!$H$3:$H$502,1))</f>
        <v>1.6580923599999998E-2</v>
      </c>
      <c r="L29" s="24">
        <f>INDEX(Integrale!$H$3:$H$502,MATCH(UGCA444!D29,Integrale!$H$3:$H$502,1)+1)</f>
        <v>0.43</v>
      </c>
      <c r="M29" s="24">
        <f>INDEX(Integrale!$I$3:$I$502,MATCH(UGCA444!D29,Integrale!$H$3:$H$502,1)+1)</f>
        <v>1.7476144700000001E-2</v>
      </c>
      <c r="N29" s="24">
        <f t="shared" si="8"/>
        <v>0.63358778625953682</v>
      </c>
      <c r="O29" s="24">
        <f t="shared" si="9"/>
        <v>0.36641221374046318</v>
      </c>
    </row>
    <row r="30" spans="1:15" x14ac:dyDescent="0.3">
      <c r="A30" s="13">
        <v>1.19</v>
      </c>
      <c r="B30" s="13">
        <v>25.9</v>
      </c>
      <c r="C30" s="13">
        <v>2.73</v>
      </c>
      <c r="D30" s="13">
        <f t="shared" si="3"/>
        <v>0.45419847328244273</v>
      </c>
      <c r="E30" s="13">
        <f t="shared" si="4"/>
        <v>1.9693371187786253E-2</v>
      </c>
      <c r="F30" s="13">
        <f t="shared" si="5"/>
        <v>271262712.57125974</v>
      </c>
      <c r="G30" s="13">
        <f t="shared" si="6"/>
        <v>31.311310283646161</v>
      </c>
      <c r="H30" s="13">
        <f t="shared" si="7"/>
        <v>20.89</v>
      </c>
      <c r="J30" s="24">
        <f>INDEX(Integrale!$H$3:$H$502,MATCH(UGCA444!D30,Integrale!$H$3:$H$502,1))</f>
        <v>0.45</v>
      </c>
      <c r="K30" s="24">
        <f>INDEX(Integrale!$I$3:$I$502,MATCH(UGCA444!D30,Integrale!$H$3:$H$502,1))</f>
        <v>1.9303288599999999E-2</v>
      </c>
      <c r="L30" s="24">
        <f>INDEX(Integrale!$H$3:$H$502,MATCH(UGCA444!D30,Integrale!$H$3:$H$502,1)+1)</f>
        <v>0.46</v>
      </c>
      <c r="M30" s="24">
        <f>INDEX(Integrale!$I$3:$I$502,MATCH(UGCA444!D30,Integrale!$H$3:$H$502,1)+1)</f>
        <v>2.0232394399999999E-2</v>
      </c>
      <c r="N30" s="24">
        <f t="shared" si="8"/>
        <v>0.58015267175572871</v>
      </c>
      <c r="O30" s="24">
        <f t="shared" si="9"/>
        <v>0.41984732824427123</v>
      </c>
    </row>
    <row r="31" spans="1:15" x14ac:dyDescent="0.3">
      <c r="A31" s="13">
        <v>1.26</v>
      </c>
      <c r="B31" s="13">
        <v>26.7</v>
      </c>
      <c r="C31" s="13">
        <v>2.67</v>
      </c>
      <c r="D31" s="13">
        <f t="shared" si="3"/>
        <v>0.48091603053435111</v>
      </c>
      <c r="E31" s="13">
        <f t="shared" si="4"/>
        <v>2.2201657077862594E-2</v>
      </c>
      <c r="F31" s="13">
        <f t="shared" si="5"/>
        <v>305812634.36770207</v>
      </c>
      <c r="G31" s="13">
        <f t="shared" si="6"/>
        <v>32.308895516339675</v>
      </c>
      <c r="H31" s="13">
        <f t="shared" si="7"/>
        <v>21.01</v>
      </c>
      <c r="J31" s="24">
        <f>INDEX(Integrale!$H$3:$H$502,MATCH(UGCA444!D31,Integrale!$H$3:$H$502,1))</f>
        <v>0.48</v>
      </c>
      <c r="K31" s="24">
        <f>INDEX(Integrale!$I$3:$I$502,MATCH(UGCA444!D31,Integrale!$H$3:$H$502,1))</f>
        <v>2.2114607200000001E-2</v>
      </c>
      <c r="L31" s="24">
        <f>INDEX(Integrale!$H$3:$H$502,MATCH(UGCA444!D31,Integrale!$H$3:$H$502,1)+1)</f>
        <v>0.49</v>
      </c>
      <c r="M31" s="24">
        <f>INDEX(Integrale!$I$3:$I$502,MATCH(UGCA444!D31,Integrale!$H$3:$H$502,1)+1)</f>
        <v>2.3064901700000001E-2</v>
      </c>
      <c r="N31" s="24">
        <f t="shared" si="8"/>
        <v>0.90839694656488701</v>
      </c>
      <c r="O31" s="24">
        <f t="shared" si="9"/>
        <v>9.1603053435113019E-2</v>
      </c>
    </row>
    <row r="32" spans="1:15" x14ac:dyDescent="0.3">
      <c r="A32" s="13">
        <v>1.33</v>
      </c>
      <c r="B32" s="13">
        <v>27.1</v>
      </c>
      <c r="C32" s="13">
        <v>3.16</v>
      </c>
      <c r="D32" s="13">
        <f t="shared" si="3"/>
        <v>0.50763358778625955</v>
      </c>
      <c r="E32" s="13">
        <f t="shared" si="4"/>
        <v>2.4750358121374046E-2</v>
      </c>
      <c r="F32" s="13">
        <f t="shared" si="5"/>
        <v>340919247.24792343</v>
      </c>
      <c r="G32" s="13">
        <f t="shared" si="6"/>
        <v>33.203174846936491</v>
      </c>
      <c r="H32" s="13">
        <f t="shared" si="7"/>
        <v>22.52</v>
      </c>
      <c r="J32" s="24">
        <f>INDEX(Integrale!$H$3:$H$502,MATCH(UGCA444!D32,Integrale!$H$3:$H$502,1))</f>
        <v>0.5</v>
      </c>
      <c r="K32" s="24">
        <f>INDEX(Integrale!$I$3:$I$502,MATCH(UGCA444!D32,Integrale!$H$3:$H$502,1))</f>
        <v>2.4019466900000001E-2</v>
      </c>
      <c r="L32" s="24">
        <f>INDEX(Integrale!$H$3:$H$502,MATCH(UGCA444!D32,Integrale!$H$3:$H$502,1)+1)</f>
        <v>0.51</v>
      </c>
      <c r="M32" s="24">
        <f>INDEX(Integrale!$I$3:$I$502,MATCH(UGCA444!D32,Integrale!$H$3:$H$502,1)+1)</f>
        <v>2.4976934400000001E-2</v>
      </c>
      <c r="N32" s="24">
        <f t="shared" si="8"/>
        <v>0.2366412213740452</v>
      </c>
      <c r="O32" s="24">
        <f t="shared" si="9"/>
        <v>0.7633587786259548</v>
      </c>
    </row>
    <row r="33" spans="1:15" x14ac:dyDescent="0.3">
      <c r="A33" s="13">
        <v>1.4</v>
      </c>
      <c r="B33" s="13">
        <v>28.6</v>
      </c>
      <c r="C33" s="13">
        <v>3.34</v>
      </c>
      <c r="D33" s="13">
        <f t="shared" si="3"/>
        <v>0.53435114503816783</v>
      </c>
      <c r="E33" s="13">
        <f t="shared" si="4"/>
        <v>2.7312161877099221E-2</v>
      </c>
      <c r="F33" s="13">
        <f t="shared" si="5"/>
        <v>376206341.02312422</v>
      </c>
      <c r="G33" s="13">
        <f t="shared" si="6"/>
        <v>33.996069647895176</v>
      </c>
      <c r="H33" s="13">
        <f t="shared" si="7"/>
        <v>18.87</v>
      </c>
      <c r="J33" s="24">
        <f>INDEX(Integrale!$H$3:$H$502,MATCH(UGCA444!D33,Integrale!$H$3:$H$502,1))</f>
        <v>0.53</v>
      </c>
      <c r="K33" s="24">
        <f>INDEX(Integrale!$I$3:$I$502,MATCH(UGCA444!D33,Integrale!$H$3:$H$502,1))</f>
        <v>2.6895225500000002E-2</v>
      </c>
      <c r="L33" s="24">
        <f>INDEX(Integrale!$H$3:$H$502,MATCH(UGCA444!D33,Integrale!$H$3:$H$502,1)+1)</f>
        <v>0.54</v>
      </c>
      <c r="M33" s="24">
        <f>INDEX(Integrale!$I$3:$I$502,MATCH(UGCA444!D33,Integrale!$H$3:$H$502,1)+1)</f>
        <v>2.7853447699999999E-2</v>
      </c>
      <c r="N33" s="24">
        <f t="shared" si="8"/>
        <v>0.56488549618322004</v>
      </c>
      <c r="O33" s="24">
        <f t="shared" si="9"/>
        <v>0.43511450381677991</v>
      </c>
    </row>
    <row r="34" spans="1:15" x14ac:dyDescent="0.3">
      <c r="A34" s="13">
        <v>1.48</v>
      </c>
      <c r="B34" s="13">
        <v>28.9</v>
      </c>
      <c r="C34" s="13">
        <v>3.21</v>
      </c>
      <c r="D34" s="13">
        <f t="shared" si="3"/>
        <v>0.56488549618320605</v>
      </c>
      <c r="E34" s="13">
        <f t="shared" si="4"/>
        <v>3.0224826612977096E-2</v>
      </c>
      <c r="F34" s="13">
        <f t="shared" si="5"/>
        <v>416326304.71704471</v>
      </c>
      <c r="G34" s="13">
        <f t="shared" si="6"/>
        <v>34.782896192509284</v>
      </c>
      <c r="H34" s="13">
        <f t="shared" si="7"/>
        <v>20.36</v>
      </c>
      <c r="J34" s="24">
        <f>INDEX(Integrale!$H$3:$H$502,MATCH(UGCA444!D34,Integrale!$H$3:$H$502,1))</f>
        <v>0.56000000000000005</v>
      </c>
      <c r="K34" s="24">
        <f>INDEX(Integrale!$I$3:$I$502,MATCH(UGCA444!D34,Integrale!$H$3:$H$502,1))</f>
        <v>2.9761802100000002E-2</v>
      </c>
      <c r="L34" s="24">
        <f>INDEX(Integrale!$H$3:$H$502,MATCH(UGCA444!D34,Integrale!$H$3:$H$502,1)+1)</f>
        <v>0.56999999999999995</v>
      </c>
      <c r="M34" s="24">
        <f>INDEX(Integrale!$I$3:$I$502,MATCH(UGCA444!D34,Integrale!$H$3:$H$502,1)+1)</f>
        <v>3.0709555400000001E-2</v>
      </c>
      <c r="N34" s="24">
        <f t="shared" si="8"/>
        <v>0.51145038167939549</v>
      </c>
      <c r="O34" s="24">
        <f t="shared" si="9"/>
        <v>0.48854961832060451</v>
      </c>
    </row>
    <row r="35" spans="1:15" x14ac:dyDescent="0.3">
      <c r="A35" s="13">
        <v>1.55</v>
      </c>
      <c r="B35" s="13">
        <v>30.4</v>
      </c>
      <c r="C35" s="13">
        <v>4.1399999999999997</v>
      </c>
      <c r="D35" s="13">
        <f t="shared" si="3"/>
        <v>0.59160305343511455</v>
      </c>
      <c r="E35" s="13">
        <f t="shared" si="4"/>
        <v>3.2735228016793905E-2</v>
      </c>
      <c r="F35" s="13">
        <f t="shared" si="5"/>
        <v>450905366.26768398</v>
      </c>
      <c r="G35" s="13">
        <f t="shared" si="6"/>
        <v>35.371748247041069</v>
      </c>
      <c r="H35" s="13">
        <f t="shared" si="7"/>
        <v>16.350000000000001</v>
      </c>
      <c r="J35" s="24">
        <f>INDEX(Integrale!$H$3:$H$502,MATCH(UGCA444!D35,Integrale!$H$3:$H$502,1))</f>
        <v>0.59</v>
      </c>
      <c r="K35" s="24">
        <f>INDEX(Integrale!$I$3:$I$502,MATCH(UGCA444!D35,Integrale!$H$3:$H$502,1))</f>
        <v>3.2586595900000001E-2</v>
      </c>
      <c r="L35" s="24">
        <f>INDEX(Integrale!$H$3:$H$502,MATCH(UGCA444!D35,Integrale!$H$3:$H$502,1)+1)</f>
        <v>0.6</v>
      </c>
      <c r="M35" s="24">
        <f>INDEX(Integrale!$I$3:$I$502,MATCH(UGCA444!D35,Integrale!$H$3:$H$502,1)+1)</f>
        <v>3.3513777199999997E-2</v>
      </c>
      <c r="N35" s="24">
        <f t="shared" si="8"/>
        <v>0.83969465648854247</v>
      </c>
      <c r="O35" s="24">
        <f t="shared" si="9"/>
        <v>0.1603053435114575</v>
      </c>
    </row>
    <row r="36" spans="1:15" x14ac:dyDescent="0.3">
      <c r="A36" s="13">
        <v>1.62</v>
      </c>
      <c r="B36" s="13">
        <v>30.8</v>
      </c>
      <c r="C36" s="13">
        <v>4.3499999999999996</v>
      </c>
      <c r="D36" s="13">
        <f t="shared" si="3"/>
        <v>0.61832061068702293</v>
      </c>
      <c r="E36" s="13">
        <f t="shared" si="4"/>
        <v>3.5188001287786264E-2</v>
      </c>
      <c r="F36" s="13">
        <f t="shared" si="5"/>
        <v>484690639.72174418</v>
      </c>
      <c r="G36" s="13">
        <f t="shared" si="6"/>
        <v>35.871908370069306</v>
      </c>
      <c r="H36" s="13">
        <f t="shared" si="7"/>
        <v>16.47</v>
      </c>
      <c r="J36" s="24">
        <f>INDEX(Integrale!$H$3:$H$502,MATCH(UGCA444!D36,Integrale!$H$3:$H$502,1))</f>
        <v>0.61</v>
      </c>
      <c r="K36" s="24">
        <f>INDEX(Integrale!$I$3:$I$502,MATCH(UGCA444!D36,Integrale!$H$3:$H$502,1))</f>
        <v>3.4432078300000002E-2</v>
      </c>
      <c r="L36" s="24">
        <f>INDEX(Integrale!$H$3:$H$502,MATCH(UGCA444!D36,Integrale!$H$3:$H$502,1)+1)</f>
        <v>0.62</v>
      </c>
      <c r="M36" s="24">
        <f>INDEX(Integrale!$I$3:$I$502,MATCH(UGCA444!D36,Integrale!$H$3:$H$502,1)+1)</f>
        <v>3.5340572899999999E-2</v>
      </c>
      <c r="N36" s="24">
        <f t="shared" si="8"/>
        <v>0.16793893129770629</v>
      </c>
      <c r="O36" s="24">
        <f t="shared" si="9"/>
        <v>0.83206106870229368</v>
      </c>
    </row>
    <row r="37" spans="1:15" x14ac:dyDescent="0.3">
      <c r="A37" s="13">
        <v>1.69</v>
      </c>
      <c r="B37" s="13">
        <v>30.5</v>
      </c>
      <c r="C37" s="13">
        <v>4.5599999999999996</v>
      </c>
      <c r="D37" s="13">
        <f t="shared" si="3"/>
        <v>0.64503816793893121</v>
      </c>
      <c r="E37" s="13">
        <f t="shared" si="4"/>
        <v>3.7565064219847316E-2</v>
      </c>
      <c r="F37" s="13">
        <f t="shared" si="5"/>
        <v>517433055.06317544</v>
      </c>
      <c r="G37" s="13">
        <f t="shared" si="6"/>
        <v>36.288031072586143</v>
      </c>
      <c r="H37" s="13">
        <f t="shared" si="7"/>
        <v>18.98</v>
      </c>
      <c r="J37" s="24">
        <f>INDEX(Integrale!$H$3:$H$502,MATCH(UGCA444!D37,Integrale!$H$3:$H$502,1))</f>
        <v>0.64</v>
      </c>
      <c r="K37" s="24">
        <f>INDEX(Integrale!$I$3:$I$502,MATCH(UGCA444!D37,Integrale!$H$3:$H$502,1))</f>
        <v>3.7124703000000002E-2</v>
      </c>
      <c r="L37" s="24">
        <f>INDEX(Integrale!$H$3:$H$502,MATCH(UGCA444!D37,Integrale!$H$3:$H$502,1)+1)</f>
        <v>0.65</v>
      </c>
      <c r="M37" s="24">
        <f>INDEX(Integrale!$I$3:$I$502,MATCH(UGCA444!D37,Integrale!$H$3:$H$502,1)+1)</f>
        <v>3.79987533E-2</v>
      </c>
      <c r="N37" s="24">
        <f t="shared" si="8"/>
        <v>0.49618320610688116</v>
      </c>
      <c r="O37" s="24">
        <f t="shared" si="9"/>
        <v>0.50381679389311884</v>
      </c>
    </row>
    <row r="38" spans="1:15" x14ac:dyDescent="0.3">
      <c r="A38" s="13">
        <v>1.75</v>
      </c>
      <c r="B38" s="13">
        <v>33</v>
      </c>
      <c r="C38" s="13">
        <v>4.04</v>
      </c>
      <c r="D38" s="13">
        <f t="shared" si="3"/>
        <v>0.66793893129770987</v>
      </c>
      <c r="E38" s="13">
        <f t="shared" si="4"/>
        <v>3.9532605743511445E-2</v>
      </c>
      <c r="F38" s="13">
        <f t="shared" si="5"/>
        <v>544534593.22626722</v>
      </c>
      <c r="G38" s="13">
        <f t="shared" si="6"/>
        <v>36.582500359807895</v>
      </c>
      <c r="H38" s="13">
        <f t="shared" si="7"/>
        <v>10.86</v>
      </c>
      <c r="J38" s="24">
        <f>INDEX(Integrale!$H$3:$H$502,MATCH(UGCA444!D38,Integrale!$H$3:$H$502,1))</f>
        <v>0.66</v>
      </c>
      <c r="K38" s="24">
        <f>INDEX(Integrale!$I$3:$I$502,MATCH(UGCA444!D38,Integrale!$H$3:$H$502,1))</f>
        <v>3.8859827600000001E-2</v>
      </c>
      <c r="L38" s="24">
        <f>INDEX(Integrale!$H$3:$H$502,MATCH(UGCA444!D38,Integrale!$H$3:$H$502,1)+1)</f>
        <v>0.67</v>
      </c>
      <c r="M38" s="24">
        <f>INDEX(Integrale!$I$3:$I$502,MATCH(UGCA444!D38,Integrale!$H$3:$H$502,1)+1)</f>
        <v>3.97072693E-2</v>
      </c>
      <c r="N38" s="24">
        <f t="shared" si="8"/>
        <v>0.20610687022901678</v>
      </c>
      <c r="O38" s="24">
        <f t="shared" si="9"/>
        <v>0.79389312977098325</v>
      </c>
    </row>
    <row r="39" spans="1:15" x14ac:dyDescent="0.3">
      <c r="A39" s="13">
        <v>1.83</v>
      </c>
      <c r="B39" s="13">
        <v>32.1</v>
      </c>
      <c r="C39" s="13">
        <v>4.3499999999999996</v>
      </c>
      <c r="D39" s="13">
        <f t="shared" si="3"/>
        <v>0.69847328244274809</v>
      </c>
      <c r="E39" s="13">
        <f t="shared" si="4"/>
        <v>4.2039425525954202E-2</v>
      </c>
      <c r="F39" s="13">
        <f t="shared" si="5"/>
        <v>579064320.39326715</v>
      </c>
      <c r="G39" s="13">
        <f t="shared" si="6"/>
        <v>36.890753914230721</v>
      </c>
      <c r="H39" s="13">
        <f t="shared" si="7"/>
        <v>14.92</v>
      </c>
      <c r="J39" s="24">
        <f>INDEX(Integrale!$H$3:$H$502,MATCH(UGCA444!D39,Integrale!$H$3:$H$502,1))</f>
        <v>0.69</v>
      </c>
      <c r="K39" s="24">
        <f>INDEX(Integrale!$I$3:$I$502,MATCH(UGCA444!D39,Integrale!$H$3:$H$502,1))</f>
        <v>4.1358899099999999E-2</v>
      </c>
      <c r="L39" s="24">
        <f>INDEX(Integrale!$H$3:$H$502,MATCH(UGCA444!D39,Integrale!$H$3:$H$502,1)+1)</f>
        <v>0.7</v>
      </c>
      <c r="M39" s="24">
        <f>INDEX(Integrale!$I$3:$I$502,MATCH(UGCA444!D39,Integrale!$H$3:$H$502,1)+1)</f>
        <v>4.2162042900000002E-2</v>
      </c>
      <c r="N39" s="24">
        <f t="shared" si="8"/>
        <v>0.15267175572518651</v>
      </c>
      <c r="O39" s="24">
        <f t="shared" si="9"/>
        <v>0.84732824427481346</v>
      </c>
    </row>
    <row r="40" spans="1:15" x14ac:dyDescent="0.3">
      <c r="A40" s="13">
        <v>1.9</v>
      </c>
      <c r="B40" s="13">
        <v>32.9</v>
      </c>
      <c r="C40" s="13">
        <v>4.3600000000000003</v>
      </c>
      <c r="D40" s="13">
        <f t="shared" si="3"/>
        <v>0.72519083969465647</v>
      </c>
      <c r="E40" s="13">
        <f t="shared" si="4"/>
        <v>4.4112600774809163E-2</v>
      </c>
      <c r="F40" s="13">
        <f t="shared" si="5"/>
        <v>607620890.83910203</v>
      </c>
      <c r="G40" s="13">
        <f t="shared" si="6"/>
        <v>37.086787897194917</v>
      </c>
      <c r="H40" s="13">
        <f t="shared" si="7"/>
        <v>12.73</v>
      </c>
      <c r="J40" s="24">
        <f>INDEX(Integrale!$H$3:$H$502,MATCH(UGCA444!D40,Integrale!$H$3:$H$502,1))</f>
        <v>0.72</v>
      </c>
      <c r="K40" s="24">
        <f>INDEX(Integrale!$I$3:$I$502,MATCH(UGCA444!D40,Integrale!$H$3:$H$502,1))</f>
        <v>4.3720770499999999E-2</v>
      </c>
      <c r="L40" s="24">
        <f>INDEX(Integrale!$H$3:$H$502,MATCH(UGCA444!D40,Integrale!$H$3:$H$502,1)+1)</f>
        <v>0.73</v>
      </c>
      <c r="M40" s="24">
        <f>INDEX(Integrale!$I$3:$I$502,MATCH(UGCA444!D40,Integrale!$H$3:$H$502,1)+1)</f>
        <v>4.447562E-2</v>
      </c>
      <c r="N40" s="24">
        <f t="shared" si="8"/>
        <v>0.48091603053435028</v>
      </c>
      <c r="O40" s="24">
        <f t="shared" si="9"/>
        <v>0.51908396946564972</v>
      </c>
    </row>
    <row r="41" spans="1:15" x14ac:dyDescent="0.3">
      <c r="A41" s="13">
        <v>1.97</v>
      </c>
      <c r="B41" s="13">
        <v>34.200000000000003</v>
      </c>
      <c r="C41" s="13">
        <v>4.9000000000000004</v>
      </c>
      <c r="D41" s="13">
        <f t="shared" si="3"/>
        <v>0.75190839694656486</v>
      </c>
      <c r="E41" s="13">
        <f t="shared" si="4"/>
        <v>4.606915419618321E-2</v>
      </c>
      <c r="F41" s="13">
        <f t="shared" si="5"/>
        <v>634571075.41195297</v>
      </c>
      <c r="G41" s="13">
        <f t="shared" si="6"/>
        <v>37.220885042811474</v>
      </c>
      <c r="H41" s="13">
        <f t="shared" si="7"/>
        <v>8.83</v>
      </c>
      <c r="J41" s="24">
        <f>INDEX(Integrale!$H$3:$H$502,MATCH(UGCA444!D41,Integrale!$H$3:$H$502,1))</f>
        <v>0.75</v>
      </c>
      <c r="K41" s="24">
        <f>INDEX(Integrale!$I$3:$I$502,MATCH(UGCA444!D41,Integrale!$H$3:$H$502,1))</f>
        <v>4.5934821200000003E-2</v>
      </c>
      <c r="L41" s="24">
        <f>INDEX(Integrale!$H$3:$H$502,MATCH(UGCA444!D41,Integrale!$H$3:$H$502,1)+1)</f>
        <v>0.76</v>
      </c>
      <c r="M41" s="24">
        <f>INDEX(Integrale!$I$3:$I$502,MATCH(UGCA444!D41,Integrale!$H$3:$H$502,1)+1)</f>
        <v>4.66387261E-2</v>
      </c>
      <c r="N41" s="24">
        <f t="shared" si="8"/>
        <v>0.80916030534351413</v>
      </c>
      <c r="O41" s="24">
        <f t="shared" si="9"/>
        <v>0.19083969465648593</v>
      </c>
    </row>
    <row r="42" spans="1:15" x14ac:dyDescent="0.3">
      <c r="A42" s="13">
        <v>2.04</v>
      </c>
      <c r="B42" s="13">
        <v>32.6</v>
      </c>
      <c r="C42" s="13">
        <v>3.98</v>
      </c>
      <c r="D42" s="13">
        <f t="shared" si="3"/>
        <v>0.77862595419847325</v>
      </c>
      <c r="E42" s="13">
        <f t="shared" si="4"/>
        <v>4.7902424858778624E-2</v>
      </c>
      <c r="F42" s="13">
        <f t="shared" si="5"/>
        <v>659823124.3410548</v>
      </c>
      <c r="G42" s="13">
        <f t="shared" si="6"/>
        <v>37.297382520514624</v>
      </c>
      <c r="H42" s="13">
        <f t="shared" si="7"/>
        <v>14.41</v>
      </c>
      <c r="J42" s="24">
        <f>INDEX(Integrale!$H$3:$H$502,MATCH(UGCA444!D42,Integrale!$H$3:$H$502,1))</f>
        <v>0.77</v>
      </c>
      <c r="K42" s="24">
        <f>INDEX(Integrale!$I$3:$I$502,MATCH(UGCA444!D42,Integrale!$H$3:$H$502,1))</f>
        <v>4.73252771E-2</v>
      </c>
      <c r="L42" s="24">
        <f>INDEX(Integrale!$H$3:$H$502,MATCH(UGCA444!D42,Integrale!$H$3:$H$502,1)+1)</f>
        <v>0.78</v>
      </c>
      <c r="M42" s="24">
        <f>INDEX(Integrale!$I$3:$I$502,MATCH(UGCA444!D42,Integrale!$H$3:$H$502,1)+1)</f>
        <v>4.7994359899999998E-2</v>
      </c>
      <c r="N42" s="24">
        <f t="shared" si="8"/>
        <v>0.13740458015267787</v>
      </c>
      <c r="O42" s="24">
        <f t="shared" si="9"/>
        <v>0.86259541984732213</v>
      </c>
    </row>
    <row r="43" spans="1:15" x14ac:dyDescent="0.3">
      <c r="A43" s="13">
        <v>2.11</v>
      </c>
      <c r="B43" s="13">
        <v>33.700000000000003</v>
      </c>
      <c r="C43" s="13">
        <v>4.7300000000000004</v>
      </c>
      <c r="D43" s="13">
        <f t="shared" si="3"/>
        <v>0.80534351145038163</v>
      </c>
      <c r="E43" s="13">
        <f t="shared" si="4"/>
        <v>4.960923161984733E-2</v>
      </c>
      <c r="F43" s="13">
        <f t="shared" si="5"/>
        <v>683333219.56180644</v>
      </c>
      <c r="G43" s="13">
        <f t="shared" si="6"/>
        <v>37.321123734201649</v>
      </c>
      <c r="H43" s="13">
        <f t="shared" si="7"/>
        <v>10.75</v>
      </c>
      <c r="J43" s="24">
        <f>INDEX(Integrale!$H$3:$H$502,MATCH(UGCA444!D43,Integrale!$H$3:$H$502,1))</f>
        <v>0.8</v>
      </c>
      <c r="K43" s="24">
        <f>INDEX(Integrale!$I$3:$I$502,MATCH(UGCA444!D43,Integrale!$H$3:$H$502,1))</f>
        <v>4.9279864200000002E-2</v>
      </c>
      <c r="L43" s="24">
        <f>INDEX(Integrale!$H$3:$H$502,MATCH(UGCA444!D43,Integrale!$H$3:$H$502,1)+1)</f>
        <v>0.81</v>
      </c>
      <c r="M43" s="24">
        <f>INDEX(Integrale!$I$3:$I$502,MATCH(UGCA444!D43,Integrale!$H$3:$H$502,1)+1)</f>
        <v>4.9896251799999999E-2</v>
      </c>
      <c r="N43" s="24">
        <f t="shared" si="8"/>
        <v>0.46564885496184166</v>
      </c>
      <c r="O43" s="24">
        <f t="shared" si="9"/>
        <v>0.53435114503815839</v>
      </c>
    </row>
    <row r="44" spans="1:15" x14ac:dyDescent="0.3">
      <c r="A44" s="13">
        <v>2.19</v>
      </c>
      <c r="B44" s="13">
        <v>33.799999999999997</v>
      </c>
      <c r="C44" s="13">
        <v>4.67</v>
      </c>
      <c r="D44" s="13">
        <f t="shared" si="3"/>
        <v>0.83587786259541974</v>
      </c>
      <c r="E44" s="13">
        <f t="shared" si="4"/>
        <v>5.1407992529770984E-2</v>
      </c>
      <c r="F44" s="13">
        <f t="shared" si="5"/>
        <v>708109920.26176858</v>
      </c>
      <c r="G44" s="13">
        <f t="shared" si="6"/>
        <v>37.291337004050945</v>
      </c>
      <c r="H44" s="13">
        <f t="shared" si="7"/>
        <v>10.33</v>
      </c>
      <c r="J44" s="24">
        <f>INDEX(Integrale!$H$3:$H$502,MATCH(UGCA444!D44,Integrale!$H$3:$H$502,1))</f>
        <v>0.83</v>
      </c>
      <c r="K44" s="24">
        <f>INDEX(Integrale!$I$3:$I$502,MATCH(UGCA444!D44,Integrale!$H$3:$H$502,1))</f>
        <v>5.1076477199999998E-2</v>
      </c>
      <c r="L44" s="24">
        <f>INDEX(Integrale!$H$3:$H$502,MATCH(UGCA444!D44,Integrale!$H$3:$H$502,1)+1)</f>
        <v>0.84</v>
      </c>
      <c r="M44" s="24">
        <f>INDEX(Integrale!$I$3:$I$502,MATCH(UGCA444!D44,Integrale!$H$3:$H$502,1)+1)</f>
        <v>5.1640483799999998E-2</v>
      </c>
      <c r="N44" s="24">
        <f t="shared" si="8"/>
        <v>0.41221374045802245</v>
      </c>
      <c r="O44" s="24">
        <f t="shared" si="9"/>
        <v>0.5877862595419775</v>
      </c>
    </row>
    <row r="45" spans="1:15" x14ac:dyDescent="0.3">
      <c r="A45" s="13">
        <v>2.2599999999999998</v>
      </c>
      <c r="B45" s="13">
        <v>34.9</v>
      </c>
      <c r="C45" s="13">
        <v>3.74</v>
      </c>
      <c r="D45" s="13">
        <f t="shared" si="3"/>
        <v>0.86259541984732813</v>
      </c>
      <c r="E45" s="13">
        <f t="shared" si="4"/>
        <v>5.2850012718320606E-2</v>
      </c>
      <c r="F45" s="13">
        <f t="shared" si="5"/>
        <v>727972761.63100505</v>
      </c>
      <c r="G45" s="13">
        <f t="shared" si="6"/>
        <v>37.220569834498427</v>
      </c>
      <c r="H45" s="13">
        <f t="shared" si="7"/>
        <v>6.65</v>
      </c>
      <c r="J45" s="24">
        <f>INDEX(Integrale!$H$3:$H$502,MATCH(UGCA444!D45,Integrale!$H$3:$H$502,1))</f>
        <v>0.86</v>
      </c>
      <c r="K45" s="24">
        <f>INDEX(Integrale!$I$3:$I$502,MATCH(UGCA444!D45,Integrale!$H$3:$H$502,1))</f>
        <v>5.27169267E-2</v>
      </c>
      <c r="L45" s="24">
        <f>INDEX(Integrale!$H$3:$H$502,MATCH(UGCA444!D45,Integrale!$H$3:$H$502,1)+1)</f>
        <v>0.87</v>
      </c>
      <c r="M45" s="24">
        <f>INDEX(Integrale!$I$3:$I$502,MATCH(UGCA444!D45,Integrale!$H$3:$H$502,1)+1)</f>
        <v>5.3229699300000002E-2</v>
      </c>
      <c r="N45" s="24">
        <f t="shared" si="8"/>
        <v>0.74045801526718624</v>
      </c>
      <c r="O45" s="24">
        <f t="shared" si="9"/>
        <v>0.25954198473281376</v>
      </c>
    </row>
    <row r="46" spans="1:15" x14ac:dyDescent="0.3">
      <c r="A46" s="13">
        <v>2.33</v>
      </c>
      <c r="B46" s="13">
        <v>36.1</v>
      </c>
      <c r="C46" s="13">
        <v>5.47</v>
      </c>
      <c r="D46" s="13">
        <f t="shared" si="3"/>
        <v>0.88931297709923662</v>
      </c>
      <c r="E46" s="13">
        <f t="shared" si="4"/>
        <v>5.4172414893893135E-2</v>
      </c>
      <c r="F46" s="13">
        <f t="shared" si="5"/>
        <v>746187946.72224104</v>
      </c>
      <c r="G46" s="13">
        <f t="shared" si="6"/>
        <v>37.112979926094795</v>
      </c>
      <c r="H46" s="13">
        <f t="shared" si="7"/>
        <v>2.81</v>
      </c>
      <c r="J46" s="24">
        <f>INDEX(Integrale!$H$3:$H$502,MATCH(UGCA444!D46,Integrale!$H$3:$H$502,1))</f>
        <v>0.88</v>
      </c>
      <c r="K46" s="24">
        <f>INDEX(Integrale!$I$3:$I$502,MATCH(UGCA444!D46,Integrale!$H$3:$H$502,1))</f>
        <v>5.37257701E-2</v>
      </c>
      <c r="L46" s="24">
        <f>INDEX(Integrale!$H$3:$H$502,MATCH(UGCA444!D46,Integrale!$H$3:$H$502,1)+1)</f>
        <v>0.89</v>
      </c>
      <c r="M46" s="24">
        <f>INDEX(Integrale!$I$3:$I$502,MATCH(UGCA444!D46,Integrale!$H$3:$H$502,1)+1)</f>
        <v>5.42053641E-2</v>
      </c>
      <c r="N46" s="24">
        <f t="shared" si="8"/>
        <v>6.8702290076338934E-2</v>
      </c>
      <c r="O46" s="24">
        <f t="shared" si="9"/>
        <v>0.93129770992366112</v>
      </c>
    </row>
    <row r="47" spans="1:15" x14ac:dyDescent="0.3">
      <c r="A47" s="13">
        <v>2.4</v>
      </c>
      <c r="B47" s="13">
        <v>37.200000000000003</v>
      </c>
      <c r="C47" s="13">
        <v>5.39</v>
      </c>
      <c r="D47" s="13">
        <f t="shared" si="3"/>
        <v>0.91603053435114501</v>
      </c>
      <c r="E47" s="13">
        <f t="shared" si="4"/>
        <v>5.5376454404580146E-2</v>
      </c>
      <c r="F47" s="13">
        <f t="shared" si="5"/>
        <v>762772767.09644353</v>
      </c>
      <c r="G47" s="13">
        <f t="shared" si="6"/>
        <v>36.97188906230592</v>
      </c>
      <c r="H47" s="13">
        <f t="shared" si="7"/>
        <v>0.61</v>
      </c>
      <c r="J47" s="24">
        <f>INDEX(Integrale!$H$3:$H$502,MATCH(UGCA444!D47,Integrale!$H$3:$H$502,1))</f>
        <v>0.91</v>
      </c>
      <c r="K47" s="24">
        <f>INDEX(Integrale!$I$3:$I$502,MATCH(UGCA444!D47,Integrale!$H$3:$H$502,1))</f>
        <v>5.5116116899999998E-2</v>
      </c>
      <c r="L47" s="24">
        <f>INDEX(Integrale!$H$3:$H$502,MATCH(UGCA444!D47,Integrale!$H$3:$H$502,1)+1)</f>
        <v>0.92</v>
      </c>
      <c r="M47" s="24">
        <f>INDEX(Integrale!$I$3:$I$502,MATCH(UGCA444!D47,Integrale!$H$3:$H$502,1)+1)</f>
        <v>5.5547815799999997E-2</v>
      </c>
      <c r="N47" s="24">
        <f t="shared" si="8"/>
        <v>0.39694656488550273</v>
      </c>
      <c r="O47" s="24">
        <f t="shared" si="9"/>
        <v>0.60305343511449727</v>
      </c>
    </row>
    <row r="48" spans="1:15" x14ac:dyDescent="0.3">
      <c r="A48" s="13">
        <v>2.48</v>
      </c>
      <c r="B48" s="13">
        <v>37.6</v>
      </c>
      <c r="C48" s="13">
        <v>7.1</v>
      </c>
      <c r="D48" s="13">
        <f t="shared" si="3"/>
        <v>0.94656488549618312</v>
      </c>
      <c r="E48" s="13">
        <f t="shared" si="4"/>
        <v>5.6619000534351149E-2</v>
      </c>
      <c r="F48" s="13">
        <f t="shared" si="5"/>
        <v>779887989.79968715</v>
      </c>
      <c r="G48" s="13">
        <f t="shared" si="6"/>
        <v>36.776462139139518</v>
      </c>
      <c r="H48" s="13">
        <f t="shared" si="7"/>
        <v>2.19</v>
      </c>
      <c r="J48" s="24">
        <f>INDEX(Integrale!$H$3:$H$502,MATCH(UGCA444!D48,Integrale!$H$3:$H$502,1))</f>
        <v>0.94</v>
      </c>
      <c r="K48" s="24">
        <f>INDEX(Integrale!$I$3:$I$502,MATCH(UGCA444!D48,Integrale!$H$3:$H$502,1))</f>
        <v>5.6365317800000002E-2</v>
      </c>
      <c r="L48" s="24">
        <f>INDEX(Integrale!$H$3:$H$502,MATCH(UGCA444!D48,Integrale!$H$3:$H$502,1)+1)</f>
        <v>0.95</v>
      </c>
      <c r="M48" s="24">
        <f>INDEX(Integrale!$I$3:$I$502,MATCH(UGCA444!D48,Integrale!$H$3:$H$502,1)+1)</f>
        <v>5.6751741500000001E-2</v>
      </c>
      <c r="N48" s="24">
        <f t="shared" si="8"/>
        <v>0.34351145038168357</v>
      </c>
      <c r="O48" s="24">
        <f t="shared" si="9"/>
        <v>0.65648854961831649</v>
      </c>
    </row>
    <row r="49" spans="1:15" x14ac:dyDescent="0.3">
      <c r="A49" s="13">
        <v>2.5499999999999998</v>
      </c>
      <c r="B49" s="13">
        <v>35.6</v>
      </c>
      <c r="C49" s="13">
        <v>4.7300000000000004</v>
      </c>
      <c r="D49" s="13">
        <f t="shared" si="3"/>
        <v>0.9732824427480915</v>
      </c>
      <c r="E49" s="13">
        <f t="shared" si="4"/>
        <v>5.7594497751145043E-2</v>
      </c>
      <c r="F49" s="13">
        <f t="shared" si="5"/>
        <v>793324796.45965302</v>
      </c>
      <c r="G49" s="13">
        <f t="shared" si="6"/>
        <v>36.579275269642551</v>
      </c>
      <c r="H49" s="13">
        <f t="shared" si="7"/>
        <v>2.75</v>
      </c>
      <c r="J49" s="24">
        <f>INDEX(Integrale!$H$3:$H$502,MATCH(UGCA444!D49,Integrale!$H$3:$H$502,1))</f>
        <v>0.97</v>
      </c>
      <c r="K49" s="24">
        <f>INDEX(Integrale!$I$3:$I$502,MATCH(UGCA444!D49,Integrale!$H$3:$H$502,1))</f>
        <v>5.74815594E-2</v>
      </c>
      <c r="L49" s="24">
        <f>INDEX(Integrale!$H$3:$H$502,MATCH(UGCA444!D49,Integrale!$H$3:$H$502,1)+1)</f>
        <v>0.98</v>
      </c>
      <c r="M49" s="24">
        <f>INDEX(Integrale!$I$3:$I$502,MATCH(UGCA444!D49,Integrale!$H$3:$H$502,1)+1)</f>
        <v>5.7825627400000003E-2</v>
      </c>
      <c r="N49" s="24">
        <f t="shared" si="8"/>
        <v>0.67175572519084736</v>
      </c>
      <c r="O49" s="24">
        <f t="shared" si="9"/>
        <v>0.32824427480915269</v>
      </c>
    </row>
    <row r="50" spans="1:15" x14ac:dyDescent="0.3">
      <c r="A50" s="13">
        <v>2.62</v>
      </c>
      <c r="B50" s="13">
        <v>38.299999999999997</v>
      </c>
      <c r="C50" s="13">
        <v>7.78</v>
      </c>
      <c r="D50" s="13">
        <f t="shared" si="3"/>
        <v>1</v>
      </c>
      <c r="E50" s="13">
        <f t="shared" si="4"/>
        <v>5.8473808600000003E-2</v>
      </c>
      <c r="F50" s="13">
        <f t="shared" si="5"/>
        <v>805436701.71849799</v>
      </c>
      <c r="G50" s="13">
        <f t="shared" si="6"/>
        <v>36.361746479383385</v>
      </c>
      <c r="H50" s="13">
        <f t="shared" si="7"/>
        <v>5.0599999999999996</v>
      </c>
      <c r="J50" s="24">
        <f>INDEX(Integrale!$H$3:$H$502,MATCH(UGCA444!D50,Integrale!$H$3:$H$502,1))</f>
        <v>1</v>
      </c>
      <c r="K50" s="24">
        <f>INDEX(Integrale!$I$3:$I$502,MATCH(UGCA444!D50,Integrale!$H$3:$H$502,1))</f>
        <v>5.8473808600000003E-2</v>
      </c>
      <c r="L50" s="24">
        <f>INDEX(Integrale!$H$3:$H$502,MATCH(UGCA444!D50,Integrale!$H$3:$H$502,1)+1)</f>
        <v>1.01</v>
      </c>
      <c r="M50" s="24">
        <f>INDEX(Integrale!$I$3:$I$502,MATCH(UGCA444!D50,Integrale!$H$3:$H$502,1)+1)</f>
        <v>5.8778624799999998E-2</v>
      </c>
      <c r="N50" s="24">
        <f t="shared" si="8"/>
        <v>1</v>
      </c>
      <c r="O50" s="24">
        <f t="shared" si="9"/>
        <v>0</v>
      </c>
    </row>
    <row r="51" spans="1:15" x14ac:dyDescent="0.3">
      <c r="G51" s="24" t="s">
        <v>25</v>
      </c>
      <c r="H51" s="24">
        <f>ROUND(AVERAGE(H15:H50),2)</f>
        <v>11.98</v>
      </c>
    </row>
    <row r="52" spans="1:15" x14ac:dyDescent="0.3">
      <c r="B52" s="19" t="s">
        <v>24</v>
      </c>
      <c r="C52" s="20">
        <f>ROUND(MAX(0,100-H51),2)</f>
        <v>88.02</v>
      </c>
      <c r="D52" s="20" t="s">
        <v>26</v>
      </c>
    </row>
    <row r="54" spans="1:15" x14ac:dyDescent="0.3">
      <c r="A54" s="12" t="s">
        <v>7</v>
      </c>
      <c r="B54" s="12" t="s">
        <v>27</v>
      </c>
      <c r="C54" s="12" t="s">
        <v>28</v>
      </c>
      <c r="D54" s="12" t="s">
        <v>19</v>
      </c>
      <c r="E54" s="25" t="s">
        <v>34</v>
      </c>
      <c r="F54" s="25" t="s">
        <v>35</v>
      </c>
    </row>
    <row r="55" spans="1:15" x14ac:dyDescent="0.3">
      <c r="A55" s="13">
        <f>A15</f>
        <v>0.12</v>
      </c>
      <c r="B55" s="13">
        <f>B15</f>
        <v>6.48</v>
      </c>
      <c r="C55" s="13">
        <f>C15</f>
        <v>2.6</v>
      </c>
      <c r="D55" s="13">
        <f t="shared" ref="D55" si="10">G15</f>
        <v>4.0789364183145409</v>
      </c>
      <c r="E55" s="24">
        <f>ROUND(POWER((B55-D55),2),2)</f>
        <v>5.77</v>
      </c>
      <c r="F55" s="24">
        <f>ROUND(E55/POWER(C55,2),2)</f>
        <v>0.85</v>
      </c>
    </row>
    <row r="56" spans="1:15" x14ac:dyDescent="0.3">
      <c r="A56" s="24">
        <f t="shared" ref="A56:C56" si="11">A16</f>
        <v>0.19</v>
      </c>
      <c r="B56" s="24">
        <f t="shared" si="11"/>
        <v>8.6</v>
      </c>
      <c r="C56" s="24">
        <f t="shared" si="11"/>
        <v>2.65</v>
      </c>
      <c r="D56" s="24">
        <f t="shared" ref="D56:D85" si="12">G16</f>
        <v>6.3182131287256986</v>
      </c>
      <c r="E56" s="24">
        <f t="shared" ref="E56:E84" si="13">ROUND(POWER((B56-D56),2),2)</f>
        <v>5.21</v>
      </c>
      <c r="F56" s="24">
        <f t="shared" ref="F56:F84" si="14">ROUND(E56/POWER(C56,2),2)</f>
        <v>0.74</v>
      </c>
    </row>
    <row r="57" spans="1:15" x14ac:dyDescent="0.3">
      <c r="A57" s="24">
        <f t="shared" ref="A57:C57" si="15">A17</f>
        <v>0.26</v>
      </c>
      <c r="B57" s="24">
        <f t="shared" si="15"/>
        <v>10.199999999999999</v>
      </c>
      <c r="C57" s="24">
        <f t="shared" si="15"/>
        <v>3.03</v>
      </c>
      <c r="D57" s="24">
        <f t="shared" si="12"/>
        <v>8.5433608288129328</v>
      </c>
      <c r="E57" s="24">
        <f t="shared" si="13"/>
        <v>2.74</v>
      </c>
      <c r="F57" s="24">
        <f t="shared" si="14"/>
        <v>0.3</v>
      </c>
    </row>
    <row r="58" spans="1:15" x14ac:dyDescent="0.3">
      <c r="A58" s="24">
        <f t="shared" ref="A58:C58" si="16">A18</f>
        <v>0.33</v>
      </c>
      <c r="B58" s="24">
        <f t="shared" si="16"/>
        <v>11.7</v>
      </c>
      <c r="C58" s="24">
        <f t="shared" si="16"/>
        <v>3.55</v>
      </c>
      <c r="D58" s="24">
        <f t="shared" si="12"/>
        <v>10.767456480767843</v>
      </c>
      <c r="E58" s="24">
        <f t="shared" si="13"/>
        <v>0.87</v>
      </c>
      <c r="F58" s="24">
        <f t="shared" si="14"/>
        <v>7.0000000000000007E-2</v>
      </c>
    </row>
    <row r="59" spans="1:15" x14ac:dyDescent="0.3">
      <c r="A59" s="24">
        <f t="shared" ref="A59:C59" si="17">A19</f>
        <v>0.4</v>
      </c>
      <c r="B59" s="24">
        <f t="shared" si="17"/>
        <v>12.7</v>
      </c>
      <c r="C59" s="24">
        <f t="shared" si="17"/>
        <v>3.75</v>
      </c>
      <c r="D59" s="24">
        <f t="shared" si="12"/>
        <v>12.918114235900831</v>
      </c>
      <c r="E59" s="24">
        <f t="shared" si="13"/>
        <v>0.05</v>
      </c>
      <c r="F59" s="24">
        <f t="shared" si="14"/>
        <v>0</v>
      </c>
    </row>
    <row r="60" spans="1:15" x14ac:dyDescent="0.3">
      <c r="A60" s="24">
        <f t="shared" ref="A60:C60" si="18">A20</f>
        <v>0.47</v>
      </c>
      <c r="B60" s="24">
        <f t="shared" si="18"/>
        <v>14.1</v>
      </c>
      <c r="C60" s="24">
        <f t="shared" si="18"/>
        <v>3.43</v>
      </c>
      <c r="D60" s="24">
        <f t="shared" si="12"/>
        <v>15.003406815589159</v>
      </c>
      <c r="E60" s="24">
        <f t="shared" si="13"/>
        <v>0.82</v>
      </c>
      <c r="F60" s="24">
        <f t="shared" si="14"/>
        <v>7.0000000000000007E-2</v>
      </c>
    </row>
    <row r="61" spans="1:15" x14ac:dyDescent="0.3">
      <c r="A61" s="24">
        <f t="shared" ref="A61:C61" si="19">A21</f>
        <v>0.55000000000000004</v>
      </c>
      <c r="B61" s="24">
        <f t="shared" si="19"/>
        <v>16</v>
      </c>
      <c r="C61" s="24">
        <f t="shared" si="19"/>
        <v>3.33</v>
      </c>
      <c r="D61" s="24">
        <f t="shared" si="12"/>
        <v>17.307924156599288</v>
      </c>
      <c r="E61" s="24">
        <f t="shared" si="13"/>
        <v>1.71</v>
      </c>
      <c r="F61" s="24">
        <f t="shared" si="14"/>
        <v>0.15</v>
      </c>
    </row>
    <row r="62" spans="1:15" x14ac:dyDescent="0.3">
      <c r="A62" s="24">
        <f t="shared" ref="A62:C62" si="20">A22</f>
        <v>0.62</v>
      </c>
      <c r="B62" s="24">
        <f t="shared" si="20"/>
        <v>18.100000000000001</v>
      </c>
      <c r="C62" s="24">
        <f t="shared" si="20"/>
        <v>2.66</v>
      </c>
      <c r="D62" s="24">
        <f t="shared" si="12"/>
        <v>19.248337478206597</v>
      </c>
      <c r="E62" s="24">
        <f t="shared" si="13"/>
        <v>1.32</v>
      </c>
      <c r="F62" s="24">
        <f t="shared" si="14"/>
        <v>0.19</v>
      </c>
    </row>
    <row r="63" spans="1:15" x14ac:dyDescent="0.3">
      <c r="A63" s="24">
        <f t="shared" ref="A63:C63" si="21">A23</f>
        <v>0.69</v>
      </c>
      <c r="B63" s="24">
        <f t="shared" si="21"/>
        <v>21.2</v>
      </c>
      <c r="C63" s="24">
        <f t="shared" si="21"/>
        <v>3.78</v>
      </c>
      <c r="D63" s="24">
        <f t="shared" si="12"/>
        <v>21.091170618469619</v>
      </c>
      <c r="E63" s="24">
        <f t="shared" si="13"/>
        <v>0.01</v>
      </c>
      <c r="F63" s="24">
        <f t="shared" si="14"/>
        <v>0</v>
      </c>
    </row>
    <row r="64" spans="1:15" x14ac:dyDescent="0.3">
      <c r="A64" s="24">
        <f t="shared" ref="A64:C64" si="22">A24</f>
        <v>0.76</v>
      </c>
      <c r="B64" s="24">
        <f t="shared" si="22"/>
        <v>21.6</v>
      </c>
      <c r="C64" s="24">
        <f t="shared" si="22"/>
        <v>3.33</v>
      </c>
      <c r="D64" s="24">
        <f t="shared" si="12"/>
        <v>22.834958543960656</v>
      </c>
      <c r="E64" s="24">
        <f t="shared" si="13"/>
        <v>1.53</v>
      </c>
      <c r="F64" s="24">
        <f t="shared" si="14"/>
        <v>0.14000000000000001</v>
      </c>
    </row>
    <row r="65" spans="1:6" x14ac:dyDescent="0.3">
      <c r="A65" s="24">
        <f t="shared" ref="A65:C65" si="23">A25</f>
        <v>0.83</v>
      </c>
      <c r="B65" s="24">
        <f t="shared" si="23"/>
        <v>23.3</v>
      </c>
      <c r="C65" s="24">
        <f t="shared" si="23"/>
        <v>3.09</v>
      </c>
      <c r="D65" s="24">
        <f t="shared" si="12"/>
        <v>24.490065301579765</v>
      </c>
      <c r="E65" s="24">
        <f t="shared" si="13"/>
        <v>1.42</v>
      </c>
      <c r="F65" s="24">
        <f t="shared" si="14"/>
        <v>0.15</v>
      </c>
    </row>
    <row r="66" spans="1:6" x14ac:dyDescent="0.3">
      <c r="A66" s="24">
        <f t="shared" ref="A66:C66" si="24">A26</f>
        <v>0.9</v>
      </c>
      <c r="B66" s="24">
        <f t="shared" si="24"/>
        <v>24.5</v>
      </c>
      <c r="C66" s="24">
        <f t="shared" si="24"/>
        <v>3.26</v>
      </c>
      <c r="D66" s="24">
        <f t="shared" si="12"/>
        <v>26.037513502614935</v>
      </c>
      <c r="E66" s="24">
        <f t="shared" si="13"/>
        <v>2.36</v>
      </c>
      <c r="F66" s="24">
        <f t="shared" si="14"/>
        <v>0.22</v>
      </c>
    </row>
    <row r="67" spans="1:6" x14ac:dyDescent="0.3">
      <c r="A67" s="24">
        <f t="shared" ref="A67:C67" si="25">A27</f>
        <v>0.97</v>
      </c>
      <c r="B67" s="24">
        <f t="shared" si="25"/>
        <v>24.4</v>
      </c>
      <c r="C67" s="24">
        <f t="shared" si="25"/>
        <v>3.29</v>
      </c>
      <c r="D67" s="24">
        <f t="shared" si="12"/>
        <v>27.476976946022553</v>
      </c>
      <c r="E67" s="24">
        <f t="shared" si="13"/>
        <v>9.4700000000000006</v>
      </c>
      <c r="F67" s="24">
        <f t="shared" si="14"/>
        <v>0.87</v>
      </c>
    </row>
    <row r="68" spans="1:6" x14ac:dyDescent="0.3">
      <c r="A68" s="24">
        <f t="shared" ref="A68:C68" si="26">A28</f>
        <v>1.04</v>
      </c>
      <c r="B68" s="24">
        <f t="shared" si="26"/>
        <v>25.3</v>
      </c>
      <c r="C68" s="24">
        <f t="shared" si="26"/>
        <v>2.78</v>
      </c>
      <c r="D68" s="24">
        <f t="shared" si="12"/>
        <v>28.813854031555831</v>
      </c>
      <c r="E68" s="24">
        <f t="shared" si="13"/>
        <v>12.35</v>
      </c>
      <c r="F68" s="24">
        <f t="shared" si="14"/>
        <v>1.6</v>
      </c>
    </row>
    <row r="69" spans="1:6" x14ac:dyDescent="0.3">
      <c r="A69" s="24">
        <f t="shared" ref="A69:C69" si="27">A29</f>
        <v>1.1100000000000001</v>
      </c>
      <c r="B69" s="24">
        <f t="shared" si="27"/>
        <v>25.4</v>
      </c>
      <c r="C69" s="24">
        <f t="shared" si="27"/>
        <v>2.78</v>
      </c>
      <c r="D69" s="24">
        <f t="shared" si="12"/>
        <v>30.040796055465194</v>
      </c>
      <c r="E69" s="24">
        <f t="shared" si="13"/>
        <v>21.54</v>
      </c>
      <c r="F69" s="24">
        <f t="shared" si="14"/>
        <v>2.79</v>
      </c>
    </row>
    <row r="70" spans="1:6" x14ac:dyDescent="0.3">
      <c r="A70" s="24">
        <f t="shared" ref="A70:C70" si="28">A30</f>
        <v>1.19</v>
      </c>
      <c r="B70" s="24">
        <f t="shared" si="28"/>
        <v>25.9</v>
      </c>
      <c r="C70" s="24">
        <f t="shared" si="28"/>
        <v>2.73</v>
      </c>
      <c r="D70" s="24">
        <f t="shared" si="12"/>
        <v>31.311310283646161</v>
      </c>
      <c r="E70" s="24">
        <f t="shared" si="13"/>
        <v>29.28</v>
      </c>
      <c r="F70" s="24">
        <f t="shared" si="14"/>
        <v>3.93</v>
      </c>
    </row>
    <row r="71" spans="1:6" x14ac:dyDescent="0.3">
      <c r="A71" s="24">
        <f t="shared" ref="A71:C71" si="29">A31</f>
        <v>1.26</v>
      </c>
      <c r="B71" s="24">
        <f t="shared" si="29"/>
        <v>26.7</v>
      </c>
      <c r="C71" s="24">
        <f t="shared" si="29"/>
        <v>2.67</v>
      </c>
      <c r="D71" s="24">
        <f t="shared" si="12"/>
        <v>32.308895516339675</v>
      </c>
      <c r="E71" s="24">
        <f t="shared" si="13"/>
        <v>31.46</v>
      </c>
      <c r="F71" s="24">
        <f t="shared" si="14"/>
        <v>4.41</v>
      </c>
    </row>
    <row r="72" spans="1:6" x14ac:dyDescent="0.3">
      <c r="A72" s="24">
        <f t="shared" ref="A72:C72" si="30">A32</f>
        <v>1.33</v>
      </c>
      <c r="B72" s="24">
        <f t="shared" si="30"/>
        <v>27.1</v>
      </c>
      <c r="C72" s="24">
        <f t="shared" si="30"/>
        <v>3.16</v>
      </c>
      <c r="D72" s="24">
        <f t="shared" si="12"/>
        <v>33.203174846936491</v>
      </c>
      <c r="E72" s="24">
        <f t="shared" si="13"/>
        <v>37.25</v>
      </c>
      <c r="F72" s="24">
        <f t="shared" si="14"/>
        <v>3.73</v>
      </c>
    </row>
    <row r="73" spans="1:6" x14ac:dyDescent="0.3">
      <c r="A73" s="24">
        <f t="shared" ref="A73:C73" si="31">A33</f>
        <v>1.4</v>
      </c>
      <c r="B73" s="24">
        <f t="shared" si="31"/>
        <v>28.6</v>
      </c>
      <c r="C73" s="24">
        <f t="shared" si="31"/>
        <v>3.34</v>
      </c>
      <c r="D73" s="24">
        <f t="shared" si="12"/>
        <v>33.996069647895176</v>
      </c>
      <c r="E73" s="24">
        <f t="shared" si="13"/>
        <v>29.12</v>
      </c>
      <c r="F73" s="24">
        <f t="shared" si="14"/>
        <v>2.61</v>
      </c>
    </row>
    <row r="74" spans="1:6" x14ac:dyDescent="0.3">
      <c r="A74" s="24">
        <f t="shared" ref="A74:C74" si="32">A34</f>
        <v>1.48</v>
      </c>
      <c r="B74" s="24">
        <f t="shared" si="32"/>
        <v>28.9</v>
      </c>
      <c r="C74" s="24">
        <f t="shared" si="32"/>
        <v>3.21</v>
      </c>
      <c r="D74" s="24">
        <f t="shared" si="12"/>
        <v>34.782896192509284</v>
      </c>
      <c r="E74" s="24">
        <f t="shared" si="13"/>
        <v>34.61</v>
      </c>
      <c r="F74" s="24">
        <f t="shared" si="14"/>
        <v>3.36</v>
      </c>
    </row>
    <row r="75" spans="1:6" x14ac:dyDescent="0.3">
      <c r="A75" s="24">
        <f t="shared" ref="A75:C75" si="33">A35</f>
        <v>1.55</v>
      </c>
      <c r="B75" s="24">
        <f t="shared" si="33"/>
        <v>30.4</v>
      </c>
      <c r="C75" s="24">
        <f t="shared" si="33"/>
        <v>4.1399999999999997</v>
      </c>
      <c r="D75" s="24">
        <f t="shared" si="12"/>
        <v>35.371748247041069</v>
      </c>
      <c r="E75" s="24">
        <f t="shared" si="13"/>
        <v>24.72</v>
      </c>
      <c r="F75" s="24">
        <f t="shared" si="14"/>
        <v>1.44</v>
      </c>
    </row>
    <row r="76" spans="1:6" x14ac:dyDescent="0.3">
      <c r="A76" s="24">
        <f t="shared" ref="A76:C76" si="34">A36</f>
        <v>1.62</v>
      </c>
      <c r="B76" s="24">
        <f t="shared" si="34"/>
        <v>30.8</v>
      </c>
      <c r="C76" s="24">
        <f t="shared" si="34"/>
        <v>4.3499999999999996</v>
      </c>
      <c r="D76" s="24">
        <f t="shared" si="12"/>
        <v>35.871908370069306</v>
      </c>
      <c r="E76" s="24">
        <f t="shared" si="13"/>
        <v>25.72</v>
      </c>
      <c r="F76" s="24">
        <f t="shared" si="14"/>
        <v>1.36</v>
      </c>
    </row>
    <row r="77" spans="1:6" x14ac:dyDescent="0.3">
      <c r="A77" s="24">
        <f t="shared" ref="A77:C77" si="35">A37</f>
        <v>1.69</v>
      </c>
      <c r="B77" s="24">
        <f t="shared" si="35"/>
        <v>30.5</v>
      </c>
      <c r="C77" s="24">
        <f t="shared" si="35"/>
        <v>4.5599999999999996</v>
      </c>
      <c r="D77" s="24">
        <f t="shared" si="12"/>
        <v>36.288031072586143</v>
      </c>
      <c r="E77" s="24">
        <f t="shared" si="13"/>
        <v>33.5</v>
      </c>
      <c r="F77" s="24">
        <f t="shared" si="14"/>
        <v>1.61</v>
      </c>
    </row>
    <row r="78" spans="1:6" x14ac:dyDescent="0.3">
      <c r="A78" s="24">
        <f t="shared" ref="A78:C78" si="36">A38</f>
        <v>1.75</v>
      </c>
      <c r="B78" s="24">
        <f t="shared" si="36"/>
        <v>33</v>
      </c>
      <c r="C78" s="24">
        <f t="shared" si="36"/>
        <v>4.04</v>
      </c>
      <c r="D78" s="24">
        <f t="shared" si="12"/>
        <v>36.582500359807895</v>
      </c>
      <c r="E78" s="24">
        <f t="shared" si="13"/>
        <v>12.83</v>
      </c>
      <c r="F78" s="24">
        <f t="shared" si="14"/>
        <v>0.79</v>
      </c>
    </row>
    <row r="79" spans="1:6" x14ac:dyDescent="0.3">
      <c r="A79" s="24">
        <f t="shared" ref="A79:C79" si="37">A39</f>
        <v>1.83</v>
      </c>
      <c r="B79" s="24">
        <f t="shared" si="37"/>
        <v>32.1</v>
      </c>
      <c r="C79" s="24">
        <f t="shared" si="37"/>
        <v>4.3499999999999996</v>
      </c>
      <c r="D79" s="24">
        <f t="shared" si="12"/>
        <v>36.890753914230721</v>
      </c>
      <c r="E79" s="24">
        <f t="shared" si="13"/>
        <v>22.95</v>
      </c>
      <c r="F79" s="24">
        <f t="shared" si="14"/>
        <v>1.21</v>
      </c>
    </row>
    <row r="80" spans="1:6" x14ac:dyDescent="0.3">
      <c r="A80" s="24">
        <f t="shared" ref="A80:C80" si="38">A40</f>
        <v>1.9</v>
      </c>
      <c r="B80" s="24">
        <f t="shared" si="38"/>
        <v>32.9</v>
      </c>
      <c r="C80" s="24">
        <f t="shared" si="38"/>
        <v>4.3600000000000003</v>
      </c>
      <c r="D80" s="24">
        <f t="shared" si="12"/>
        <v>37.086787897194917</v>
      </c>
      <c r="E80" s="24">
        <f t="shared" si="13"/>
        <v>17.53</v>
      </c>
      <c r="F80" s="24">
        <f t="shared" si="14"/>
        <v>0.92</v>
      </c>
    </row>
    <row r="81" spans="1:6" x14ac:dyDescent="0.3">
      <c r="A81" s="24">
        <f t="shared" ref="A81:C81" si="39">A41</f>
        <v>1.97</v>
      </c>
      <c r="B81" s="24">
        <f t="shared" si="39"/>
        <v>34.200000000000003</v>
      </c>
      <c r="C81" s="24">
        <f t="shared" si="39"/>
        <v>4.9000000000000004</v>
      </c>
      <c r="D81" s="24">
        <f t="shared" si="12"/>
        <v>37.220885042811474</v>
      </c>
      <c r="E81" s="24">
        <f t="shared" si="13"/>
        <v>9.1300000000000008</v>
      </c>
      <c r="F81" s="24">
        <f t="shared" si="14"/>
        <v>0.38</v>
      </c>
    </row>
    <row r="82" spans="1:6" x14ac:dyDescent="0.3">
      <c r="A82" s="24">
        <f t="shared" ref="A82:C82" si="40">A42</f>
        <v>2.04</v>
      </c>
      <c r="B82" s="24">
        <f t="shared" si="40"/>
        <v>32.6</v>
      </c>
      <c r="C82" s="24">
        <f t="shared" si="40"/>
        <v>3.98</v>
      </c>
      <c r="D82" s="24">
        <f t="shared" si="12"/>
        <v>37.297382520514624</v>
      </c>
      <c r="E82" s="24">
        <f t="shared" si="13"/>
        <v>22.07</v>
      </c>
      <c r="F82" s="24">
        <f t="shared" si="14"/>
        <v>1.39</v>
      </c>
    </row>
    <row r="83" spans="1:6" x14ac:dyDescent="0.3">
      <c r="A83" s="24">
        <f t="shared" ref="A83:C83" si="41">A43</f>
        <v>2.11</v>
      </c>
      <c r="B83" s="24">
        <f t="shared" si="41"/>
        <v>33.700000000000003</v>
      </c>
      <c r="C83" s="24">
        <f t="shared" si="41"/>
        <v>4.7300000000000004</v>
      </c>
      <c r="D83" s="24">
        <f t="shared" si="12"/>
        <v>37.321123734201649</v>
      </c>
      <c r="E83" s="24">
        <f t="shared" si="13"/>
        <v>13.11</v>
      </c>
      <c r="F83" s="24">
        <f t="shared" si="14"/>
        <v>0.59</v>
      </c>
    </row>
    <row r="84" spans="1:6" x14ac:dyDescent="0.3">
      <c r="A84" s="24">
        <f t="shared" ref="A84:C84" si="42">A44</f>
        <v>2.19</v>
      </c>
      <c r="B84" s="24">
        <f t="shared" si="42"/>
        <v>33.799999999999997</v>
      </c>
      <c r="C84" s="24">
        <f t="shared" si="42"/>
        <v>4.67</v>
      </c>
      <c r="D84" s="24">
        <f t="shared" si="12"/>
        <v>37.291337004050945</v>
      </c>
      <c r="E84" s="24">
        <f t="shared" si="13"/>
        <v>12.19</v>
      </c>
      <c r="F84" s="24">
        <f t="shared" si="14"/>
        <v>0.56000000000000005</v>
      </c>
    </row>
    <row r="85" spans="1:6" x14ac:dyDescent="0.3">
      <c r="A85" s="24">
        <f>A45</f>
        <v>2.2599999999999998</v>
      </c>
      <c r="B85" s="24">
        <f>B45</f>
        <v>34.9</v>
      </c>
      <c r="C85" s="24">
        <f>C45</f>
        <v>3.74</v>
      </c>
      <c r="D85" s="24">
        <f t="shared" si="12"/>
        <v>37.220569834498427</v>
      </c>
      <c r="E85" s="24">
        <f>ROUND(POWER((B85-D85),2),2)</f>
        <v>5.39</v>
      </c>
      <c r="F85" s="24">
        <f>ROUND(E85/POWER(C85,2),2)</f>
        <v>0.39</v>
      </c>
    </row>
    <row r="86" spans="1:6" x14ac:dyDescent="0.3">
      <c r="A86" s="24">
        <f t="shared" ref="A86:C86" si="43">A46</f>
        <v>2.33</v>
      </c>
      <c r="B86" s="24">
        <f t="shared" si="43"/>
        <v>36.1</v>
      </c>
      <c r="C86" s="24">
        <f t="shared" si="43"/>
        <v>5.47</v>
      </c>
      <c r="D86" s="24">
        <f t="shared" ref="D86:D90" si="44">G46</f>
        <v>37.112979926094795</v>
      </c>
      <c r="E86" s="24">
        <f t="shared" ref="E86:E90" si="45">ROUND(POWER((B86-D86),2),2)</f>
        <v>1.03</v>
      </c>
      <c r="F86" s="24">
        <f t="shared" ref="F86:F90" si="46">ROUND(E86/POWER(C86,2),2)</f>
        <v>0.03</v>
      </c>
    </row>
    <row r="87" spans="1:6" x14ac:dyDescent="0.3">
      <c r="A87" s="24">
        <f t="shared" ref="A87:C87" si="47">A47</f>
        <v>2.4</v>
      </c>
      <c r="B87" s="24">
        <f t="shared" si="47"/>
        <v>37.200000000000003</v>
      </c>
      <c r="C87" s="24">
        <f t="shared" si="47"/>
        <v>5.39</v>
      </c>
      <c r="D87" s="24">
        <f t="shared" si="44"/>
        <v>36.97188906230592</v>
      </c>
      <c r="E87" s="24">
        <f t="shared" si="45"/>
        <v>0.05</v>
      </c>
      <c r="F87" s="24">
        <f t="shared" si="46"/>
        <v>0</v>
      </c>
    </row>
    <row r="88" spans="1:6" x14ac:dyDescent="0.3">
      <c r="A88" s="24">
        <f t="shared" ref="A88:C88" si="48">A48</f>
        <v>2.48</v>
      </c>
      <c r="B88" s="24">
        <f t="shared" si="48"/>
        <v>37.6</v>
      </c>
      <c r="C88" s="24">
        <f t="shared" si="48"/>
        <v>7.1</v>
      </c>
      <c r="D88" s="24">
        <f t="shared" si="44"/>
        <v>36.776462139139518</v>
      </c>
      <c r="E88" s="24">
        <f t="shared" si="45"/>
        <v>0.68</v>
      </c>
      <c r="F88" s="24">
        <f t="shared" si="46"/>
        <v>0.01</v>
      </c>
    </row>
    <row r="89" spans="1:6" x14ac:dyDescent="0.3">
      <c r="A89" s="24">
        <f t="shared" ref="A89:C89" si="49">A49</f>
        <v>2.5499999999999998</v>
      </c>
      <c r="B89" s="24">
        <f t="shared" si="49"/>
        <v>35.6</v>
      </c>
      <c r="C89" s="24">
        <f t="shared" si="49"/>
        <v>4.7300000000000004</v>
      </c>
      <c r="D89" s="24">
        <f t="shared" si="44"/>
        <v>36.579275269642551</v>
      </c>
      <c r="E89" s="24">
        <f t="shared" si="45"/>
        <v>0.96</v>
      </c>
      <c r="F89" s="24">
        <f t="shared" si="46"/>
        <v>0.04</v>
      </c>
    </row>
    <row r="90" spans="1:6" x14ac:dyDescent="0.3">
      <c r="A90" s="24">
        <f t="shared" ref="A90:C90" si="50">A50</f>
        <v>2.62</v>
      </c>
      <c r="B90" s="24">
        <f t="shared" si="50"/>
        <v>38.299999999999997</v>
      </c>
      <c r="C90" s="24">
        <f t="shared" si="50"/>
        <v>7.78</v>
      </c>
      <c r="D90" s="24">
        <f t="shared" si="44"/>
        <v>36.361746479383385</v>
      </c>
      <c r="E90" s="24">
        <f t="shared" si="45"/>
        <v>3.76</v>
      </c>
      <c r="F90" s="24">
        <f t="shared" si="46"/>
        <v>0.06</v>
      </c>
    </row>
    <row r="91" spans="1:6" x14ac:dyDescent="0.3">
      <c r="E91" s="29" t="s">
        <v>36</v>
      </c>
      <c r="F91" s="30">
        <f>ROUND(SUM(F55:F90)/(COUNT(F55:F90)),2)</f>
        <v>1.03</v>
      </c>
    </row>
    <row r="92" spans="1:6" x14ac:dyDescent="0.3">
      <c r="E92" s="26"/>
      <c r="F92" s="27"/>
    </row>
    <row r="93" spans="1:6" x14ac:dyDescent="0.3">
      <c r="E93" s="28"/>
      <c r="F93" s="10"/>
    </row>
    <row r="94" spans="1:6" x14ac:dyDescent="0.3">
      <c r="E94" s="28"/>
      <c r="F94" s="11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UGCA444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2026-01-12T08:28:53Z</dcterms:modified>
</cp:coreProperties>
</file>