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11557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9" i="1" l="1"/>
  <c r="C9" i="1"/>
  <c r="C12" i="1" l="1"/>
  <c r="D22" i="1" s="1"/>
  <c r="A34" i="1"/>
  <c r="B34" i="1"/>
  <c r="C34" i="1"/>
  <c r="K22" i="1" l="1"/>
  <c r="L22" i="1"/>
  <c r="J22" i="1"/>
  <c r="M22" i="1"/>
  <c r="N22" i="1" l="1"/>
  <c r="O22" i="1"/>
  <c r="E22" i="1" l="1"/>
  <c r="A27" i="1"/>
  <c r="B27" i="1"/>
  <c r="C27" i="1"/>
  <c r="A32" i="1"/>
  <c r="B32" i="1"/>
  <c r="C32" i="1"/>
  <c r="A33" i="1"/>
  <c r="B33" i="1"/>
  <c r="C33" i="1"/>
  <c r="D15" i="1" l="1"/>
  <c r="K15" i="1" s="1"/>
  <c r="D20" i="1"/>
  <c r="D21" i="1"/>
  <c r="A28" i="1"/>
  <c r="A29" i="1"/>
  <c r="A30" i="1"/>
  <c r="A31" i="1"/>
  <c r="B28" i="1"/>
  <c r="C28" i="1"/>
  <c r="B29" i="1"/>
  <c r="C29" i="1"/>
  <c r="B30" i="1"/>
  <c r="C30" i="1"/>
  <c r="B31" i="1"/>
  <c r="C31" i="1"/>
  <c r="I8" i="1"/>
  <c r="K21" i="1" l="1"/>
  <c r="J21" i="1"/>
  <c r="K20" i="1"/>
  <c r="J20" i="1"/>
  <c r="L15" i="1"/>
  <c r="M15" i="1"/>
  <c r="J15" i="1"/>
  <c r="N15" i="1" s="1"/>
  <c r="E10" i="1"/>
  <c r="E12" i="1" s="1"/>
  <c r="L21" i="1"/>
  <c r="M21" i="1"/>
  <c r="M20" i="1"/>
  <c r="L20" i="1"/>
  <c r="D16" i="1"/>
  <c r="D19" i="1"/>
  <c r="D17" i="1"/>
  <c r="D18" i="1"/>
  <c r="F22" i="1" l="1"/>
  <c r="G22" i="1" s="1"/>
  <c r="K17" i="1"/>
  <c r="J17" i="1"/>
  <c r="K18" i="1"/>
  <c r="J18" i="1"/>
  <c r="K19" i="1"/>
  <c r="J19" i="1"/>
  <c r="K16" i="1"/>
  <c r="J16" i="1"/>
  <c r="O15" i="1"/>
  <c r="E15" i="1" s="1"/>
  <c r="F15" i="1" s="1"/>
  <c r="G15" i="1" s="1"/>
  <c r="O21" i="1"/>
  <c r="N20" i="1"/>
  <c r="O20" i="1"/>
  <c r="N21" i="1"/>
  <c r="L16" i="1"/>
  <c r="M16" i="1"/>
  <c r="L18" i="1"/>
  <c r="M18" i="1"/>
  <c r="L17" i="1"/>
  <c r="M17" i="1"/>
  <c r="L19" i="1"/>
  <c r="M19" i="1"/>
  <c r="H22" i="1" l="1"/>
  <c r="D34" i="1"/>
  <c r="E34" i="1" s="1"/>
  <c r="F34" i="1" s="1"/>
  <c r="E20" i="1"/>
  <c r="F20" i="1" s="1"/>
  <c r="G20" i="1" s="1"/>
  <c r="H20" i="1" s="1"/>
  <c r="N16" i="1"/>
  <c r="H15" i="1"/>
  <c r="D27" i="1"/>
  <c r="E27" i="1" s="1"/>
  <c r="F27" i="1" s="1"/>
  <c r="E21" i="1"/>
  <c r="F21" i="1" s="1"/>
  <c r="G21" i="1" s="1"/>
  <c r="H21" i="1" s="1"/>
  <c r="O16" i="1"/>
  <c r="N19" i="1"/>
  <c r="N17" i="1"/>
  <c r="N18" i="1"/>
  <c r="O17" i="1"/>
  <c r="O19" i="1"/>
  <c r="O18" i="1"/>
  <c r="D32" i="1" l="1"/>
  <c r="E32" i="1" s="1"/>
  <c r="F32" i="1" s="1"/>
  <c r="E16" i="1"/>
  <c r="F16" i="1" s="1"/>
  <c r="G16" i="1" s="1"/>
  <c r="D28" i="1" s="1"/>
  <c r="E28" i="1" s="1"/>
  <c r="F28" i="1" s="1"/>
  <c r="D33" i="1"/>
  <c r="E33" i="1" s="1"/>
  <c r="F33" i="1" s="1"/>
  <c r="E17" i="1"/>
  <c r="F17" i="1" s="1"/>
  <c r="G17" i="1" s="1"/>
  <c r="D29" i="1" s="1"/>
  <c r="E29" i="1" s="1"/>
  <c r="F29" i="1" s="1"/>
  <c r="E19" i="1"/>
  <c r="F19" i="1" s="1"/>
  <c r="G19" i="1" s="1"/>
  <c r="D31" i="1" s="1"/>
  <c r="E31" i="1" s="1"/>
  <c r="F31" i="1" s="1"/>
  <c r="E18" i="1"/>
  <c r="F18" i="1" s="1"/>
  <c r="G18" i="1" s="1"/>
  <c r="D30" i="1" s="1"/>
  <c r="E30" i="1" s="1"/>
  <c r="F30" i="1" s="1"/>
  <c r="F35" i="1" l="1"/>
  <c r="H16" i="1"/>
  <c r="H19" i="1"/>
  <c r="H18" i="1"/>
  <c r="H17" i="1"/>
  <c r="H23" i="1" l="1"/>
  <c r="C24" i="1" l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<sst xmlns="http://schemas.openxmlformats.org/spreadsheetml/2006/main" count="40" uniqueCount="37">
  <si>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</si>
  <si>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</si>
  <si>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</si>
  <si>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</si>
  <si>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</si>
  <si>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</si>
  <si>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</si>
  <si>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</si>
  <si>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M_totale=</t>
  </si>
  <si>
    <t>Mo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</si>
  <si>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</si>
  <si>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</si>
  <si>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</si>
  <si>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</si>
  <si>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</si>
  <si>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</si>
  <si>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</si>
  <si>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</si>
  <si>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</si>
  <si>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</si>
  <si>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</si>
  <si>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</si>
  <si>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</si>
  <si>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</si>
  <si>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</si>
  <si>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</si>
  <si>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</si>
  <si>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</si>
  <si>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</si>
  <si>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A=(V_obs-V_TURI)^2</t>
  </si>
  <si>
    <t>A/Incer V_Obs^2</t>
  </si>
  <si>
    <t>X^2/d_f=</t>
  </si>
  <si>
    <t>V_obs(R_core)=</t>
  </si>
  <si>
    <t>r_c=R_core=</t>
  </si>
  <si>
    <t>UGC11557</t>
  </si>
  <si>
    <t>V_obs^2(R_core).R_core/G=</t>
  </si>
  <si>
    <t>R_core=R_max/2≈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</si>
</sst>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right" vertical="center" wrapText="1" indent="1" readingOrder="1"/>
    </xf>
    <xf numFmtId="0" fontId="6" fillId="0" borderId="10" xfId="0" applyFont="1" applyBorder="1" applyAlignment="1">
      <alignment horizontal="lef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1"/>
    </xf>
    <xf numFmtId="0" fontId="6" fillId="0" borderId="0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'UGC11557'!$B$26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'UGC11557'!$C$27:$C$33</c:f>
                <c:numCache>
                  <c:formatCode>General</c:formatCode>
                  <c:ptCount val="7"/>
                  <c:pt idx="0">
                    <c:v>7.9</c:v>
                  </c:pt>
                  <c:pt idx="1">
                    <c:v>8.6</c:v>
                  </c:pt>
                  <c:pt idx="2">
                    <c:v>7.9</c:v>
                  </c:pt>
                  <c:pt idx="3">
                    <c:v>10.5</c:v>
                  </c:pt>
                  <c:pt idx="4">
                    <c:v>7.9</c:v>
                  </c:pt>
                  <c:pt idx="5">
                    <c:v>7.9</c:v>
                  </c:pt>
                  <c:pt idx="6">
                    <c:v>7.9</c:v>
                  </c:pt>
                </c:numCache>
              </c:numRef>
            </c:plus>
            <c:minus>
              <c:numRef>
                <c:f>'UGC11557'!$C$27:$C$33</c:f>
                <c:numCache>
                  <c:formatCode>General</c:formatCode>
                  <c:ptCount val="7"/>
                  <c:pt idx="0">
                    <c:v>7.9</c:v>
                  </c:pt>
                  <c:pt idx="1">
                    <c:v>8.6</c:v>
                  </c:pt>
                  <c:pt idx="2">
                    <c:v>7.9</c:v>
                  </c:pt>
                  <c:pt idx="3">
                    <c:v>10.5</c:v>
                  </c:pt>
                  <c:pt idx="4">
                    <c:v>7.9</c:v>
                  </c:pt>
                  <c:pt idx="5">
                    <c:v>7.9</c:v>
                  </c:pt>
                  <c:pt idx="6">
                    <c:v>7.9</c:v>
                  </c:pt>
                </c:numCache>
              </c:numRef>
            </c:minus>
          </c:errBars>
          <c:xVal>
            <c:numRef>
              <c:f>'UGC11557'!$A$27:$A$34</c:f>
              <c:numCache>
                <c:formatCode>General</c:formatCode>
                <c:ptCount val="8"/>
                <c:pt idx="0">
                  <c:v>0.33</c:v>
                </c:pt>
                <c:pt idx="1">
                  <c:v>0.99</c:v>
                </c:pt>
                <c:pt idx="2">
                  <c:v>1.76</c:v>
                </c:pt>
                <c:pt idx="3">
                  <c:v>2.42</c:v>
                </c:pt>
                <c:pt idx="4">
                  <c:v>3.19</c:v>
                </c:pt>
                <c:pt idx="5">
                  <c:v>3.85</c:v>
                </c:pt>
                <c:pt idx="6">
                  <c:v>4.62</c:v>
                </c:pt>
                <c:pt idx="7">
                  <c:v>5.28</c:v>
                </c:pt>
              </c:numCache>
            </c:numRef>
          </c:xVal>
          <c:yVal>
            <c:numRef>
              <c:f>'UGC11557'!$B$27:$B$34</c:f>
              <c:numCache>
                <c:formatCode>General</c:formatCode>
                <c:ptCount val="8"/>
                <c:pt idx="0">
                  <c:v>4</c:v>
                </c:pt>
                <c:pt idx="1">
                  <c:v>17</c:v>
                </c:pt>
                <c:pt idx="2">
                  <c:v>33.299999999999997</c:v>
                </c:pt>
                <c:pt idx="3">
                  <c:v>44.9</c:v>
                </c:pt>
                <c:pt idx="4">
                  <c:v>53</c:v>
                </c:pt>
                <c:pt idx="5">
                  <c:v>60.8</c:v>
                </c:pt>
                <c:pt idx="6">
                  <c:v>69</c:v>
                </c:pt>
                <c:pt idx="7">
                  <c:v>76.599999999999994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98560"/>
        <c:axId val="264101248"/>
      </c:scatterChart>
      <c:scatterChart>
        <c:scatterStyle val="smoothMarker"/>
        <c:varyColors val="0"/>
        <c:ser>
          <c:idx val="1"/>
          <c:order val="1"/>
          <c:tx>
            <c:strRef>
              <c:f>'UGC11557'!$D$26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'UGC11557'!$A$27:$A$34</c:f>
              <c:numCache>
                <c:formatCode>General</c:formatCode>
                <c:ptCount val="8"/>
                <c:pt idx="0">
                  <c:v>0.33</c:v>
                </c:pt>
                <c:pt idx="1">
                  <c:v>0.99</c:v>
                </c:pt>
                <c:pt idx="2">
                  <c:v>1.76</c:v>
                </c:pt>
                <c:pt idx="3">
                  <c:v>2.42</c:v>
                </c:pt>
                <c:pt idx="4">
                  <c:v>3.19</c:v>
                </c:pt>
                <c:pt idx="5">
                  <c:v>3.85</c:v>
                </c:pt>
                <c:pt idx="6">
                  <c:v>4.62</c:v>
                </c:pt>
                <c:pt idx="7">
                  <c:v>5.28</c:v>
                </c:pt>
              </c:numCache>
            </c:numRef>
          </c:xVal>
          <c:yVal>
            <c:numRef>
              <c:f>'UGC11557'!$D$27:$D$34</c:f>
              <c:numCache>
                <c:formatCode>General</c:formatCode>
                <c:ptCount val="8"/>
                <c:pt idx="0">
                  <c:v>10.95</c:v>
                </c:pt>
                <c:pt idx="1">
                  <c:v>31.27</c:v>
                </c:pt>
                <c:pt idx="2">
                  <c:v>50.92</c:v>
                </c:pt>
                <c:pt idx="3">
                  <c:v>62.94</c:v>
                </c:pt>
                <c:pt idx="4">
                  <c:v>71.23</c:v>
                </c:pt>
                <c:pt idx="5">
                  <c:v>74.22</c:v>
                </c:pt>
                <c:pt idx="6">
                  <c:v>74.349999999999994</c:v>
                </c:pt>
                <c:pt idx="7">
                  <c:v>72.72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98560"/>
        <c:axId val="264101248"/>
      </c:scatterChart>
      <c:valAx>
        <c:axId val="2640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101248"/>
        <c:crosses val="autoZero"/>
        <c:crossBetween val="midCat"/>
      </c:valAx>
      <c:valAx>
        <c:axId val="264101248"/>
        <c:scaling>
          <c:orientation val="minMax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098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24</xdr:row>
      <xdr:rowOff>123826</xdr:rowOff>
    </xdr:from>
    <xdr:to>
      <xdr:col>13</xdr:col>
      <xdr:colOff>390525</xdr:colOff>
      <xdr:row>33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4"/>
  <sheetViews>
    <sheetView tabSelected="1" topLeftCell="D24" workbookViewId="0">
      <selection activeCell="H23" sqref="H23"/>
    </sheetView>
  </sheetViews>
  <sheetFormatPr baseColWidth="10" defaultRowHeight="18.75" x14ac:dyDescent="0.3"/>
  <cols>
    <col min="1" max="1" width="14.140625" style="1" customWidth="1"/>
    <col min="2" max="2" width="22.5703125" style="1" customWidth="1"/>
    <col min="3" max="3" width="16.42578125" style="1" customWidth="1"/>
    <col min="4" max="4" width="33.42578125" style="1" customWidth="1"/>
    <col min="5" max="5" width="12.7109375" style="1" customWidth="1"/>
    <col min="6" max="6" width="14.425781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34</v>
      </c>
      <c r="B9" s="14" t="s">
        <v>36</v>
      </c>
      <c r="C9" s="21">
        <f>A22</f>
        <v>5.28</v>
      </c>
      <c r="D9" s="14" t="s">
        <v>32</v>
      </c>
      <c r="E9" s="21">
        <f>B22</f>
        <v>76.599999999999994</v>
      </c>
      <c r="F9" s="10"/>
      <c r="G9" s="10"/>
      <c r="H9" s="10"/>
      <c r="I9" s="11"/>
    </row>
    <row r="10" spans="1:15" x14ac:dyDescent="0.3">
      <c r="B10" s="5" t="s">
        <v>8</v>
      </c>
      <c r="C10" s="36" t="s">
        <v>35</v>
      </c>
      <c r="D10" s="36"/>
      <c r="E10" s="9">
        <f>(E9*E9*C9/I8)</f>
        <v>7203310190.8902769</v>
      </c>
      <c r="F10" s="6" t="s">
        <v>9</v>
      </c>
      <c r="G10" s="8" t="s">
        <v>10</v>
      </c>
      <c r="H10" s="7">
        <v>6.4873818400000005E-2</v>
      </c>
    </row>
    <row r="11" spans="1:15" x14ac:dyDescent="0.3">
      <c r="D11" s="2"/>
      <c r="G11" s="15" t="s">
        <v>18</v>
      </c>
      <c r="H11" s="6"/>
      <c r="I11" s="2"/>
    </row>
    <row r="12" spans="1:15" x14ac:dyDescent="0.3">
      <c r="B12" s="5" t="s">
        <v>33</v>
      </c>
      <c r="C12" s="7">
        <f>C9</f>
        <v>5.28</v>
      </c>
      <c r="D12" s="5" t="s">
        <v>11</v>
      </c>
      <c r="E12" s="9">
        <f>E10/(POWER(C12,3)*4*3.14159*H10)</f>
        <v>60027656.865502164</v>
      </c>
      <c r="F12" s="6" t="s">
        <v>12</v>
      </c>
      <c r="G12" s="17" t="s">
        <v>17</v>
      </c>
      <c r="H12" s="18">
        <v>3.1415899999999999</v>
      </c>
    </row>
    <row r="13" spans="1:15" x14ac:dyDescent="0.3">
      <c r="B13" s="2"/>
      <c r="D13" s="2"/>
    </row>
    <row r="14" spans="1:15" ht="19.5" thickBot="1" x14ac:dyDescent="0.35">
      <c r="A14" s="12" t="s">
        <v>7</v>
      </c>
      <c r="B14" s="12" t="s">
        <v>13</v>
      </c>
      <c r="C14" s="12" t="s">
        <v>28</v>
      </c>
      <c r="D14" s="12" t="s">
        <v>14</v>
      </c>
      <c r="E14" s="12" t="s">
        <v>27</v>
      </c>
      <c r="F14" s="12" t="s">
        <v>15</v>
      </c>
      <c r="G14" s="13" t="s">
        <v>16</v>
      </c>
      <c r="H14" s="12" t="s">
        <v>20</v>
      </c>
      <c r="J14" s="37" t="s">
        <v>26</v>
      </c>
      <c r="K14" s="36"/>
      <c r="L14" s="36"/>
      <c r="M14" s="36"/>
      <c r="N14" s="36"/>
      <c r="O14" s="38"/>
    </row>
    <row r="15" spans="1:15" ht="19.5" thickBot="1" x14ac:dyDescent="0.35">
      <c r="A15" s="33">
        <v>0.33</v>
      </c>
      <c r="B15" s="33">
        <v>4</v>
      </c>
      <c r="C15" s="33">
        <v>7.9</v>
      </c>
      <c r="D15" s="13">
        <f>A15/$C$12</f>
        <v>6.25E-2</v>
      </c>
      <c r="E15" s="13">
        <f>N15*K15+O15*M15</f>
        <v>8.2794925000000011E-5</v>
      </c>
      <c r="F15" s="13">
        <f>4*$H$12*$E$12*POWER($C$12,3)*E15</f>
        <v>9193192.904558491</v>
      </c>
      <c r="G15" s="13">
        <f t="shared" ref="G15:G21" si="0">POWER($I$8*F15/A15,0.5)</f>
        <v>10.946011223578843</v>
      </c>
      <c r="H15" s="13">
        <f t="shared" ref="H15:H21" si="1">ROUND(ABS((B15-G15)/B15)*100,2)</f>
        <v>173.65</v>
      </c>
      <c r="J15" s="24">
        <f>INDEX(Integrale!$H$3:$H$502,MATCH('UGC11557'!D15,Integrale!$H$3:$H$502,1))</f>
        <v>0.06</v>
      </c>
      <c r="K15" s="24">
        <f>INDEX(Integrale!$I$3:$I$502,MATCH('UGC11557'!D15,Integrale!$H$3:$H$502,1))</f>
        <v>7.2353000000000003E-5</v>
      </c>
      <c r="L15" s="24">
        <f>INDEX(Integrale!$H$3:$H$502,MATCH('UGC11557'!D15,Integrale!$H$3:$H$502,1)+1)</f>
        <v>7.0000000000000007E-2</v>
      </c>
      <c r="M15" s="24">
        <f>INDEX(Integrale!$I$3:$I$502,MATCH('UGC11557'!D15,Integrale!$H$3:$H$502,1)+1)</f>
        <v>1.1412070000000001E-4</v>
      </c>
      <c r="N15" s="24">
        <f>(L15-D15)/(L15-J15)</f>
        <v>0.75</v>
      </c>
      <c r="O15" s="24">
        <f t="shared" ref="O15:O21" si="2">(D15-J15)/(L15-J15)</f>
        <v>0.25</v>
      </c>
    </row>
    <row r="16" spans="1:15" ht="19.5" thickBot="1" x14ac:dyDescent="0.35">
      <c r="A16" s="33">
        <v>0.99</v>
      </c>
      <c r="B16" s="33">
        <v>17</v>
      </c>
      <c r="C16" s="33">
        <v>8.6</v>
      </c>
      <c r="D16" s="13">
        <f t="shared" ref="D16:D21" si="3">A16/$C$12</f>
        <v>0.1875</v>
      </c>
      <c r="E16" s="13">
        <f t="shared" ref="E16:E21" si="4">N16*K16+O16*M16</f>
        <v>2.0265044250000002E-3</v>
      </c>
      <c r="F16" s="13">
        <f t="shared" ref="F16:F21" si="5">4*$H$12*$E$12*POWER($C$12,3)*E16</f>
        <v>225014348.41527283</v>
      </c>
      <c r="G16" s="13">
        <f t="shared" si="0"/>
        <v>31.265629806081897</v>
      </c>
      <c r="H16" s="13">
        <f t="shared" si="1"/>
        <v>83.92</v>
      </c>
      <c r="J16" s="28">
        <f>INDEX(Integrale!$H$3:$H$502,MATCH('UGC11557'!D16,Integrale!$H$3:$H$502,1))</f>
        <v>0.18</v>
      </c>
      <c r="K16" s="28">
        <f>INDEX(Integrale!$I$3:$I$502,MATCH('UGC11557'!D16,Integrale!$H$3:$H$502,1))</f>
        <v>1.8024255E-3</v>
      </c>
      <c r="L16" s="28">
        <f>INDEX(Integrale!$H$3:$H$502,MATCH('UGC11557'!D16,Integrale!$H$3:$H$502,1)+1)</f>
        <v>0.19</v>
      </c>
      <c r="M16" s="28">
        <f>INDEX(Integrale!$I$3:$I$502,MATCH('UGC11557'!D16,Integrale!$H$3:$H$502,1)+1)</f>
        <v>2.1011974000000001E-3</v>
      </c>
      <c r="N16" s="28">
        <f t="shared" ref="N16:N21" si="6">(L16-D16)/(L16-J16)</f>
        <v>0.25</v>
      </c>
      <c r="O16" s="28">
        <f t="shared" si="2"/>
        <v>0.75</v>
      </c>
    </row>
    <row r="17" spans="1:15" ht="19.5" thickBot="1" x14ac:dyDescent="0.35">
      <c r="A17" s="33">
        <v>1.76</v>
      </c>
      <c r="B17" s="33">
        <v>33.299999999999997</v>
      </c>
      <c r="C17" s="33">
        <v>7.9</v>
      </c>
      <c r="D17" s="13">
        <f t="shared" si="3"/>
        <v>0.33333333333333331</v>
      </c>
      <c r="E17" s="13">
        <f t="shared" si="4"/>
        <v>9.5560264666666641E-3</v>
      </c>
      <c r="F17" s="13">
        <f t="shared" si="5"/>
        <v>1061060139.967916</v>
      </c>
      <c r="G17" s="13">
        <f t="shared" si="0"/>
        <v>50.920579626891943</v>
      </c>
      <c r="H17" s="13">
        <f t="shared" si="1"/>
        <v>52.91</v>
      </c>
      <c r="J17" s="28">
        <f>INDEX(Integrale!$H$3:$H$502,MATCH('UGC11557'!D17,Integrale!$H$3:$H$502,1))</f>
        <v>0.33</v>
      </c>
      <c r="K17" s="28">
        <f>INDEX(Integrale!$I$3:$I$502,MATCH('UGC11557'!D17,Integrale!$H$3:$H$502,1))</f>
        <v>9.3153236999999993E-3</v>
      </c>
      <c r="L17" s="28">
        <f>INDEX(Integrale!$H$3:$H$502,MATCH('UGC11557'!D17,Integrale!$H$3:$H$502,1)+1)</f>
        <v>0.34</v>
      </c>
      <c r="M17" s="28">
        <f>INDEX(Integrale!$I$3:$I$502,MATCH('UGC11557'!D17,Integrale!$H$3:$H$502,1)+1)</f>
        <v>1.0037432000000001E-2</v>
      </c>
      <c r="N17" s="28">
        <f t="shared" si="6"/>
        <v>0.6666666666666704</v>
      </c>
      <c r="O17" s="28">
        <f t="shared" si="2"/>
        <v>0.33333333333332965</v>
      </c>
    </row>
    <row r="18" spans="1:15" ht="19.5" thickBot="1" x14ac:dyDescent="0.35">
      <c r="A18" s="33">
        <v>2.42</v>
      </c>
      <c r="B18" s="33">
        <v>44.9</v>
      </c>
      <c r="C18" s="33">
        <v>10.5</v>
      </c>
      <c r="D18" s="13">
        <f t="shared" si="3"/>
        <v>0.45833333333333331</v>
      </c>
      <c r="E18" s="13">
        <f t="shared" si="4"/>
        <v>2.0077543433333331E-2</v>
      </c>
      <c r="F18" s="13">
        <f t="shared" si="5"/>
        <v>2229324198.7028174</v>
      </c>
      <c r="G18" s="13">
        <f t="shared" si="0"/>
        <v>62.944618338417044</v>
      </c>
      <c r="H18" s="13">
        <f t="shared" si="1"/>
        <v>40.19</v>
      </c>
      <c r="J18" s="28">
        <f>INDEX(Integrale!$H$3:$H$502,MATCH('UGC11557'!D18,Integrale!$H$3:$H$502,1))</f>
        <v>0.45</v>
      </c>
      <c r="K18" s="28">
        <f>INDEX(Integrale!$I$3:$I$502,MATCH('UGC11557'!D18,Integrale!$H$3:$H$502,1))</f>
        <v>1.9303288599999999E-2</v>
      </c>
      <c r="L18" s="28">
        <f>INDEX(Integrale!$H$3:$H$502,MATCH('UGC11557'!D18,Integrale!$H$3:$H$502,1)+1)</f>
        <v>0.46</v>
      </c>
      <c r="M18" s="28">
        <f>INDEX(Integrale!$I$3:$I$502,MATCH('UGC11557'!D18,Integrale!$H$3:$H$502,1)+1)</f>
        <v>2.0232394399999999E-2</v>
      </c>
      <c r="N18" s="28">
        <f t="shared" si="6"/>
        <v>0.16666666666667038</v>
      </c>
      <c r="O18" s="28">
        <f t="shared" si="2"/>
        <v>0.8333333333333296</v>
      </c>
    </row>
    <row r="19" spans="1:15" ht="19.5" thickBot="1" x14ac:dyDescent="0.35">
      <c r="A19" s="33">
        <v>3.19</v>
      </c>
      <c r="B19" s="33">
        <v>53</v>
      </c>
      <c r="C19" s="33">
        <v>7.9</v>
      </c>
      <c r="D19" s="13">
        <f t="shared" si="3"/>
        <v>0.60416666666666663</v>
      </c>
      <c r="E19" s="13">
        <f t="shared" si="4"/>
        <v>3.3896402658333331E-2</v>
      </c>
      <c r="F19" s="13">
        <f t="shared" si="5"/>
        <v>3763710981.1820893</v>
      </c>
      <c r="G19" s="13">
        <f t="shared" si="0"/>
        <v>71.234841777471914</v>
      </c>
      <c r="H19" s="13">
        <f t="shared" si="1"/>
        <v>34.409999999999997</v>
      </c>
      <c r="J19" s="28">
        <f>INDEX(Integrale!$H$3:$H$502,MATCH('UGC11557'!D19,Integrale!$H$3:$H$502,1))</f>
        <v>0.6</v>
      </c>
      <c r="K19" s="28">
        <f>INDEX(Integrale!$I$3:$I$502,MATCH('UGC11557'!D19,Integrale!$H$3:$H$502,1))</f>
        <v>3.3513777199999997E-2</v>
      </c>
      <c r="L19" s="28">
        <f>INDEX(Integrale!$H$3:$H$502,MATCH('UGC11557'!D19,Integrale!$H$3:$H$502,1)+1)</f>
        <v>0.61</v>
      </c>
      <c r="M19" s="28">
        <f>INDEX(Integrale!$I$3:$I$502,MATCH('UGC11557'!D19,Integrale!$H$3:$H$502,1)+1)</f>
        <v>3.4432078300000002E-2</v>
      </c>
      <c r="N19" s="28">
        <f t="shared" si="6"/>
        <v>0.58333333333333515</v>
      </c>
      <c r="O19" s="28">
        <f t="shared" si="2"/>
        <v>0.4166666666666648</v>
      </c>
    </row>
    <row r="20" spans="1:15" ht="19.5" thickBot="1" x14ac:dyDescent="0.35">
      <c r="A20" s="33">
        <v>3.85</v>
      </c>
      <c r="B20" s="33">
        <v>60.8</v>
      </c>
      <c r="C20" s="33">
        <v>7.9</v>
      </c>
      <c r="D20" s="13">
        <f t="shared" si="3"/>
        <v>0.72916666666666663</v>
      </c>
      <c r="E20" s="13">
        <f t="shared" si="4"/>
        <v>4.4412715875000001E-2</v>
      </c>
      <c r="F20" s="13">
        <f t="shared" si="5"/>
        <v>4931397237.8647871</v>
      </c>
      <c r="G20" s="13">
        <f t="shared" si="0"/>
        <v>74.222281774240258</v>
      </c>
      <c r="H20" s="13">
        <f t="shared" si="1"/>
        <v>22.08</v>
      </c>
      <c r="J20" s="28">
        <f>INDEX(Integrale!$H$3:$H$502,MATCH('UGC11557'!D20,Integrale!$H$3:$H$502,1))</f>
        <v>0.72</v>
      </c>
      <c r="K20" s="28">
        <f>INDEX(Integrale!$I$3:$I$502,MATCH('UGC11557'!D20,Integrale!$H$3:$H$502,1))</f>
        <v>4.3720770499999999E-2</v>
      </c>
      <c r="L20" s="28">
        <f>INDEX(Integrale!$H$3:$H$502,MATCH('UGC11557'!D20,Integrale!$H$3:$H$502,1)+1)</f>
        <v>0.73</v>
      </c>
      <c r="M20" s="28">
        <f>INDEX(Integrale!$I$3:$I$502,MATCH('UGC11557'!D20,Integrale!$H$3:$H$502,1)+1)</f>
        <v>4.447562E-2</v>
      </c>
      <c r="N20" s="28">
        <f t="shared" si="6"/>
        <v>8.3333333333335188E-2</v>
      </c>
      <c r="O20" s="28">
        <f t="shared" si="2"/>
        <v>0.91666666666666485</v>
      </c>
    </row>
    <row r="21" spans="1:15" ht="19.5" thickBot="1" x14ac:dyDescent="0.35">
      <c r="A21" s="33">
        <v>4.62</v>
      </c>
      <c r="B21" s="33">
        <v>69</v>
      </c>
      <c r="C21" s="33">
        <v>7.9</v>
      </c>
      <c r="D21" s="13">
        <f t="shared" si="3"/>
        <v>0.875</v>
      </c>
      <c r="E21" s="13">
        <f t="shared" si="4"/>
        <v>5.3477734700000001E-2</v>
      </c>
      <c r="F21" s="13">
        <f t="shared" si="5"/>
        <v>5937937997.9618483</v>
      </c>
      <c r="G21" s="13">
        <f t="shared" si="0"/>
        <v>74.349236649435113</v>
      </c>
      <c r="H21" s="13">
        <f t="shared" si="1"/>
        <v>7.75</v>
      </c>
      <c r="J21" s="28">
        <f>INDEX(Integrale!$H$3:$H$502,MATCH('UGC11557'!D21,Integrale!$H$3:$H$502,1))</f>
        <v>0.87</v>
      </c>
      <c r="K21" s="28">
        <f>INDEX(Integrale!$I$3:$I$502,MATCH('UGC11557'!D21,Integrale!$H$3:$H$502,1))</f>
        <v>5.3229699300000002E-2</v>
      </c>
      <c r="L21" s="28">
        <f>INDEX(Integrale!$H$3:$H$502,MATCH('UGC11557'!D21,Integrale!$H$3:$H$502,1)+1)</f>
        <v>0.88</v>
      </c>
      <c r="M21" s="28">
        <f>INDEX(Integrale!$I$3:$I$502,MATCH('UGC11557'!D21,Integrale!$H$3:$H$502,1)+1)</f>
        <v>5.37257701E-2</v>
      </c>
      <c r="N21" s="28">
        <f t="shared" si="6"/>
        <v>0.5</v>
      </c>
      <c r="O21" s="28">
        <f t="shared" si="2"/>
        <v>0.5</v>
      </c>
    </row>
    <row r="22" spans="1:15" ht="19.5" thickBot="1" x14ac:dyDescent="0.35">
      <c r="A22" s="33">
        <v>5.28</v>
      </c>
      <c r="B22" s="33">
        <v>76.599999999999994</v>
      </c>
      <c r="C22" s="33">
        <v>7.9</v>
      </c>
      <c r="D22" s="28">
        <f t="shared" ref="D22" si="7">A22/$C$12</f>
        <v>1</v>
      </c>
      <c r="E22" s="28">
        <f t="shared" ref="E22" si="8">N22*K22+O22*M22</f>
        <v>5.8473808600000003E-2</v>
      </c>
      <c r="F22" s="28">
        <f t="shared" ref="F22" si="9">4*$H$12*$E$12*POWER($C$12,3)*E22</f>
        <v>6492680587.8987293</v>
      </c>
      <c r="G22" s="28">
        <f t="shared" ref="G22" si="10">POWER($I$8*F22/A22,0.5)</f>
        <v>72.723492958766755</v>
      </c>
      <c r="H22" s="28">
        <f t="shared" ref="H22" si="11">ROUND(ABS((B22-G22)/B22)*100,2)</f>
        <v>5.0599999999999996</v>
      </c>
      <c r="J22" s="28">
        <f>INDEX(Integrale!$H$3:$H$502,MATCH('UGC11557'!D22,Integrale!$H$3:$H$502,1))</f>
        <v>1</v>
      </c>
      <c r="K22" s="28">
        <f>INDEX(Integrale!$I$3:$I$502,MATCH('UGC11557'!D22,Integrale!$H$3:$H$502,1))</f>
        <v>5.8473808600000003E-2</v>
      </c>
      <c r="L22" s="28">
        <f>INDEX(Integrale!$H$3:$H$502,MATCH('UGC11557'!D22,Integrale!$H$3:$H$502,1)+1)</f>
        <v>1.01</v>
      </c>
      <c r="M22" s="28">
        <f>INDEX(Integrale!$I$3:$I$502,MATCH('UGC11557'!D22,Integrale!$H$3:$H$502,1)+1)</f>
        <v>5.8778624799999998E-2</v>
      </c>
      <c r="N22" s="28">
        <f t="shared" ref="N22" si="12">(L22-D22)/(L22-J22)</f>
        <v>1</v>
      </c>
      <c r="O22" s="28">
        <f t="shared" ref="O22" si="13">(D22-J22)/(L22-J22)</f>
        <v>0</v>
      </c>
    </row>
    <row r="23" spans="1:15" x14ac:dyDescent="0.3">
      <c r="G23" s="28" t="s">
        <v>22</v>
      </c>
      <c r="H23" s="28">
        <f>ROUND(AVERAGE(H15:H22),2)</f>
        <v>52.5</v>
      </c>
    </row>
    <row r="24" spans="1:15" x14ac:dyDescent="0.3">
      <c r="B24" s="19" t="s">
        <v>21</v>
      </c>
      <c r="C24" s="20">
        <f>ROUND(MAX(0,100-H23),2)</f>
        <v>47.5</v>
      </c>
      <c r="D24" s="20" t="s">
        <v>23</v>
      </c>
    </row>
    <row r="26" spans="1:15" x14ac:dyDescent="0.3">
      <c r="A26" s="12" t="s">
        <v>7</v>
      </c>
      <c r="B26" s="12" t="s">
        <v>24</v>
      </c>
      <c r="C26" s="12" t="s">
        <v>25</v>
      </c>
      <c r="D26" s="12" t="s">
        <v>16</v>
      </c>
      <c r="E26" s="26" t="s">
        <v>29</v>
      </c>
      <c r="F26" s="26" t="s">
        <v>30</v>
      </c>
    </row>
    <row r="27" spans="1:15" x14ac:dyDescent="0.3">
      <c r="A27" s="13">
        <f t="shared" ref="A27:C34" si="14">A15</f>
        <v>0.33</v>
      </c>
      <c r="B27" s="13">
        <f t="shared" si="14"/>
        <v>4</v>
      </c>
      <c r="C27" s="13">
        <f t="shared" si="14"/>
        <v>7.9</v>
      </c>
      <c r="D27" s="13">
        <f t="shared" ref="D27:D34" si="15">ROUND(G15,2)</f>
        <v>10.95</v>
      </c>
      <c r="E27" s="25">
        <f>ROUND(POWER((B27-D27),2),2)</f>
        <v>48.3</v>
      </c>
      <c r="F27" s="25">
        <f>ROUND(E27/POWER(C27,2),2)</f>
        <v>0.77</v>
      </c>
    </row>
    <row r="28" spans="1:15" x14ac:dyDescent="0.3">
      <c r="A28" s="13">
        <f t="shared" si="14"/>
        <v>0.99</v>
      </c>
      <c r="B28" s="13">
        <f t="shared" si="14"/>
        <v>17</v>
      </c>
      <c r="C28" s="13">
        <f t="shared" si="14"/>
        <v>8.6</v>
      </c>
      <c r="D28" s="13">
        <f t="shared" si="15"/>
        <v>31.27</v>
      </c>
      <c r="E28" s="25">
        <f t="shared" ref="E28:E33" si="16">ROUND(POWER((B28-D28),2),2)</f>
        <v>203.63</v>
      </c>
      <c r="F28" s="25">
        <f t="shared" ref="F28:F33" si="17">ROUND(E28/POWER(C28,2),2)</f>
        <v>2.75</v>
      </c>
    </row>
    <row r="29" spans="1:15" x14ac:dyDescent="0.3">
      <c r="A29" s="13">
        <f t="shared" si="14"/>
        <v>1.76</v>
      </c>
      <c r="B29" s="13">
        <f t="shared" si="14"/>
        <v>33.299999999999997</v>
      </c>
      <c r="C29" s="13">
        <f t="shared" si="14"/>
        <v>7.9</v>
      </c>
      <c r="D29" s="13">
        <f t="shared" si="15"/>
        <v>50.92</v>
      </c>
      <c r="E29" s="25">
        <f t="shared" si="16"/>
        <v>310.45999999999998</v>
      </c>
      <c r="F29" s="25">
        <f t="shared" si="17"/>
        <v>4.97</v>
      </c>
    </row>
    <row r="30" spans="1:15" x14ac:dyDescent="0.3">
      <c r="A30" s="13">
        <f t="shared" si="14"/>
        <v>2.42</v>
      </c>
      <c r="B30" s="13">
        <f t="shared" si="14"/>
        <v>44.9</v>
      </c>
      <c r="C30" s="13">
        <f t="shared" si="14"/>
        <v>10.5</v>
      </c>
      <c r="D30" s="13">
        <f t="shared" si="15"/>
        <v>62.94</v>
      </c>
      <c r="E30" s="25">
        <f t="shared" si="16"/>
        <v>325.44</v>
      </c>
      <c r="F30" s="25">
        <f t="shared" si="17"/>
        <v>2.95</v>
      </c>
    </row>
    <row r="31" spans="1:15" x14ac:dyDescent="0.3">
      <c r="A31" s="13">
        <f t="shared" si="14"/>
        <v>3.19</v>
      </c>
      <c r="B31" s="13">
        <f t="shared" si="14"/>
        <v>53</v>
      </c>
      <c r="C31" s="13">
        <f t="shared" si="14"/>
        <v>7.9</v>
      </c>
      <c r="D31" s="13">
        <f t="shared" si="15"/>
        <v>71.23</v>
      </c>
      <c r="E31" s="25">
        <f t="shared" si="16"/>
        <v>332.33</v>
      </c>
      <c r="F31" s="25">
        <f t="shared" si="17"/>
        <v>5.32</v>
      </c>
    </row>
    <row r="32" spans="1:15" x14ac:dyDescent="0.3">
      <c r="A32" s="13">
        <f t="shared" si="14"/>
        <v>3.85</v>
      </c>
      <c r="B32" s="13">
        <f t="shared" si="14"/>
        <v>60.8</v>
      </c>
      <c r="C32" s="13">
        <f t="shared" si="14"/>
        <v>7.9</v>
      </c>
      <c r="D32" s="13">
        <f t="shared" si="15"/>
        <v>74.22</v>
      </c>
      <c r="E32" s="25">
        <f t="shared" si="16"/>
        <v>180.1</v>
      </c>
      <c r="F32" s="25">
        <f t="shared" si="17"/>
        <v>2.89</v>
      </c>
    </row>
    <row r="33" spans="1:8" x14ac:dyDescent="0.3">
      <c r="A33" s="13">
        <f t="shared" si="14"/>
        <v>4.62</v>
      </c>
      <c r="B33" s="13">
        <f t="shared" si="14"/>
        <v>69</v>
      </c>
      <c r="C33" s="13">
        <f t="shared" si="14"/>
        <v>7.9</v>
      </c>
      <c r="D33" s="13">
        <f t="shared" si="15"/>
        <v>74.349999999999994</v>
      </c>
      <c r="E33" s="25">
        <f t="shared" si="16"/>
        <v>28.62</v>
      </c>
      <c r="F33" s="25">
        <f t="shared" si="17"/>
        <v>0.46</v>
      </c>
    </row>
    <row r="34" spans="1:8" ht="19.5" thickBot="1" x14ac:dyDescent="0.35">
      <c r="A34" s="28">
        <f t="shared" si="14"/>
        <v>5.28</v>
      </c>
      <c r="B34" s="28">
        <f t="shared" si="14"/>
        <v>76.599999999999994</v>
      </c>
      <c r="C34" s="28">
        <f t="shared" si="14"/>
        <v>7.9</v>
      </c>
      <c r="D34" s="28">
        <f t="shared" si="15"/>
        <v>72.72</v>
      </c>
      <c r="E34" s="28">
        <f t="shared" ref="E34" si="18">ROUND(POWER((B34-D34),2),2)</f>
        <v>15.05</v>
      </c>
      <c r="F34" s="28">
        <f t="shared" ref="F34" si="19">ROUND(E34/POWER(C34,2),2)</f>
        <v>0.24</v>
      </c>
    </row>
    <row r="35" spans="1:8" ht="19.5" thickBot="1" x14ac:dyDescent="0.35">
      <c r="E35" s="29" t="s">
        <v>31</v>
      </c>
      <c r="F35" s="30">
        <f>ROUND(SUM(F27:F34)/(COUNT(F27:F34)),2)</f>
        <v>2.54</v>
      </c>
    </row>
    <row r="36" spans="1:8" x14ac:dyDescent="0.3">
      <c r="E36" s="27"/>
      <c r="F36" s="31"/>
    </row>
    <row r="37" spans="1:8" x14ac:dyDescent="0.3">
      <c r="E37" s="27"/>
      <c r="F37" s="31"/>
    </row>
    <row r="38" spans="1:8" x14ac:dyDescent="0.3">
      <c r="A38" s="34"/>
      <c r="B38" s="34"/>
      <c r="C38" s="34"/>
      <c r="D38" s="34"/>
      <c r="E38" s="34"/>
      <c r="F38" s="34"/>
      <c r="G38" s="34"/>
      <c r="H38" s="34"/>
    </row>
    <row r="39" spans="1:8" x14ac:dyDescent="0.3">
      <c r="A39" s="35"/>
      <c r="B39" s="35"/>
      <c r="C39" s="35"/>
      <c r="D39" s="35"/>
      <c r="E39" s="35"/>
      <c r="F39" s="35"/>
      <c r="G39" s="35"/>
      <c r="H39" s="35"/>
    </row>
    <row r="40" spans="1:8" x14ac:dyDescent="0.3">
      <c r="A40" s="35"/>
      <c r="B40" s="35"/>
      <c r="C40" s="35"/>
      <c r="D40" s="35"/>
      <c r="E40" s="35"/>
      <c r="F40" s="35"/>
      <c r="G40" s="35"/>
      <c r="H40" s="35"/>
    </row>
    <row r="41" spans="1:8" x14ac:dyDescent="0.3">
      <c r="A41" s="35"/>
      <c r="B41" s="35"/>
      <c r="C41" s="35"/>
      <c r="D41" s="35"/>
      <c r="E41" s="35"/>
      <c r="F41" s="35"/>
      <c r="G41" s="35"/>
      <c r="H41" s="35"/>
    </row>
    <row r="42" spans="1:8" x14ac:dyDescent="0.3">
      <c r="A42" s="35"/>
      <c r="B42" s="35"/>
      <c r="C42" s="35"/>
      <c r="D42" s="35"/>
      <c r="E42" s="35"/>
      <c r="F42" s="35"/>
      <c r="G42" s="35"/>
      <c r="H42" s="35"/>
    </row>
    <row r="43" spans="1:8" x14ac:dyDescent="0.3">
      <c r="A43" s="35"/>
      <c r="B43" s="35"/>
      <c r="C43" s="35"/>
      <c r="D43" s="35"/>
      <c r="E43" s="35"/>
      <c r="F43" s="35"/>
      <c r="G43" s="35"/>
      <c r="H43" s="35"/>
    </row>
    <row r="44" spans="1:8" x14ac:dyDescent="0.3">
      <c r="A44" s="35"/>
      <c r="B44" s="35"/>
      <c r="C44" s="35"/>
      <c r="D44" s="35"/>
      <c r="E44" s="35"/>
      <c r="F44" s="35"/>
      <c r="G44" s="35"/>
      <c r="H44" s="35"/>
    </row>
    <row r="45" spans="1:8" x14ac:dyDescent="0.3">
      <c r="A45" s="35"/>
      <c r="B45" s="35"/>
      <c r="C45" s="35"/>
      <c r="D45" s="35"/>
      <c r="E45" s="35"/>
      <c r="F45" s="35"/>
      <c r="G45" s="35"/>
      <c r="H45" s="35"/>
    </row>
    <row r="46" spans="1:8" x14ac:dyDescent="0.3">
      <c r="A46" s="35"/>
      <c r="B46" s="35"/>
      <c r="C46" s="35"/>
      <c r="D46" s="35"/>
      <c r="E46" s="35"/>
      <c r="F46" s="35"/>
      <c r="G46" s="35"/>
      <c r="H46" s="35"/>
    </row>
    <row r="47" spans="1:8" x14ac:dyDescent="0.3">
      <c r="A47" s="35"/>
      <c r="B47" s="35"/>
      <c r="C47" s="35"/>
      <c r="D47" s="35"/>
      <c r="E47" s="35"/>
      <c r="F47" s="35"/>
      <c r="G47" s="35"/>
      <c r="H47" s="35"/>
    </row>
    <row r="48" spans="1:8" x14ac:dyDescent="0.3">
      <c r="A48" s="35"/>
      <c r="B48" s="35"/>
      <c r="C48" s="35"/>
      <c r="D48" s="35"/>
      <c r="E48" s="35"/>
      <c r="F48" s="35"/>
      <c r="G48" s="35"/>
      <c r="H48" s="35"/>
    </row>
    <row r="49" spans="1:8" x14ac:dyDescent="0.3">
      <c r="A49" s="35"/>
      <c r="B49" s="35"/>
      <c r="C49" s="35"/>
      <c r="D49" s="35"/>
      <c r="E49" s="35"/>
      <c r="F49" s="35"/>
      <c r="G49" s="35"/>
      <c r="H49" s="35"/>
    </row>
    <row r="50" spans="1:8" x14ac:dyDescent="0.3">
      <c r="A50" s="35"/>
      <c r="B50" s="35"/>
      <c r="C50" s="35"/>
      <c r="D50" s="35"/>
      <c r="E50" s="35"/>
      <c r="F50" s="35"/>
      <c r="G50" s="35"/>
      <c r="H50" s="35"/>
    </row>
    <row r="51" spans="1:8" x14ac:dyDescent="0.3">
      <c r="A51" s="32"/>
      <c r="B51" s="32"/>
      <c r="C51" s="32"/>
      <c r="D51" s="10"/>
      <c r="E51" s="10"/>
      <c r="F51" s="10"/>
      <c r="G51" s="10"/>
      <c r="H51" s="10"/>
    </row>
    <row r="52" spans="1:8" x14ac:dyDescent="0.3">
      <c r="A52" s="32"/>
      <c r="B52" s="32"/>
      <c r="C52" s="32"/>
      <c r="D52" s="10"/>
    </row>
    <row r="53" spans="1:8" x14ac:dyDescent="0.3">
      <c r="A53" s="32"/>
      <c r="B53" s="32"/>
      <c r="C53" s="32"/>
      <c r="D53" s="10"/>
    </row>
    <row r="54" spans="1:8" x14ac:dyDescent="0.3">
      <c r="A54" s="32"/>
      <c r="B54" s="32"/>
      <c r="C54" s="32"/>
      <c r="D54" s="10"/>
    </row>
    <row r="55" spans="1:8" x14ac:dyDescent="0.3">
      <c r="A55" s="32"/>
      <c r="B55" s="32"/>
      <c r="C55" s="32"/>
      <c r="D55" s="10"/>
    </row>
    <row r="56" spans="1:8" x14ac:dyDescent="0.3">
      <c r="A56" s="32"/>
      <c r="B56" s="32"/>
      <c r="C56" s="32"/>
      <c r="D56" s="10"/>
    </row>
    <row r="57" spans="1:8" x14ac:dyDescent="0.3">
      <c r="A57" s="32"/>
      <c r="B57" s="32"/>
      <c r="C57" s="32"/>
      <c r="D57" s="10"/>
    </row>
    <row r="58" spans="1:8" x14ac:dyDescent="0.3">
      <c r="A58" s="32"/>
      <c r="B58" s="32"/>
      <c r="C58" s="32"/>
      <c r="D58" s="10"/>
    </row>
    <row r="59" spans="1:8" x14ac:dyDescent="0.3">
      <c r="A59" s="32"/>
      <c r="B59" s="32"/>
      <c r="C59" s="32"/>
      <c r="D59" s="10"/>
    </row>
    <row r="60" spans="1:8" x14ac:dyDescent="0.3">
      <c r="A60" s="32"/>
      <c r="B60" s="32"/>
      <c r="C60" s="32"/>
      <c r="D60" s="10"/>
    </row>
    <row r="61" spans="1:8" x14ac:dyDescent="0.3">
      <c r="A61" s="32"/>
      <c r="B61" s="32"/>
      <c r="C61" s="32"/>
      <c r="D61" s="10"/>
    </row>
    <row r="62" spans="1:8" x14ac:dyDescent="0.3">
      <c r="A62" s="32"/>
      <c r="B62" s="32"/>
      <c r="C62" s="32"/>
      <c r="D62" s="10"/>
    </row>
    <row r="63" spans="1:8" x14ac:dyDescent="0.3">
      <c r="A63" s="32"/>
      <c r="B63" s="32"/>
      <c r="C63" s="32"/>
      <c r="D63" s="10"/>
    </row>
    <row r="64" spans="1:8" x14ac:dyDescent="0.3">
      <c r="A64" s="32"/>
      <c r="B64" s="32"/>
      <c r="C64" s="32"/>
      <c r="D64" s="10"/>
    </row>
    <row r="65" spans="1:4" x14ac:dyDescent="0.3">
      <c r="A65" s="32"/>
      <c r="B65" s="32"/>
      <c r="C65" s="32"/>
      <c r="D65" s="10"/>
    </row>
    <row r="66" spans="1:4" x14ac:dyDescent="0.3">
      <c r="A66" s="32"/>
      <c r="B66" s="32"/>
      <c r="C66" s="32"/>
      <c r="D66" s="10"/>
    </row>
    <row r="67" spans="1:4" x14ac:dyDescent="0.3">
      <c r="A67" s="32"/>
      <c r="B67" s="32"/>
      <c r="C67" s="32"/>
      <c r="D67" s="10"/>
    </row>
    <row r="68" spans="1:4" x14ac:dyDescent="0.3">
      <c r="A68" s="32"/>
      <c r="B68" s="32"/>
      <c r="C68" s="32"/>
      <c r="D68" s="10"/>
    </row>
    <row r="69" spans="1:4" x14ac:dyDescent="0.3">
      <c r="A69" s="32"/>
      <c r="B69" s="32"/>
      <c r="C69" s="32"/>
      <c r="D69" s="10"/>
    </row>
    <row r="70" spans="1:4" x14ac:dyDescent="0.3">
      <c r="A70" s="32"/>
      <c r="B70" s="32"/>
      <c r="C70" s="32"/>
      <c r="D70" s="10"/>
    </row>
    <row r="71" spans="1:4" x14ac:dyDescent="0.3">
      <c r="A71" s="32"/>
      <c r="B71" s="32"/>
      <c r="C71" s="32"/>
      <c r="D71" s="10"/>
    </row>
    <row r="72" spans="1:4" x14ac:dyDescent="0.3">
      <c r="A72" s="32"/>
      <c r="B72" s="32"/>
      <c r="C72" s="32"/>
      <c r="D72" s="10"/>
    </row>
    <row r="73" spans="1:4" x14ac:dyDescent="0.3">
      <c r="A73" s="32"/>
      <c r="B73" s="32"/>
      <c r="C73" s="32"/>
      <c r="D73" s="10"/>
    </row>
    <row r="74" spans="1:4" x14ac:dyDescent="0.3">
      <c r="A74" s="32"/>
      <c r="B74" s="32"/>
      <c r="C74" s="32"/>
      <c r="D74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19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UGC11557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2026-01-11T11:36:23Z</dcterms:modified>
</cp:coreProperties>
</file>