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7793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91" i="1" l="1"/>
  <c r="A90" i="1"/>
  <c r="B90" i="1"/>
  <c r="C90" i="1"/>
  <c r="D90" i="1"/>
  <c r="E90" i="1"/>
  <c r="F90" i="1" s="1"/>
  <c r="H51" i="1"/>
  <c r="E9" i="1"/>
  <c r="C9" i="1"/>
  <c r="D50" i="1"/>
  <c r="J50" i="1" s="1"/>
  <c r="K50" i="1"/>
  <c r="M50" i="1"/>
  <c r="G90" i="1"/>
  <c r="G68" i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C12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A88" i="1"/>
  <c r="B88" i="1"/>
  <c r="C88" i="1"/>
  <c r="A89" i="1"/>
  <c r="B89" i="1"/>
  <c r="C89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L50" i="1" l="1"/>
  <c r="N50" i="1" s="1"/>
  <c r="D28" i="1"/>
  <c r="D30" i="1"/>
  <c r="D31" i="1"/>
  <c r="D34" i="1"/>
  <c r="D35" i="1"/>
  <c r="D38" i="1"/>
  <c r="D39" i="1"/>
  <c r="D42" i="1"/>
  <c r="D43" i="1"/>
  <c r="D46" i="1"/>
  <c r="D48" i="1"/>
  <c r="D29" i="1"/>
  <c r="D32" i="1"/>
  <c r="D33" i="1"/>
  <c r="D36" i="1"/>
  <c r="D37" i="1"/>
  <c r="D40" i="1"/>
  <c r="D41" i="1"/>
  <c r="D44" i="1"/>
  <c r="D45" i="1"/>
  <c r="D47" i="1"/>
  <c r="D49" i="1"/>
  <c r="D22" i="1"/>
  <c r="K22" i="1" s="1"/>
  <c r="D24" i="1"/>
  <c r="D25" i="1"/>
  <c r="D26" i="1"/>
  <c r="D27" i="1"/>
  <c r="D23" i="1"/>
  <c r="M23" i="1" s="1"/>
  <c r="O50" i="1" l="1"/>
  <c r="E50" i="1" s="1"/>
  <c r="J40" i="1"/>
  <c r="L40" i="1"/>
  <c r="N40" i="1" s="1"/>
  <c r="K40" i="1"/>
  <c r="M40" i="1"/>
  <c r="K48" i="1"/>
  <c r="M48" i="1"/>
  <c r="J48" i="1"/>
  <c r="L48" i="1"/>
  <c r="O48" i="1" s="1"/>
  <c r="J39" i="1"/>
  <c r="M39" i="1"/>
  <c r="K39" i="1"/>
  <c r="L39" i="1"/>
  <c r="K49" i="1"/>
  <c r="M49" i="1"/>
  <c r="J49" i="1"/>
  <c r="L49" i="1"/>
  <c r="K45" i="1"/>
  <c r="M45" i="1"/>
  <c r="J45" i="1"/>
  <c r="L45" i="1"/>
  <c r="J41" i="1"/>
  <c r="K41" i="1"/>
  <c r="M41" i="1"/>
  <c r="L41" i="1"/>
  <c r="J37" i="1"/>
  <c r="K37" i="1"/>
  <c r="M37" i="1"/>
  <c r="L37" i="1"/>
  <c r="J33" i="1"/>
  <c r="K33" i="1"/>
  <c r="M33" i="1"/>
  <c r="L33" i="1"/>
  <c r="J29" i="1"/>
  <c r="L29" i="1"/>
  <c r="O29" i="1" s="1"/>
  <c r="K29" i="1"/>
  <c r="M29" i="1"/>
  <c r="K46" i="1"/>
  <c r="M46" i="1"/>
  <c r="J46" i="1"/>
  <c r="L46" i="1"/>
  <c r="K42" i="1"/>
  <c r="M42" i="1"/>
  <c r="J42" i="1"/>
  <c r="L42" i="1"/>
  <c r="K38" i="1"/>
  <c r="M38" i="1"/>
  <c r="J38" i="1"/>
  <c r="L38" i="1"/>
  <c r="K34" i="1"/>
  <c r="M34" i="1"/>
  <c r="J34" i="1"/>
  <c r="L34" i="1"/>
  <c r="O34" i="1" s="1"/>
  <c r="K30" i="1"/>
  <c r="M30" i="1"/>
  <c r="J30" i="1"/>
  <c r="L30" i="1"/>
  <c r="K47" i="1"/>
  <c r="M47" i="1"/>
  <c r="J47" i="1"/>
  <c r="L47" i="1"/>
  <c r="J44" i="1"/>
  <c r="L44" i="1"/>
  <c r="K44" i="1"/>
  <c r="M44" i="1"/>
  <c r="J36" i="1"/>
  <c r="L36" i="1"/>
  <c r="K36" i="1"/>
  <c r="M36" i="1"/>
  <c r="J32" i="1"/>
  <c r="L32" i="1"/>
  <c r="K32" i="1"/>
  <c r="M32" i="1"/>
  <c r="J43" i="1"/>
  <c r="M43" i="1"/>
  <c r="K43" i="1"/>
  <c r="L43" i="1"/>
  <c r="J35" i="1"/>
  <c r="M35" i="1"/>
  <c r="K35" i="1"/>
  <c r="L35" i="1"/>
  <c r="J31" i="1"/>
  <c r="M31" i="1"/>
  <c r="K31" i="1"/>
  <c r="L31" i="1"/>
  <c r="K28" i="1"/>
  <c r="M28" i="1"/>
  <c r="J28" i="1"/>
  <c r="L28" i="1"/>
  <c r="M22" i="1"/>
  <c r="J22" i="1"/>
  <c r="L22" i="1"/>
  <c r="J26" i="1"/>
  <c r="L26" i="1"/>
  <c r="K26" i="1"/>
  <c r="M26" i="1"/>
  <c r="J24" i="1"/>
  <c r="L24" i="1"/>
  <c r="K24" i="1"/>
  <c r="M24" i="1"/>
  <c r="J27" i="1"/>
  <c r="L27" i="1"/>
  <c r="K27" i="1"/>
  <c r="M27" i="1"/>
  <c r="J25" i="1"/>
  <c r="L25" i="1"/>
  <c r="K25" i="1"/>
  <c r="M25" i="1"/>
  <c r="K23" i="1"/>
  <c r="L23" i="1"/>
  <c r="J23" i="1"/>
  <c r="O36" i="1" l="1"/>
  <c r="N44" i="1"/>
  <c r="N47" i="1"/>
  <c r="O31" i="1"/>
  <c r="O35" i="1"/>
  <c r="O43" i="1"/>
  <c r="O42" i="1"/>
  <c r="N46" i="1"/>
  <c r="O33" i="1"/>
  <c r="O37" i="1"/>
  <c r="O41" i="1"/>
  <c r="O45" i="1"/>
  <c r="O49" i="1"/>
  <c r="N28" i="1"/>
  <c r="N32" i="1"/>
  <c r="O47" i="1"/>
  <c r="N38" i="1"/>
  <c r="N39" i="1"/>
  <c r="O28" i="1"/>
  <c r="N31" i="1"/>
  <c r="N35" i="1"/>
  <c r="N43" i="1"/>
  <c r="O32" i="1"/>
  <c r="N36" i="1"/>
  <c r="O44" i="1"/>
  <c r="N34" i="1"/>
  <c r="E34" i="1" s="1"/>
  <c r="O38" i="1"/>
  <c r="N42" i="1"/>
  <c r="O46" i="1"/>
  <c r="E46" i="1" s="1"/>
  <c r="N29" i="1"/>
  <c r="E29" i="1" s="1"/>
  <c r="N33" i="1"/>
  <c r="E33" i="1" s="1"/>
  <c r="N37" i="1"/>
  <c r="N41" i="1"/>
  <c r="N45" i="1"/>
  <c r="N49" i="1"/>
  <c r="O39" i="1"/>
  <c r="N48" i="1"/>
  <c r="E48" i="1" s="1"/>
  <c r="O40" i="1"/>
  <c r="E40" i="1" s="1"/>
  <c r="E44" i="1"/>
  <c r="O30" i="1"/>
  <c r="N30" i="1"/>
  <c r="O22" i="1"/>
  <c r="N22" i="1"/>
  <c r="O24" i="1"/>
  <c r="O26" i="1"/>
  <c r="O25" i="1"/>
  <c r="N24" i="1"/>
  <c r="N26" i="1"/>
  <c r="N25" i="1"/>
  <c r="O27" i="1"/>
  <c r="N27" i="1"/>
  <c r="O23" i="1"/>
  <c r="N23" i="1"/>
  <c r="E42" i="1" l="1"/>
  <c r="E36" i="1"/>
  <c r="E28" i="1"/>
  <c r="E39" i="1"/>
  <c r="E45" i="1"/>
  <c r="E37" i="1"/>
  <c r="E43" i="1"/>
  <c r="E31" i="1"/>
  <c r="E32" i="1"/>
  <c r="E49" i="1"/>
  <c r="E41" i="1"/>
  <c r="E47" i="1"/>
  <c r="E35" i="1"/>
  <c r="E38" i="1"/>
  <c r="E30" i="1"/>
  <c r="E24" i="1"/>
  <c r="E22" i="1"/>
  <c r="E26" i="1"/>
  <c r="E27" i="1"/>
  <c r="E25" i="1"/>
  <c r="E23" i="1"/>
  <c r="G56" i="1" l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D15" i="1" l="1"/>
  <c r="K15" i="1" s="1"/>
  <c r="D20" i="1"/>
  <c r="D21" i="1"/>
  <c r="I8" i="1"/>
  <c r="K21" i="1" l="1"/>
  <c r="J21" i="1"/>
  <c r="K20" i="1"/>
  <c r="J20" i="1"/>
  <c r="L15" i="1"/>
  <c r="M15" i="1"/>
  <c r="J15" i="1"/>
  <c r="N15" i="1" s="1"/>
  <c r="E10" i="1"/>
  <c r="E12" i="1" s="1"/>
  <c r="F50" i="1" s="1"/>
  <c r="G50" i="1" s="1"/>
  <c r="H50" i="1" s="1"/>
  <c r="L21" i="1"/>
  <c r="M21" i="1"/>
  <c r="M20" i="1"/>
  <c r="L20" i="1"/>
  <c r="D16" i="1"/>
  <c r="D19" i="1"/>
  <c r="D17" i="1"/>
  <c r="D18" i="1"/>
  <c r="F47" i="1" l="1"/>
  <c r="G47" i="1" s="1"/>
  <c r="F37" i="1"/>
  <c r="G37" i="1" s="1"/>
  <c r="F31" i="1"/>
  <c r="G31" i="1" s="1"/>
  <c r="F40" i="1"/>
  <c r="G40" i="1" s="1"/>
  <c r="F33" i="1"/>
  <c r="G33" i="1" s="1"/>
  <c r="F32" i="1"/>
  <c r="G32" i="1" s="1"/>
  <c r="F29" i="1"/>
  <c r="G29" i="1" s="1"/>
  <c r="F43" i="1"/>
  <c r="G43" i="1" s="1"/>
  <c r="F48" i="1"/>
  <c r="G48" i="1" s="1"/>
  <c r="F44" i="1"/>
  <c r="G44" i="1" s="1"/>
  <c r="F38" i="1"/>
  <c r="G38" i="1" s="1"/>
  <c r="F45" i="1"/>
  <c r="G45" i="1" s="1"/>
  <c r="F42" i="1"/>
  <c r="G42" i="1" s="1"/>
  <c r="F35" i="1"/>
  <c r="G35" i="1" s="1"/>
  <c r="F49" i="1"/>
  <c r="G49" i="1" s="1"/>
  <c r="F34" i="1"/>
  <c r="G34" i="1" s="1"/>
  <c r="F39" i="1"/>
  <c r="G39" i="1" s="1"/>
  <c r="F36" i="1"/>
  <c r="G36" i="1" s="1"/>
  <c r="F28" i="1"/>
  <c r="G28" i="1" s="1"/>
  <c r="F46" i="1"/>
  <c r="G46" i="1" s="1"/>
  <c r="F41" i="1"/>
  <c r="G41" i="1" s="1"/>
  <c r="F30" i="1"/>
  <c r="G30" i="1" s="1"/>
  <c r="F25" i="1"/>
  <c r="G25" i="1" s="1"/>
  <c r="F26" i="1"/>
  <c r="G26" i="1" s="1"/>
  <c r="F27" i="1"/>
  <c r="G27" i="1" s="1"/>
  <c r="F24" i="1"/>
  <c r="G24" i="1" s="1"/>
  <c r="F22" i="1"/>
  <c r="G22" i="1" s="1"/>
  <c r="F23" i="1"/>
  <c r="G23" i="1" s="1"/>
  <c r="D63" i="1" s="1"/>
  <c r="E63" i="1" s="1"/>
  <c r="F63" i="1" s="1"/>
  <c r="K17" i="1"/>
  <c r="J17" i="1"/>
  <c r="K18" i="1"/>
  <c r="J18" i="1"/>
  <c r="K19" i="1"/>
  <c r="J19" i="1"/>
  <c r="K16" i="1"/>
  <c r="J16" i="1"/>
  <c r="O15" i="1"/>
  <c r="E15" i="1" s="1"/>
  <c r="F15" i="1" s="1"/>
  <c r="G15" i="1" s="1"/>
  <c r="O21" i="1"/>
  <c r="N20" i="1"/>
  <c r="O20" i="1"/>
  <c r="N21" i="1"/>
  <c r="L16" i="1"/>
  <c r="M16" i="1"/>
  <c r="L18" i="1"/>
  <c r="M18" i="1"/>
  <c r="L17" i="1"/>
  <c r="M17" i="1"/>
  <c r="L19" i="1"/>
  <c r="M19" i="1"/>
  <c r="H30" i="1" l="1"/>
  <c r="D70" i="1"/>
  <c r="E70" i="1" s="1"/>
  <c r="F70" i="1" s="1"/>
  <c r="H46" i="1"/>
  <c r="D86" i="1"/>
  <c r="E86" i="1" s="1"/>
  <c r="F86" i="1" s="1"/>
  <c r="H36" i="1"/>
  <c r="D76" i="1"/>
  <c r="E76" i="1" s="1"/>
  <c r="F76" i="1" s="1"/>
  <c r="H34" i="1"/>
  <c r="D74" i="1"/>
  <c r="E74" i="1" s="1"/>
  <c r="F74" i="1" s="1"/>
  <c r="H35" i="1"/>
  <c r="D75" i="1"/>
  <c r="E75" i="1" s="1"/>
  <c r="F75" i="1" s="1"/>
  <c r="H45" i="1"/>
  <c r="D85" i="1"/>
  <c r="E85" i="1" s="1"/>
  <c r="F85" i="1" s="1"/>
  <c r="H44" i="1"/>
  <c r="D84" i="1"/>
  <c r="E84" i="1" s="1"/>
  <c r="F84" i="1" s="1"/>
  <c r="H43" i="1"/>
  <c r="D83" i="1"/>
  <c r="E83" i="1" s="1"/>
  <c r="F83" i="1" s="1"/>
  <c r="H32" i="1"/>
  <c r="D72" i="1"/>
  <c r="E72" i="1" s="1"/>
  <c r="F72" i="1" s="1"/>
  <c r="H40" i="1"/>
  <c r="D80" i="1"/>
  <c r="E80" i="1" s="1"/>
  <c r="F80" i="1" s="1"/>
  <c r="H37" i="1"/>
  <c r="D77" i="1"/>
  <c r="E77" i="1" s="1"/>
  <c r="F77" i="1" s="1"/>
  <c r="H41" i="1"/>
  <c r="D81" i="1"/>
  <c r="E81" i="1" s="1"/>
  <c r="F81" i="1" s="1"/>
  <c r="H28" i="1"/>
  <c r="D68" i="1"/>
  <c r="E68" i="1" s="1"/>
  <c r="F68" i="1" s="1"/>
  <c r="H39" i="1"/>
  <c r="D79" i="1"/>
  <c r="E79" i="1" s="1"/>
  <c r="F79" i="1" s="1"/>
  <c r="H49" i="1"/>
  <c r="D89" i="1"/>
  <c r="E89" i="1" s="1"/>
  <c r="F89" i="1" s="1"/>
  <c r="H42" i="1"/>
  <c r="D82" i="1"/>
  <c r="E82" i="1" s="1"/>
  <c r="F82" i="1" s="1"/>
  <c r="H38" i="1"/>
  <c r="D78" i="1"/>
  <c r="E78" i="1" s="1"/>
  <c r="F78" i="1" s="1"/>
  <c r="H48" i="1"/>
  <c r="D88" i="1"/>
  <c r="E88" i="1" s="1"/>
  <c r="F88" i="1" s="1"/>
  <c r="H29" i="1"/>
  <c r="D69" i="1"/>
  <c r="E69" i="1" s="1"/>
  <c r="F69" i="1" s="1"/>
  <c r="H33" i="1"/>
  <c r="D73" i="1"/>
  <c r="E73" i="1" s="1"/>
  <c r="F73" i="1" s="1"/>
  <c r="H31" i="1"/>
  <c r="D71" i="1"/>
  <c r="E71" i="1" s="1"/>
  <c r="F71" i="1" s="1"/>
  <c r="H47" i="1"/>
  <c r="D87" i="1"/>
  <c r="E87" i="1" s="1"/>
  <c r="F87" i="1" s="1"/>
  <c r="H24" i="1"/>
  <c r="D64" i="1"/>
  <c r="E64" i="1" s="1"/>
  <c r="F64" i="1" s="1"/>
  <c r="H25" i="1"/>
  <c r="D65" i="1"/>
  <c r="E65" i="1" s="1"/>
  <c r="F65" i="1" s="1"/>
  <c r="H27" i="1"/>
  <c r="D67" i="1"/>
  <c r="E67" i="1" s="1"/>
  <c r="F67" i="1" s="1"/>
  <c r="H26" i="1"/>
  <c r="D66" i="1"/>
  <c r="E66" i="1" s="1"/>
  <c r="F66" i="1" s="1"/>
  <c r="H23" i="1"/>
  <c r="H22" i="1"/>
  <c r="D62" i="1"/>
  <c r="E62" i="1" s="1"/>
  <c r="F62" i="1" s="1"/>
  <c r="E20" i="1"/>
  <c r="F20" i="1" s="1"/>
  <c r="G20" i="1" s="1"/>
  <c r="H20" i="1" s="1"/>
  <c r="N16" i="1"/>
  <c r="H15" i="1"/>
  <c r="D55" i="1"/>
  <c r="E55" i="1" s="1"/>
  <c r="F55" i="1" s="1"/>
  <c r="E21" i="1"/>
  <c r="F21" i="1" s="1"/>
  <c r="G21" i="1" s="1"/>
  <c r="H21" i="1" s="1"/>
  <c r="O16" i="1"/>
  <c r="N19" i="1"/>
  <c r="N17" i="1"/>
  <c r="N18" i="1"/>
  <c r="O17" i="1"/>
  <c r="O19" i="1"/>
  <c r="O18" i="1"/>
  <c r="D60" i="1" l="1"/>
  <c r="E60" i="1" s="1"/>
  <c r="F60" i="1" s="1"/>
  <c r="E16" i="1"/>
  <c r="F16" i="1" s="1"/>
  <c r="G16" i="1" s="1"/>
  <c r="D56" i="1" s="1"/>
  <c r="E56" i="1" s="1"/>
  <c r="F56" i="1" s="1"/>
  <c r="D61" i="1"/>
  <c r="E61" i="1" s="1"/>
  <c r="F61" i="1" s="1"/>
  <c r="E17" i="1"/>
  <c r="F17" i="1" s="1"/>
  <c r="G17" i="1" s="1"/>
  <c r="D57" i="1" s="1"/>
  <c r="E57" i="1" s="1"/>
  <c r="F57" i="1" s="1"/>
  <c r="E19" i="1"/>
  <c r="F19" i="1" s="1"/>
  <c r="G19" i="1" s="1"/>
  <c r="D59" i="1" s="1"/>
  <c r="E59" i="1" s="1"/>
  <c r="F59" i="1" s="1"/>
  <c r="E18" i="1"/>
  <c r="F18" i="1" s="1"/>
  <c r="G18" i="1" s="1"/>
  <c r="D58" i="1" s="1"/>
  <c r="E58" i="1" s="1"/>
  <c r="F58" i="1" s="1"/>
  <c r="H16" i="1" l="1"/>
  <c r="H19" i="1"/>
  <c r="H18" i="1"/>
  <c r="H17" i="1"/>
  <c r="C52" i="1" l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<sst xmlns="http://schemas.openxmlformats.org/spreadsheetml/2006/main" count="40" uniqueCount="37">
  <si>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</si>
  <si>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</si>
  <si>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</si>
  <si>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</si>
  <si>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</si>
  <si>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</si>
  <si>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</si>
  <si>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</si>
  <si>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M_totale=</t>
  </si>
  <si>
    <t>Mo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</si>
  <si>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</si>
  <si>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</si>
  <si>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</si>
  <si>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</si>
  <si>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</si>
  <si>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</si>
  <si>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</si>
  <si>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</si>
  <si>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</si>
  <si>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</si>
  <si>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</si>
  <si>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</si>
  <si>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</si>
  <si>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</si>
  <si>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</si>
  <si>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</si>
  <si>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</si>
  <si>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</si>
  <si>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</si>
  <si>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A=(V_obs-V_TURI)^2</t>
  </si>
  <si>
    <t>A/Incer V_Obs^2</t>
  </si>
  <si>
    <t>X^2/d_f=</t>
  </si>
  <si>
    <t>NGC7793</t>
  </si>
  <si>
    <t>R_core≈R_max/2=</t>
  </si>
  <si>
    <t>V_obs(R_core)=</t>
  </si>
  <si>
    <t>V_obs^2(R_core).R_core/G=</t>
  </si>
  <si>
    <t>r_c=R_core=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</si>
</sst>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0" xfId="0" applyFont="1" applyBorder="1" applyAlignment="1">
      <alignment horizontal="lef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1"/>
    </xf>
    <xf numFmtId="0" fontId="6" fillId="0" borderId="0" xfId="0" applyFont="1" applyBorder="1" applyAlignment="1">
      <alignment horizontal="right" vertical="center" wrapText="1" indent="1" readingOrder="1"/>
    </xf>
    <xf numFmtId="0" fontId="6" fillId="0" borderId="0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'NGC7793'!$B$54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'NGC7793'!$C$55:$C$90</c:f>
                <c:numCache>
                  <c:formatCode>General</c:formatCode>
                  <c:ptCount val="36"/>
                  <c:pt idx="0">
                    <c:v>8.5</c:v>
                  </c:pt>
                  <c:pt idx="1">
                    <c:v>7.4</c:v>
                  </c:pt>
                  <c:pt idx="2">
                    <c:v>7.4</c:v>
                  </c:pt>
                  <c:pt idx="3">
                    <c:v>6.4</c:v>
                  </c:pt>
                  <c:pt idx="4">
                    <c:v>7.2</c:v>
                  </c:pt>
                  <c:pt idx="5">
                    <c:v>7.3</c:v>
                  </c:pt>
                  <c:pt idx="6">
                    <c:v>7.6</c:v>
                  </c:pt>
                  <c:pt idx="7">
                    <c:v>8.8000000000000007</c:v>
                  </c:pt>
                  <c:pt idx="8">
                    <c:v>5.3</c:v>
                  </c:pt>
                  <c:pt idx="9">
                    <c:v>5.6</c:v>
                  </c:pt>
                  <c:pt idx="10">
                    <c:v>6.2</c:v>
                  </c:pt>
                  <c:pt idx="11">
                    <c:v>6.3</c:v>
                  </c:pt>
                  <c:pt idx="12">
                    <c:v>5.9</c:v>
                  </c:pt>
                  <c:pt idx="13">
                    <c:v>6.9</c:v>
                  </c:pt>
                  <c:pt idx="14">
                    <c:v>7.5</c:v>
                  </c:pt>
                  <c:pt idx="15">
                    <c:v>7.4</c:v>
                  </c:pt>
                  <c:pt idx="16">
                    <c:v>6.3</c:v>
                  </c:pt>
                  <c:pt idx="17">
                    <c:v>6.7</c:v>
                  </c:pt>
                  <c:pt idx="18">
                    <c:v>5.0999999999999996</c:v>
                  </c:pt>
                  <c:pt idx="19">
                    <c:v>5.5</c:v>
                  </c:pt>
                  <c:pt idx="20">
                    <c:v>4.8</c:v>
                  </c:pt>
                  <c:pt idx="21">
                    <c:v>4.5999999999999996</c:v>
                  </c:pt>
                  <c:pt idx="22">
                    <c:v>4</c:v>
                  </c:pt>
                  <c:pt idx="23">
                    <c:v>4.2</c:v>
                  </c:pt>
                  <c:pt idx="24">
                    <c:v>4.5999999999999996</c:v>
                  </c:pt>
                  <c:pt idx="25">
                    <c:v>4.9000000000000004</c:v>
                  </c:pt>
                  <c:pt idx="26">
                    <c:v>5.4</c:v>
                  </c:pt>
                  <c:pt idx="27">
                    <c:v>5.7</c:v>
                  </c:pt>
                  <c:pt idx="28">
                    <c:v>5</c:v>
                  </c:pt>
                  <c:pt idx="29">
                    <c:v>5.7</c:v>
                  </c:pt>
                  <c:pt idx="30">
                    <c:v>7.2</c:v>
                  </c:pt>
                  <c:pt idx="31">
                    <c:v>8.6999999999999993</c:v>
                  </c:pt>
                  <c:pt idx="32">
                    <c:v>9.4</c:v>
                  </c:pt>
                  <c:pt idx="33">
                    <c:v>9.1</c:v>
                  </c:pt>
                  <c:pt idx="34">
                    <c:v>7.4</c:v>
                  </c:pt>
                  <c:pt idx="35">
                    <c:v>8.1</c:v>
                  </c:pt>
                </c:numCache>
              </c:numRef>
            </c:plus>
            <c:minus>
              <c:numRef>
                <c:f>'NGC7793'!$C$55:$C$90</c:f>
                <c:numCache>
                  <c:formatCode>General</c:formatCode>
                  <c:ptCount val="36"/>
                  <c:pt idx="0">
                    <c:v>8.5</c:v>
                  </c:pt>
                  <c:pt idx="1">
                    <c:v>7.4</c:v>
                  </c:pt>
                  <c:pt idx="2">
                    <c:v>7.4</c:v>
                  </c:pt>
                  <c:pt idx="3">
                    <c:v>6.4</c:v>
                  </c:pt>
                  <c:pt idx="4">
                    <c:v>7.2</c:v>
                  </c:pt>
                  <c:pt idx="5">
                    <c:v>7.3</c:v>
                  </c:pt>
                  <c:pt idx="6">
                    <c:v>7.6</c:v>
                  </c:pt>
                  <c:pt idx="7">
                    <c:v>8.8000000000000007</c:v>
                  </c:pt>
                  <c:pt idx="8">
                    <c:v>5.3</c:v>
                  </c:pt>
                  <c:pt idx="9">
                    <c:v>5.6</c:v>
                  </c:pt>
                  <c:pt idx="10">
                    <c:v>6.2</c:v>
                  </c:pt>
                  <c:pt idx="11">
                    <c:v>6.3</c:v>
                  </c:pt>
                  <c:pt idx="12">
                    <c:v>5.9</c:v>
                  </c:pt>
                  <c:pt idx="13">
                    <c:v>6.9</c:v>
                  </c:pt>
                  <c:pt idx="14">
                    <c:v>7.5</c:v>
                  </c:pt>
                  <c:pt idx="15">
                    <c:v>7.4</c:v>
                  </c:pt>
                  <c:pt idx="16">
                    <c:v>6.3</c:v>
                  </c:pt>
                  <c:pt idx="17">
                    <c:v>6.7</c:v>
                  </c:pt>
                  <c:pt idx="18">
                    <c:v>5.0999999999999996</c:v>
                  </c:pt>
                  <c:pt idx="19">
                    <c:v>5.5</c:v>
                  </c:pt>
                  <c:pt idx="20">
                    <c:v>4.8</c:v>
                  </c:pt>
                  <c:pt idx="21">
                    <c:v>4.5999999999999996</c:v>
                  </c:pt>
                  <c:pt idx="22">
                    <c:v>4</c:v>
                  </c:pt>
                  <c:pt idx="23">
                    <c:v>4.2</c:v>
                  </c:pt>
                  <c:pt idx="24">
                    <c:v>4.5999999999999996</c:v>
                  </c:pt>
                  <c:pt idx="25">
                    <c:v>4.9000000000000004</c:v>
                  </c:pt>
                  <c:pt idx="26">
                    <c:v>5.4</c:v>
                  </c:pt>
                  <c:pt idx="27">
                    <c:v>5.7</c:v>
                  </c:pt>
                  <c:pt idx="28">
                    <c:v>5</c:v>
                  </c:pt>
                  <c:pt idx="29">
                    <c:v>5.7</c:v>
                  </c:pt>
                  <c:pt idx="30">
                    <c:v>7.2</c:v>
                  </c:pt>
                  <c:pt idx="31">
                    <c:v>8.6999999999999993</c:v>
                  </c:pt>
                  <c:pt idx="32">
                    <c:v>9.4</c:v>
                  </c:pt>
                  <c:pt idx="33">
                    <c:v>9.1</c:v>
                  </c:pt>
                  <c:pt idx="34">
                    <c:v>7.4</c:v>
                  </c:pt>
                  <c:pt idx="35">
                    <c:v>8.1</c:v>
                  </c:pt>
                </c:numCache>
              </c:numRef>
            </c:minus>
          </c:errBars>
          <c:xVal>
            <c:numRef>
              <c:f>'NGC7793'!$A$55:$A$90</c:f>
              <c:numCache>
                <c:formatCode>General</c:formatCode>
                <c:ptCount val="36"/>
                <c:pt idx="0">
                  <c:v>0.11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0.21</c:v>
                </c:pt>
                <c:pt idx="4">
                  <c:v>0.24</c:v>
                </c:pt>
                <c:pt idx="5">
                  <c:v>0.28000000000000003</c:v>
                </c:pt>
                <c:pt idx="6">
                  <c:v>0.32</c:v>
                </c:pt>
                <c:pt idx="7">
                  <c:v>0.35</c:v>
                </c:pt>
                <c:pt idx="8">
                  <c:v>0.39</c:v>
                </c:pt>
                <c:pt idx="9">
                  <c:v>0.42</c:v>
                </c:pt>
                <c:pt idx="10">
                  <c:v>0.46</c:v>
                </c:pt>
                <c:pt idx="11">
                  <c:v>0.49</c:v>
                </c:pt>
                <c:pt idx="12">
                  <c:v>0.53</c:v>
                </c:pt>
                <c:pt idx="13">
                  <c:v>0.56000000000000005</c:v>
                </c:pt>
                <c:pt idx="14">
                  <c:v>0.6</c:v>
                </c:pt>
                <c:pt idx="15">
                  <c:v>0.63</c:v>
                </c:pt>
                <c:pt idx="16">
                  <c:v>0.66</c:v>
                </c:pt>
                <c:pt idx="17">
                  <c:v>0.7</c:v>
                </c:pt>
                <c:pt idx="18">
                  <c:v>0.87</c:v>
                </c:pt>
                <c:pt idx="19">
                  <c:v>1.05</c:v>
                </c:pt>
                <c:pt idx="20">
                  <c:v>1.22</c:v>
                </c:pt>
                <c:pt idx="21">
                  <c:v>1.4</c:v>
                </c:pt>
                <c:pt idx="22">
                  <c:v>1.57</c:v>
                </c:pt>
                <c:pt idx="23">
                  <c:v>1.75</c:v>
                </c:pt>
                <c:pt idx="24">
                  <c:v>1.92</c:v>
                </c:pt>
                <c:pt idx="25">
                  <c:v>2.1</c:v>
                </c:pt>
                <c:pt idx="26">
                  <c:v>2.27</c:v>
                </c:pt>
                <c:pt idx="27">
                  <c:v>2.4500000000000002</c:v>
                </c:pt>
                <c:pt idx="28">
                  <c:v>2.62</c:v>
                </c:pt>
                <c:pt idx="29">
                  <c:v>2.79</c:v>
                </c:pt>
                <c:pt idx="30">
                  <c:v>2.97</c:v>
                </c:pt>
                <c:pt idx="31">
                  <c:v>3.16</c:v>
                </c:pt>
                <c:pt idx="32">
                  <c:v>3.33</c:v>
                </c:pt>
                <c:pt idx="33">
                  <c:v>3.51</c:v>
                </c:pt>
                <c:pt idx="34">
                  <c:v>3.68</c:v>
                </c:pt>
                <c:pt idx="35">
                  <c:v>3.85</c:v>
                </c:pt>
              </c:numCache>
            </c:numRef>
          </c:xVal>
          <c:yVal>
            <c:numRef>
              <c:f>'NGC7793'!$B$55:$B$90</c:f>
              <c:numCache>
                <c:formatCode>General</c:formatCode>
                <c:ptCount val="36"/>
                <c:pt idx="0">
                  <c:v>9.1</c:v>
                </c:pt>
                <c:pt idx="1">
                  <c:v>17.600000000000001</c:v>
                </c:pt>
                <c:pt idx="2">
                  <c:v>19.3</c:v>
                </c:pt>
                <c:pt idx="3">
                  <c:v>24.8</c:v>
                </c:pt>
                <c:pt idx="4">
                  <c:v>30</c:v>
                </c:pt>
                <c:pt idx="5">
                  <c:v>35</c:v>
                </c:pt>
                <c:pt idx="6">
                  <c:v>38.299999999999997</c:v>
                </c:pt>
                <c:pt idx="7">
                  <c:v>42.7</c:v>
                </c:pt>
                <c:pt idx="8">
                  <c:v>47</c:v>
                </c:pt>
                <c:pt idx="9">
                  <c:v>49.8</c:v>
                </c:pt>
                <c:pt idx="10">
                  <c:v>52.2</c:v>
                </c:pt>
                <c:pt idx="11">
                  <c:v>53.4</c:v>
                </c:pt>
                <c:pt idx="12">
                  <c:v>54.6</c:v>
                </c:pt>
                <c:pt idx="13">
                  <c:v>55.5</c:v>
                </c:pt>
                <c:pt idx="14">
                  <c:v>55.9</c:v>
                </c:pt>
                <c:pt idx="15">
                  <c:v>58.3</c:v>
                </c:pt>
                <c:pt idx="16">
                  <c:v>59.3</c:v>
                </c:pt>
                <c:pt idx="17">
                  <c:v>59.5</c:v>
                </c:pt>
                <c:pt idx="18">
                  <c:v>59.1</c:v>
                </c:pt>
                <c:pt idx="19">
                  <c:v>62.6</c:v>
                </c:pt>
                <c:pt idx="20">
                  <c:v>65.599999999999994</c:v>
                </c:pt>
                <c:pt idx="21">
                  <c:v>70.7</c:v>
                </c:pt>
                <c:pt idx="22">
                  <c:v>73.900000000000006</c:v>
                </c:pt>
                <c:pt idx="23">
                  <c:v>78.5</c:v>
                </c:pt>
                <c:pt idx="24">
                  <c:v>82.4</c:v>
                </c:pt>
                <c:pt idx="25">
                  <c:v>87.1</c:v>
                </c:pt>
                <c:pt idx="26">
                  <c:v>89.6</c:v>
                </c:pt>
                <c:pt idx="27">
                  <c:v>94.9</c:v>
                </c:pt>
                <c:pt idx="28">
                  <c:v>98.1</c:v>
                </c:pt>
                <c:pt idx="29">
                  <c:v>99.3</c:v>
                </c:pt>
                <c:pt idx="30">
                  <c:v>98.6</c:v>
                </c:pt>
                <c:pt idx="31">
                  <c:v>101</c:v>
                </c:pt>
                <c:pt idx="32">
                  <c:v>103</c:v>
                </c:pt>
                <c:pt idx="33">
                  <c:v>107</c:v>
                </c:pt>
                <c:pt idx="34">
                  <c:v>114</c:v>
                </c:pt>
                <c:pt idx="35">
                  <c:v>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851264"/>
        <c:axId val="271008128"/>
      </c:scatterChart>
      <c:scatterChart>
        <c:scatterStyle val="smoothMarker"/>
        <c:varyColors val="0"/>
        <c:ser>
          <c:idx val="1"/>
          <c:order val="1"/>
          <c:tx>
            <c:strRef>
              <c:f>'NGC7793'!$D$54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'NGC7793'!$A$55:$A$90</c:f>
              <c:numCache>
                <c:formatCode>General</c:formatCode>
                <c:ptCount val="36"/>
                <c:pt idx="0">
                  <c:v>0.11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0.21</c:v>
                </c:pt>
                <c:pt idx="4">
                  <c:v>0.24</c:v>
                </c:pt>
                <c:pt idx="5">
                  <c:v>0.28000000000000003</c:v>
                </c:pt>
                <c:pt idx="6">
                  <c:v>0.32</c:v>
                </c:pt>
                <c:pt idx="7">
                  <c:v>0.35</c:v>
                </c:pt>
                <c:pt idx="8">
                  <c:v>0.39</c:v>
                </c:pt>
                <c:pt idx="9">
                  <c:v>0.42</c:v>
                </c:pt>
                <c:pt idx="10">
                  <c:v>0.46</c:v>
                </c:pt>
                <c:pt idx="11">
                  <c:v>0.49</c:v>
                </c:pt>
                <c:pt idx="12">
                  <c:v>0.53</c:v>
                </c:pt>
                <c:pt idx="13">
                  <c:v>0.56000000000000005</c:v>
                </c:pt>
                <c:pt idx="14">
                  <c:v>0.6</c:v>
                </c:pt>
                <c:pt idx="15">
                  <c:v>0.63</c:v>
                </c:pt>
                <c:pt idx="16">
                  <c:v>0.66</c:v>
                </c:pt>
                <c:pt idx="17">
                  <c:v>0.7</c:v>
                </c:pt>
                <c:pt idx="18">
                  <c:v>0.87</c:v>
                </c:pt>
                <c:pt idx="19">
                  <c:v>1.05</c:v>
                </c:pt>
                <c:pt idx="20">
                  <c:v>1.22</c:v>
                </c:pt>
                <c:pt idx="21">
                  <c:v>1.4</c:v>
                </c:pt>
                <c:pt idx="22">
                  <c:v>1.57</c:v>
                </c:pt>
                <c:pt idx="23">
                  <c:v>1.75</c:v>
                </c:pt>
                <c:pt idx="24">
                  <c:v>1.92</c:v>
                </c:pt>
                <c:pt idx="25">
                  <c:v>2.1</c:v>
                </c:pt>
                <c:pt idx="26">
                  <c:v>2.27</c:v>
                </c:pt>
                <c:pt idx="27">
                  <c:v>2.4500000000000002</c:v>
                </c:pt>
                <c:pt idx="28">
                  <c:v>2.62</c:v>
                </c:pt>
                <c:pt idx="29">
                  <c:v>2.79</c:v>
                </c:pt>
                <c:pt idx="30">
                  <c:v>2.97</c:v>
                </c:pt>
                <c:pt idx="31">
                  <c:v>3.16</c:v>
                </c:pt>
                <c:pt idx="32">
                  <c:v>3.33</c:v>
                </c:pt>
                <c:pt idx="33">
                  <c:v>3.51</c:v>
                </c:pt>
                <c:pt idx="34">
                  <c:v>3.68</c:v>
                </c:pt>
                <c:pt idx="35">
                  <c:v>3.85</c:v>
                </c:pt>
              </c:numCache>
            </c:numRef>
          </c:xVal>
          <c:yVal>
            <c:numRef>
              <c:f>'NGC7793'!$D$55:$D$90</c:f>
              <c:numCache>
                <c:formatCode>General</c:formatCode>
                <c:ptCount val="36"/>
                <c:pt idx="0">
                  <c:v>7.61</c:v>
                </c:pt>
                <c:pt idx="1">
                  <c:v>9.6199999999999992</c:v>
                </c:pt>
                <c:pt idx="2">
                  <c:v>11.53</c:v>
                </c:pt>
                <c:pt idx="3">
                  <c:v>14.08</c:v>
                </c:pt>
                <c:pt idx="4">
                  <c:v>15.96</c:v>
                </c:pt>
                <c:pt idx="5">
                  <c:v>18.53</c:v>
                </c:pt>
                <c:pt idx="6">
                  <c:v>21.09</c:v>
                </c:pt>
                <c:pt idx="7">
                  <c:v>22.95</c:v>
                </c:pt>
                <c:pt idx="8">
                  <c:v>25.5</c:v>
                </c:pt>
                <c:pt idx="9">
                  <c:v>27.38</c:v>
                </c:pt>
                <c:pt idx="10">
                  <c:v>29.88</c:v>
                </c:pt>
                <c:pt idx="11">
                  <c:v>31.79</c:v>
                </c:pt>
                <c:pt idx="12">
                  <c:v>34.25</c:v>
                </c:pt>
                <c:pt idx="13">
                  <c:v>36.1</c:v>
                </c:pt>
                <c:pt idx="14">
                  <c:v>38.520000000000003</c:v>
                </c:pt>
                <c:pt idx="15">
                  <c:v>40.32</c:v>
                </c:pt>
                <c:pt idx="16">
                  <c:v>42.08</c:v>
                </c:pt>
                <c:pt idx="17">
                  <c:v>44.44</c:v>
                </c:pt>
                <c:pt idx="18">
                  <c:v>54.07</c:v>
                </c:pt>
                <c:pt idx="19">
                  <c:v>63.5</c:v>
                </c:pt>
                <c:pt idx="20">
                  <c:v>71.63</c:v>
                </c:pt>
                <c:pt idx="21">
                  <c:v>79.349999999999994</c:v>
                </c:pt>
                <c:pt idx="22">
                  <c:v>85.75</c:v>
                </c:pt>
                <c:pt idx="23">
                  <c:v>91.6</c:v>
                </c:pt>
                <c:pt idx="24">
                  <c:v>96.25</c:v>
                </c:pt>
                <c:pt idx="25">
                  <c:v>100.29</c:v>
                </c:pt>
                <c:pt idx="26">
                  <c:v>103.32</c:v>
                </c:pt>
                <c:pt idx="27">
                  <c:v>105.75</c:v>
                </c:pt>
                <c:pt idx="28">
                  <c:v>107.38</c:v>
                </c:pt>
                <c:pt idx="29">
                  <c:v>108.44</c:v>
                </c:pt>
                <c:pt idx="30">
                  <c:v>109.02</c:v>
                </c:pt>
                <c:pt idx="31">
                  <c:v>109.12</c:v>
                </c:pt>
                <c:pt idx="32">
                  <c:v>108.82</c:v>
                </c:pt>
                <c:pt idx="33">
                  <c:v>108.19</c:v>
                </c:pt>
                <c:pt idx="34">
                  <c:v>107.35</c:v>
                </c:pt>
                <c:pt idx="35">
                  <c:v>106.33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851264"/>
        <c:axId val="271008128"/>
      </c:scatterChart>
      <c:valAx>
        <c:axId val="2698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008128"/>
        <c:crosses val="autoZero"/>
        <c:crossBetween val="midCat"/>
      </c:valAx>
      <c:valAx>
        <c:axId val="271008128"/>
        <c:scaling>
          <c:orientation val="minMax"/>
          <c:max val="1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9851264"/>
        <c:crosses val="autoZero"/>
        <c:crossBetween val="midCat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52</xdr:row>
      <xdr:rowOff>123826</xdr:rowOff>
    </xdr:from>
    <xdr:to>
      <xdr:col>18</xdr:col>
      <xdr:colOff>95249</xdr:colOff>
      <xdr:row>67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abSelected="1" workbookViewId="0">
      <selection activeCell="J3" sqref="J3"/>
    </sheetView>
  </sheetViews>
  <sheetFormatPr baseColWidth="10" defaultRowHeight="18.75" x14ac:dyDescent="0.3"/>
  <cols>
    <col min="1" max="1" width="14.140625" style="1" customWidth="1"/>
    <col min="2" max="2" width="22.5703125" style="1" customWidth="1"/>
    <col min="3" max="3" width="15.7109375" style="1" customWidth="1"/>
    <col min="4" max="4" width="33.4257812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33</v>
      </c>
      <c r="C9" s="21">
        <f>A50</f>
        <v>3.85</v>
      </c>
      <c r="D9" s="14" t="s">
        <v>34</v>
      </c>
      <c r="E9" s="21">
        <f>B50</f>
        <v>112</v>
      </c>
      <c r="F9" s="10"/>
      <c r="G9" s="10"/>
      <c r="H9" s="10"/>
      <c r="I9" s="11"/>
    </row>
    <row r="10" spans="1:15" x14ac:dyDescent="0.3">
      <c r="B10" s="5" t="s">
        <v>8</v>
      </c>
      <c r="C10" s="36" t="s">
        <v>35</v>
      </c>
      <c r="D10" s="36"/>
      <c r="E10" s="9">
        <f>(E9*E9*C9/I8)</f>
        <v>11228905577.902298</v>
      </c>
      <c r="F10" s="6" t="s">
        <v>9</v>
      </c>
      <c r="G10" s="8" t="s">
        <v>10</v>
      </c>
      <c r="H10" s="7">
        <v>6.4873818400000005E-2</v>
      </c>
    </row>
    <row r="11" spans="1:15" x14ac:dyDescent="0.3">
      <c r="D11" s="2"/>
      <c r="G11" s="15" t="s">
        <v>18</v>
      </c>
      <c r="H11" s="6"/>
      <c r="I11" s="2"/>
    </row>
    <row r="12" spans="1:15" x14ac:dyDescent="0.3">
      <c r="B12" s="5" t="s">
        <v>36</v>
      </c>
      <c r="C12" s="7">
        <f>C9</f>
        <v>3.85</v>
      </c>
      <c r="D12" s="5" t="s">
        <v>11</v>
      </c>
      <c r="E12" s="9">
        <f>E10/(POWER(C12,3)*4*3.14159*H10)</f>
        <v>241366105.72734118</v>
      </c>
      <c r="F12" s="6" t="s">
        <v>12</v>
      </c>
      <c r="G12" s="17" t="s">
        <v>17</v>
      </c>
      <c r="H12" s="18">
        <v>3.1415899999999999</v>
      </c>
    </row>
    <row r="13" spans="1:15" x14ac:dyDescent="0.3">
      <c r="B13" s="2"/>
      <c r="D13" s="2"/>
    </row>
    <row r="14" spans="1:15" ht="19.5" thickBot="1" x14ac:dyDescent="0.35">
      <c r="A14" s="12" t="s">
        <v>7</v>
      </c>
      <c r="B14" s="12" t="s">
        <v>13</v>
      </c>
      <c r="C14" s="12" t="s">
        <v>28</v>
      </c>
      <c r="D14" s="12" t="s">
        <v>14</v>
      </c>
      <c r="E14" s="12" t="s">
        <v>27</v>
      </c>
      <c r="F14" s="12" t="s">
        <v>15</v>
      </c>
      <c r="G14" s="13" t="s">
        <v>16</v>
      </c>
      <c r="H14" s="12" t="s">
        <v>20</v>
      </c>
      <c r="J14" s="37" t="s">
        <v>26</v>
      </c>
      <c r="K14" s="36"/>
      <c r="L14" s="36"/>
      <c r="M14" s="36"/>
      <c r="N14" s="36"/>
      <c r="O14" s="38"/>
    </row>
    <row r="15" spans="1:15" ht="19.5" thickBot="1" x14ac:dyDescent="0.35">
      <c r="A15" s="32">
        <v>0.11</v>
      </c>
      <c r="B15" s="32">
        <v>9.1</v>
      </c>
      <c r="C15" s="32">
        <v>8.5</v>
      </c>
      <c r="D15" s="13">
        <f>A15/$C$12</f>
        <v>2.8571428571428571E-2</v>
      </c>
      <c r="E15" s="13">
        <f>N15*K15+O15*M15</f>
        <v>8.5511999999999987E-6</v>
      </c>
      <c r="F15" s="13">
        <f>4*$H$12*$E$12*POWER($C$12,3)*E15</f>
        <v>1480113.5457406358</v>
      </c>
      <c r="G15" s="13">
        <f t="shared" ref="G15:G21" si="0">POWER($I$8*F15/A15,0.5)</f>
        <v>7.6073053100746533</v>
      </c>
      <c r="H15" s="13">
        <f t="shared" ref="H15:H21" si="1">ROUND(ABS((B15-G15)/B15)*100,2)</f>
        <v>16.399999999999999</v>
      </c>
      <c r="J15" s="24">
        <f>INDEX(Integrale!$H$3:$H$502,MATCH('NGC7793'!D15,Integrale!$H$3:$H$502,1))</f>
        <v>0.02</v>
      </c>
      <c r="K15" s="24">
        <f>INDEX(Integrale!$I$3:$I$502,MATCH('NGC7793'!D15,Integrale!$H$3:$H$502,1))</f>
        <v>2.9963999999999998E-6</v>
      </c>
      <c r="L15" s="24">
        <f>INDEX(Integrale!$H$3:$H$502,MATCH('NGC7793'!D15,Integrale!$H$3:$H$502,1)+1)</f>
        <v>0.03</v>
      </c>
      <c r="M15" s="24">
        <f>INDEX(Integrale!$I$3:$I$502,MATCH('NGC7793'!D15,Integrale!$H$3:$H$502,1)+1)</f>
        <v>9.4769999999999992E-6</v>
      </c>
      <c r="N15" s="24">
        <f>(L15-D15)/(L15-J15)</f>
        <v>0.14285714285714285</v>
      </c>
      <c r="O15" s="24">
        <f t="shared" ref="O15:O21" si="2">(D15-J15)/(L15-J15)</f>
        <v>0.8571428571428571</v>
      </c>
    </row>
    <row r="16" spans="1:15" ht="19.5" thickBot="1" x14ac:dyDescent="0.35">
      <c r="A16" s="32">
        <v>0.14000000000000001</v>
      </c>
      <c r="B16" s="32">
        <v>17.600000000000001</v>
      </c>
      <c r="C16" s="32">
        <v>7.4</v>
      </c>
      <c r="D16" s="13">
        <f t="shared" ref="D16:D21" si="3">A16/$C$12</f>
        <v>3.6363636363636369E-2</v>
      </c>
      <c r="E16" s="13">
        <f t="shared" ref="E16:E21" si="4">N16*K16+O16*M16</f>
        <v>1.7388781818181826E-5</v>
      </c>
      <c r="F16" s="13">
        <f t="shared" ref="F16:F21" si="5">4*$H$12*$E$12*POWER($C$12,3)*E16</f>
        <v>3009796.4628378949</v>
      </c>
      <c r="G16" s="13">
        <f t="shared" si="0"/>
        <v>9.6157733538700079</v>
      </c>
      <c r="H16" s="13">
        <f t="shared" si="1"/>
        <v>45.36</v>
      </c>
      <c r="J16" s="28">
        <f>INDEX(Integrale!$H$3:$H$502,MATCH('NGC7793'!D16,Integrale!$H$3:$H$502,1))</f>
        <v>0.03</v>
      </c>
      <c r="K16" s="28">
        <f>INDEX(Integrale!$I$3:$I$502,MATCH('NGC7793'!D16,Integrale!$H$3:$H$502,1))</f>
        <v>9.4769999999999992E-6</v>
      </c>
      <c r="L16" s="28">
        <f>INDEX(Integrale!$H$3:$H$502,MATCH('NGC7793'!D16,Integrale!$H$3:$H$502,1)+1)</f>
        <v>0.04</v>
      </c>
      <c r="M16" s="28">
        <f>INDEX(Integrale!$I$3:$I$502,MATCH('NGC7793'!D16,Integrale!$H$3:$H$502,1)+1)</f>
        <v>2.1909800000000002E-5</v>
      </c>
      <c r="N16" s="28">
        <f t="shared" ref="N16:N21" si="6">(L16-D16)/(L16-J16)</f>
        <v>0.36363636363636315</v>
      </c>
      <c r="O16" s="28">
        <f t="shared" si="2"/>
        <v>0.63636363636363691</v>
      </c>
    </row>
    <row r="17" spans="1:15" ht="19.5" thickBot="1" x14ac:dyDescent="0.35">
      <c r="A17" s="32">
        <v>0.17</v>
      </c>
      <c r="B17" s="32">
        <v>19.3</v>
      </c>
      <c r="C17" s="32">
        <v>7.4</v>
      </c>
      <c r="D17" s="13">
        <f t="shared" si="3"/>
        <v>4.4155844155844157E-2</v>
      </c>
      <c r="E17" s="13">
        <f t="shared" si="4"/>
        <v>3.0356428571428568E-5</v>
      </c>
      <c r="F17" s="13">
        <f t="shared" si="5"/>
        <v>5254345.7209373526</v>
      </c>
      <c r="G17" s="13">
        <f t="shared" si="0"/>
        <v>11.529607796803605</v>
      </c>
      <c r="H17" s="13">
        <f t="shared" si="1"/>
        <v>40.26</v>
      </c>
      <c r="J17" s="28">
        <f>INDEX(Integrale!$H$3:$H$502,MATCH('NGC7793'!D17,Integrale!$H$3:$H$502,1))</f>
        <v>0.04</v>
      </c>
      <c r="K17" s="28">
        <f>INDEX(Integrale!$I$3:$I$502,MATCH('NGC7793'!D17,Integrale!$H$3:$H$502,1))</f>
        <v>2.1909800000000002E-5</v>
      </c>
      <c r="L17" s="28">
        <f>INDEX(Integrale!$H$3:$H$502,MATCH('NGC7793'!D17,Integrale!$H$3:$H$502,1)+1)</f>
        <v>0.05</v>
      </c>
      <c r="M17" s="28">
        <f>INDEX(Integrale!$I$3:$I$502,MATCH('NGC7793'!D17,Integrale!$H$3:$H$502,1)+1)</f>
        <v>4.2234499999999997E-5</v>
      </c>
      <c r="N17" s="28">
        <f t="shared" si="6"/>
        <v>0.5844155844155845</v>
      </c>
      <c r="O17" s="28">
        <f t="shared" si="2"/>
        <v>0.4155844155844155</v>
      </c>
    </row>
    <row r="18" spans="1:15" ht="19.5" thickBot="1" x14ac:dyDescent="0.35">
      <c r="A18" s="32">
        <v>0.21</v>
      </c>
      <c r="B18" s="32">
        <v>24.8</v>
      </c>
      <c r="C18" s="32">
        <v>6.4</v>
      </c>
      <c r="D18" s="13">
        <f t="shared" si="3"/>
        <v>5.4545454545454543E-2</v>
      </c>
      <c r="E18" s="13">
        <f t="shared" si="4"/>
        <v>5.5924727272727266E-5</v>
      </c>
      <c r="F18" s="13">
        <f t="shared" si="5"/>
        <v>9679921.6926530078</v>
      </c>
      <c r="G18" s="13">
        <f t="shared" si="0"/>
        <v>14.080106737949608</v>
      </c>
      <c r="H18" s="13">
        <f t="shared" si="1"/>
        <v>43.23</v>
      </c>
      <c r="J18" s="28">
        <f>INDEX(Integrale!$H$3:$H$502,MATCH('NGC7793'!D18,Integrale!$H$3:$H$502,1))</f>
        <v>0.05</v>
      </c>
      <c r="K18" s="28">
        <f>INDEX(Integrale!$I$3:$I$502,MATCH('NGC7793'!D18,Integrale!$H$3:$H$502,1))</f>
        <v>4.2234499999999997E-5</v>
      </c>
      <c r="L18" s="28">
        <f>INDEX(Integrale!$H$3:$H$502,MATCH('NGC7793'!D18,Integrale!$H$3:$H$502,1)+1)</f>
        <v>0.06</v>
      </c>
      <c r="M18" s="28">
        <f>INDEX(Integrale!$I$3:$I$502,MATCH('NGC7793'!D18,Integrale!$H$3:$H$502,1)+1)</f>
        <v>7.2353000000000003E-5</v>
      </c>
      <c r="N18" s="28">
        <f t="shared" si="6"/>
        <v>0.54545454545454575</v>
      </c>
      <c r="O18" s="28">
        <f t="shared" si="2"/>
        <v>0.45454545454545425</v>
      </c>
    </row>
    <row r="19" spans="1:15" ht="19.5" thickBot="1" x14ac:dyDescent="0.35">
      <c r="A19" s="32">
        <v>0.24</v>
      </c>
      <c r="B19" s="32">
        <v>30</v>
      </c>
      <c r="C19" s="32">
        <v>7.2</v>
      </c>
      <c r="D19" s="13">
        <f t="shared" si="3"/>
        <v>6.2337662337662331E-2</v>
      </c>
      <c r="E19" s="13">
        <f t="shared" si="4"/>
        <v>8.2116877922077902E-5</v>
      </c>
      <c r="F19" s="13">
        <f t="shared" si="5"/>
        <v>14213479.201328196</v>
      </c>
      <c r="G19" s="13">
        <f t="shared" si="0"/>
        <v>15.959682627508665</v>
      </c>
      <c r="H19" s="13">
        <f t="shared" si="1"/>
        <v>46.8</v>
      </c>
      <c r="J19" s="28">
        <f>INDEX(Integrale!$H$3:$H$502,MATCH('NGC7793'!D19,Integrale!$H$3:$H$502,1))</f>
        <v>0.06</v>
      </c>
      <c r="K19" s="28">
        <f>INDEX(Integrale!$I$3:$I$502,MATCH('NGC7793'!D19,Integrale!$H$3:$H$502,1))</f>
        <v>7.2353000000000003E-5</v>
      </c>
      <c r="L19" s="28">
        <f>INDEX(Integrale!$H$3:$H$502,MATCH('NGC7793'!D19,Integrale!$H$3:$H$502,1)+1)</f>
        <v>7.0000000000000007E-2</v>
      </c>
      <c r="M19" s="28">
        <f>INDEX(Integrale!$I$3:$I$502,MATCH('NGC7793'!D19,Integrale!$H$3:$H$502,1)+1)</f>
        <v>1.1412070000000001E-4</v>
      </c>
      <c r="N19" s="28">
        <f t="shared" si="6"/>
        <v>0.76623376623376693</v>
      </c>
      <c r="O19" s="28">
        <f t="shared" si="2"/>
        <v>0.23376623376623309</v>
      </c>
    </row>
    <row r="20" spans="1:15" ht="19.5" thickBot="1" x14ac:dyDescent="0.35">
      <c r="A20" s="32">
        <v>0.28000000000000003</v>
      </c>
      <c r="B20" s="32">
        <v>35</v>
      </c>
      <c r="C20" s="32">
        <v>7.3</v>
      </c>
      <c r="D20" s="13">
        <f t="shared" si="3"/>
        <v>7.2727272727272738E-2</v>
      </c>
      <c r="E20" s="13">
        <f t="shared" si="4"/>
        <v>1.2917985454545457E-4</v>
      </c>
      <c r="F20" s="13">
        <f t="shared" si="5"/>
        <v>22359534.632511504</v>
      </c>
      <c r="G20" s="13">
        <f t="shared" si="0"/>
        <v>18.53241585718008</v>
      </c>
      <c r="H20" s="13">
        <f t="shared" si="1"/>
        <v>47.05</v>
      </c>
      <c r="J20" s="28">
        <f>INDEX(Integrale!$H$3:$H$502,MATCH('NGC7793'!D20,Integrale!$H$3:$H$502,1))</f>
        <v>7.0000000000000007E-2</v>
      </c>
      <c r="K20" s="28">
        <f>INDEX(Integrale!$I$3:$I$502,MATCH('NGC7793'!D20,Integrale!$H$3:$H$502,1))</f>
        <v>1.1412070000000001E-4</v>
      </c>
      <c r="L20" s="28">
        <f>INDEX(Integrale!$H$3:$H$502,MATCH('NGC7793'!D20,Integrale!$H$3:$H$502,1)+1)</f>
        <v>0.08</v>
      </c>
      <c r="M20" s="28">
        <f>INDEX(Integrale!$I$3:$I$502,MATCH('NGC7793'!D20,Integrale!$H$3:$H$502,1)+1)</f>
        <v>1.693376E-4</v>
      </c>
      <c r="N20" s="28">
        <f t="shared" si="6"/>
        <v>0.72727272727272674</v>
      </c>
      <c r="O20" s="28">
        <f t="shared" si="2"/>
        <v>0.27272727272727321</v>
      </c>
    </row>
    <row r="21" spans="1:15" ht="19.5" thickBot="1" x14ac:dyDescent="0.35">
      <c r="A21" s="32">
        <v>0.32</v>
      </c>
      <c r="B21" s="32">
        <v>38.299999999999997</v>
      </c>
      <c r="C21" s="32">
        <v>7.6</v>
      </c>
      <c r="D21" s="13">
        <f t="shared" si="3"/>
        <v>8.3116883116883117E-2</v>
      </c>
      <c r="E21" s="13">
        <f t="shared" si="4"/>
        <v>1.9128123636363636E-4</v>
      </c>
      <c r="F21" s="13">
        <f t="shared" si="5"/>
        <v>33108563.591991123</v>
      </c>
      <c r="G21" s="13">
        <f t="shared" si="0"/>
        <v>21.094772838371199</v>
      </c>
      <c r="H21" s="13">
        <f t="shared" si="1"/>
        <v>44.92</v>
      </c>
      <c r="J21" s="28">
        <f>INDEX(Integrale!$H$3:$H$502,MATCH('NGC7793'!D21,Integrale!$H$3:$H$502,1))</f>
        <v>0.08</v>
      </c>
      <c r="K21" s="28">
        <f>INDEX(Integrale!$I$3:$I$502,MATCH('NGC7793'!D21,Integrale!$H$3:$H$502,1))</f>
        <v>1.693376E-4</v>
      </c>
      <c r="L21" s="28">
        <f>INDEX(Integrale!$H$3:$H$502,MATCH('NGC7793'!D21,Integrale!$H$3:$H$502,1)+1)</f>
        <v>0.09</v>
      </c>
      <c r="M21" s="28">
        <f>INDEX(Integrale!$I$3:$I$502,MATCH('NGC7793'!D21,Integrale!$H$3:$H$502,1)+1)</f>
        <v>2.3974010000000001E-4</v>
      </c>
      <c r="N21" s="28">
        <f t="shared" si="6"/>
        <v>0.68831168831168832</v>
      </c>
      <c r="O21" s="28">
        <f t="shared" si="2"/>
        <v>0.31168831168831168</v>
      </c>
    </row>
    <row r="22" spans="1:15" ht="19.5" thickBot="1" x14ac:dyDescent="0.35">
      <c r="A22" s="32">
        <v>0.35</v>
      </c>
      <c r="B22" s="32">
        <v>42.7</v>
      </c>
      <c r="C22" s="32">
        <v>8.8000000000000007</v>
      </c>
      <c r="D22" s="28">
        <f t="shared" ref="D22:D23" si="7">A22/$C$12</f>
        <v>9.0909090909090898E-2</v>
      </c>
      <c r="E22" s="28">
        <f t="shared" ref="E22:E23" si="8">N22*K22+O22*M22</f>
        <v>2.4767221818181809E-4</v>
      </c>
      <c r="F22" s="28">
        <f t="shared" ref="F22:F23" si="9">4*$H$12*$E$12*POWER($C$12,3)*E22</f>
        <v>42869188.538981572</v>
      </c>
      <c r="G22" s="28">
        <f t="shared" ref="G22:G23" si="10">POWER($I$8*F22/A22,0.5)</f>
        <v>22.951880905637957</v>
      </c>
      <c r="H22" s="28">
        <f t="shared" ref="H22:H23" si="11">ROUND(ABS((B22-G22)/B22)*100,2)</f>
        <v>46.25</v>
      </c>
      <c r="J22" s="28">
        <f>INDEX(Integrale!$H$3:$H$502,MATCH('NGC7793'!D22,Integrale!$H$3:$H$502,1))</f>
        <v>0.09</v>
      </c>
      <c r="K22" s="28">
        <f>INDEX(Integrale!$I$3:$I$502,MATCH('NGC7793'!D22,Integrale!$H$3:$H$502,1))</f>
        <v>2.3974010000000001E-4</v>
      </c>
      <c r="L22" s="28">
        <f>INDEX(Integrale!$H$3:$H$502,MATCH('NGC7793'!D22,Integrale!$H$3:$H$502,1)+1)</f>
        <v>0.1</v>
      </c>
      <c r="M22" s="28">
        <f>INDEX(Integrale!$I$3:$I$502,MATCH('NGC7793'!D22,Integrale!$H$3:$H$502,1)+1)</f>
        <v>3.2699340000000001E-4</v>
      </c>
      <c r="N22" s="28">
        <f t="shared" ref="N22:N23" si="12">(L22-D22)/(L22-J22)</f>
        <v>0.90909090909090995</v>
      </c>
      <c r="O22" s="28">
        <f t="shared" ref="O22:O23" si="13">(D22-J22)/(L22-J22)</f>
        <v>9.0909090909090023E-2</v>
      </c>
    </row>
    <row r="23" spans="1:15" ht="19.5" thickBot="1" x14ac:dyDescent="0.35">
      <c r="A23" s="32">
        <v>0.39</v>
      </c>
      <c r="B23" s="32">
        <v>47</v>
      </c>
      <c r="C23" s="32">
        <v>5.3</v>
      </c>
      <c r="D23" s="28">
        <f t="shared" si="7"/>
        <v>0.1012987012987013</v>
      </c>
      <c r="E23" s="28">
        <f t="shared" si="8"/>
        <v>3.4071934805194806E-4</v>
      </c>
      <c r="F23" s="28">
        <f t="shared" si="9"/>
        <v>58974567.586725451</v>
      </c>
      <c r="G23" s="28">
        <f t="shared" si="10"/>
        <v>25.502323560993595</v>
      </c>
      <c r="H23" s="28">
        <f t="shared" si="11"/>
        <v>45.74</v>
      </c>
      <c r="J23" s="28">
        <f>INDEX(Integrale!$H$3:$H$502,MATCH('NGC7793'!D23,Integrale!$H$3:$H$502,1))</f>
        <v>0.1</v>
      </c>
      <c r="K23" s="28">
        <f>INDEX(Integrale!$I$3:$I$502,MATCH('NGC7793'!D23,Integrale!$H$3:$H$502,1))</f>
        <v>3.2699340000000001E-4</v>
      </c>
      <c r="L23" s="28">
        <f>INDEX(Integrale!$H$3:$H$502,MATCH('NGC7793'!D23,Integrale!$H$3:$H$502,1)+1)</f>
        <v>0.11</v>
      </c>
      <c r="M23" s="28">
        <f>INDEX(Integrale!$I$3:$I$502,MATCH('NGC7793'!D23,Integrale!$H$3:$H$502,1)+1)</f>
        <v>4.3268320000000002E-4</v>
      </c>
      <c r="N23" s="28">
        <f t="shared" si="12"/>
        <v>0.87012987012986998</v>
      </c>
      <c r="O23" s="28">
        <f t="shared" si="13"/>
        <v>0.12987012987012997</v>
      </c>
    </row>
    <row r="24" spans="1:15" ht="19.5" thickBot="1" x14ac:dyDescent="0.35">
      <c r="A24" s="32">
        <v>0.42</v>
      </c>
      <c r="B24" s="32">
        <v>49.8</v>
      </c>
      <c r="C24" s="32">
        <v>5.6</v>
      </c>
      <c r="D24" s="28">
        <f t="shared" ref="D24:D27" si="14">A24/$C$12</f>
        <v>0.10909090909090909</v>
      </c>
      <c r="E24" s="28">
        <f t="shared" ref="E24:E27" si="15">N24*K24+O24*M24</f>
        <v>4.230750363636363E-4</v>
      </c>
      <c r="F24" s="28">
        <f t="shared" ref="F24:F27" si="16">4*$H$12*$E$12*POWER($C$12,3)*E24</f>
        <v>73229382.096843749</v>
      </c>
      <c r="G24" s="28">
        <f t="shared" ref="G24:G27" si="17">POWER($I$8*F24/A24,0.5)</f>
        <v>27.384052078515445</v>
      </c>
      <c r="H24" s="28">
        <f t="shared" ref="H24:H27" si="18">ROUND(ABS((B24-G24)/B24)*100,2)</f>
        <v>45.01</v>
      </c>
      <c r="J24" s="28">
        <f>INDEX(Integrale!$H$3:$H$502,MATCH('NGC7793'!D24,Integrale!$H$3:$H$502,1))</f>
        <v>0.1</v>
      </c>
      <c r="K24" s="28">
        <f>INDEX(Integrale!$I$3:$I$502,MATCH('NGC7793'!D24,Integrale!$H$3:$H$502,1))</f>
        <v>3.2699340000000001E-4</v>
      </c>
      <c r="L24" s="28">
        <f>INDEX(Integrale!$H$3:$H$502,MATCH('NGC7793'!D24,Integrale!$H$3:$H$502,1)+1)</f>
        <v>0.11</v>
      </c>
      <c r="M24" s="28">
        <f>INDEX(Integrale!$I$3:$I$502,MATCH('NGC7793'!D24,Integrale!$H$3:$H$502,1)+1)</f>
        <v>4.3268320000000002E-4</v>
      </c>
      <c r="N24" s="28">
        <f t="shared" ref="N24:N27" si="19">(L24-D24)/(L24-J24)</f>
        <v>9.0909090909091536E-2</v>
      </c>
      <c r="O24" s="28">
        <f t="shared" ref="O24:O27" si="20">(D24-J24)/(L24-J24)</f>
        <v>0.90909090909090851</v>
      </c>
    </row>
    <row r="25" spans="1:15" ht="19.5" thickBot="1" x14ac:dyDescent="0.35">
      <c r="A25" s="32">
        <v>0.46</v>
      </c>
      <c r="B25" s="32">
        <v>52.2</v>
      </c>
      <c r="C25" s="32">
        <v>6.2</v>
      </c>
      <c r="D25" s="28">
        <f t="shared" si="14"/>
        <v>0.11948051948051948</v>
      </c>
      <c r="E25" s="28">
        <f t="shared" si="15"/>
        <v>5.5178355324675323E-4</v>
      </c>
      <c r="F25" s="28">
        <f t="shared" si="16"/>
        <v>95507333.646437809</v>
      </c>
      <c r="G25" s="28">
        <f t="shared" si="17"/>
        <v>29.882650604160894</v>
      </c>
      <c r="H25" s="28">
        <f t="shared" si="18"/>
        <v>42.75</v>
      </c>
      <c r="J25" s="28">
        <f>INDEX(Integrale!$H$3:$H$502,MATCH('NGC7793'!D25,Integrale!$H$3:$H$502,1))</f>
        <v>0.11</v>
      </c>
      <c r="K25" s="28">
        <f>INDEX(Integrale!$I$3:$I$502,MATCH('NGC7793'!D25,Integrale!$H$3:$H$502,1))</f>
        <v>4.3268320000000002E-4</v>
      </c>
      <c r="L25" s="28">
        <f>INDEX(Integrale!$H$3:$H$502,MATCH('NGC7793'!D25,Integrale!$H$3:$H$502,1)+1)</f>
        <v>0.12</v>
      </c>
      <c r="M25" s="28">
        <f>INDEX(Integrale!$I$3:$I$502,MATCH('NGC7793'!D25,Integrale!$H$3:$H$502,1)+1)</f>
        <v>5.5830959999999998E-4</v>
      </c>
      <c r="N25" s="28">
        <f t="shared" si="19"/>
        <v>5.1948051948051716E-2</v>
      </c>
      <c r="O25" s="28">
        <f t="shared" si="20"/>
        <v>0.94805194805194826</v>
      </c>
    </row>
    <row r="26" spans="1:15" ht="19.5" thickBot="1" x14ac:dyDescent="0.35">
      <c r="A26" s="32">
        <v>0.49</v>
      </c>
      <c r="B26" s="32">
        <v>53.4</v>
      </c>
      <c r="C26" s="32">
        <v>6.3</v>
      </c>
      <c r="D26" s="28">
        <f t="shared" si="14"/>
        <v>0.12727272727272726</v>
      </c>
      <c r="E26" s="28">
        <f t="shared" si="15"/>
        <v>6.6519752727272707E-4</v>
      </c>
      <c r="F26" s="28">
        <f t="shared" si="16"/>
        <v>115137977.20899282</v>
      </c>
      <c r="G26" s="28">
        <f t="shared" si="17"/>
        <v>31.790029439938518</v>
      </c>
      <c r="H26" s="28">
        <f t="shared" si="18"/>
        <v>40.47</v>
      </c>
      <c r="J26" s="28">
        <f>INDEX(Integrale!$H$3:$H$502,MATCH('NGC7793'!D26,Integrale!$H$3:$H$502,1))</f>
        <v>0.12</v>
      </c>
      <c r="K26" s="28">
        <f>INDEX(Integrale!$I$3:$I$502,MATCH('NGC7793'!D26,Integrale!$H$3:$H$502,1))</f>
        <v>5.5830959999999998E-4</v>
      </c>
      <c r="L26" s="28">
        <f>INDEX(Integrale!$H$3:$H$502,MATCH('NGC7793'!D26,Integrale!$H$3:$H$502,1)+1)</f>
        <v>0.13</v>
      </c>
      <c r="M26" s="28">
        <f>INDEX(Integrale!$I$3:$I$502,MATCH('NGC7793'!D26,Integrale!$H$3:$H$502,1)+1)</f>
        <v>7.0528050000000003E-4</v>
      </c>
      <c r="N26" s="28">
        <f t="shared" si="19"/>
        <v>0.27272727272727426</v>
      </c>
      <c r="O26" s="28">
        <f t="shared" si="20"/>
        <v>0.72727272727272574</v>
      </c>
    </row>
    <row r="27" spans="1:15" ht="19.5" thickBot="1" x14ac:dyDescent="0.35">
      <c r="A27" s="32">
        <v>0.53</v>
      </c>
      <c r="B27" s="32">
        <v>54.6</v>
      </c>
      <c r="C27" s="32">
        <v>5.9</v>
      </c>
      <c r="D27" s="28">
        <f t="shared" si="14"/>
        <v>0.13766233766233765</v>
      </c>
      <c r="E27" s="28">
        <f t="shared" si="15"/>
        <v>8.3525290259740229E-4</v>
      </c>
      <c r="F27" s="28">
        <f t="shared" si="16"/>
        <v>144572590.42632604</v>
      </c>
      <c r="G27" s="28">
        <f t="shared" si="17"/>
        <v>34.251904069496788</v>
      </c>
      <c r="H27" s="28">
        <f t="shared" si="18"/>
        <v>37.270000000000003</v>
      </c>
      <c r="J27" s="28">
        <f>INDEX(Integrale!$H$3:$H$502,MATCH('NGC7793'!D27,Integrale!$H$3:$H$502,1))</f>
        <v>0.13</v>
      </c>
      <c r="K27" s="28">
        <f>INDEX(Integrale!$I$3:$I$502,MATCH('NGC7793'!D27,Integrale!$H$3:$H$502,1))</f>
        <v>7.0528050000000003E-4</v>
      </c>
      <c r="L27" s="28">
        <f>INDEX(Integrale!$H$3:$H$502,MATCH('NGC7793'!D27,Integrale!$H$3:$H$502,1)+1)</f>
        <v>0.14000000000000001</v>
      </c>
      <c r="M27" s="28">
        <f>INDEX(Integrale!$I$3:$I$502,MATCH('NGC7793'!D27,Integrale!$H$3:$H$502,1)+1)</f>
        <v>8.7490549999999999E-4</v>
      </c>
      <c r="N27" s="28">
        <f t="shared" si="19"/>
        <v>0.23376623376623587</v>
      </c>
      <c r="O27" s="28">
        <f t="shared" si="20"/>
        <v>0.76623376623376416</v>
      </c>
    </row>
    <row r="28" spans="1:15" ht="19.5" thickBot="1" x14ac:dyDescent="0.35">
      <c r="A28" s="32">
        <v>0.56000000000000005</v>
      </c>
      <c r="B28" s="32">
        <v>55.5</v>
      </c>
      <c r="C28" s="32">
        <v>6.9</v>
      </c>
      <c r="D28" s="28">
        <f t="shared" ref="D28:D49" si="21">A28/$C$12</f>
        <v>0.14545454545454548</v>
      </c>
      <c r="E28" s="28">
        <f t="shared" ref="E28:E49" si="22">N28*K28+O28*M28</f>
        <v>9.8044282727272752E-4</v>
      </c>
      <c r="F28" s="28">
        <f t="shared" ref="F28:F49" si="23">4*$H$12*$E$12*POWER($C$12,3)*E28</f>
        <v>169703282.51831448</v>
      </c>
      <c r="G28" s="28">
        <f t="shared" ref="G28:G49" si="24">POWER($I$8*F28/A28,0.5)</f>
        <v>36.101959973085229</v>
      </c>
      <c r="H28" s="28">
        <f t="shared" ref="H28:H49" si="25">ROUND(ABS((B28-G28)/B28)*100,2)</f>
        <v>34.950000000000003</v>
      </c>
      <c r="J28" s="28">
        <f>INDEX(Integrale!$H$3:$H$502,MATCH('NGC7793'!D28,Integrale!$H$3:$H$502,1))</f>
        <v>0.14000000000000001</v>
      </c>
      <c r="K28" s="28">
        <f>INDEX(Integrale!$I$3:$I$502,MATCH('NGC7793'!D28,Integrale!$H$3:$H$502,1))</f>
        <v>8.7490549999999999E-4</v>
      </c>
      <c r="L28" s="28">
        <f>INDEX(Integrale!$H$3:$H$502,MATCH('NGC7793'!D28,Integrale!$H$3:$H$502,1)+1)</f>
        <v>0.15</v>
      </c>
      <c r="M28" s="28">
        <f>INDEX(Integrale!$I$3:$I$502,MATCH('NGC7793'!D28,Integrale!$H$3:$H$502,1)+1)</f>
        <v>1.0683906E-3</v>
      </c>
      <c r="N28" s="28">
        <f t="shared" ref="N28:N49" si="26">(L28-D28)/(L28-J28)</f>
        <v>0.45454545454545275</v>
      </c>
      <c r="O28" s="28">
        <f t="shared" ref="O28:O49" si="27">(D28-J28)/(L28-J28)</f>
        <v>0.54545454545454719</v>
      </c>
    </row>
    <row r="29" spans="1:15" ht="19.5" thickBot="1" x14ac:dyDescent="0.35">
      <c r="A29" s="32">
        <v>0.6</v>
      </c>
      <c r="B29" s="32">
        <v>55.9</v>
      </c>
      <c r="C29" s="32">
        <v>7.5</v>
      </c>
      <c r="D29" s="28">
        <f t="shared" si="21"/>
        <v>0.15584415584415584</v>
      </c>
      <c r="E29" s="28">
        <f t="shared" si="22"/>
        <v>1.1960523272727271E-3</v>
      </c>
      <c r="F29" s="28">
        <f t="shared" si="23"/>
        <v>207022786.39383662</v>
      </c>
      <c r="G29" s="28">
        <f t="shared" si="24"/>
        <v>38.52238098390017</v>
      </c>
      <c r="H29" s="28">
        <f t="shared" si="25"/>
        <v>31.09</v>
      </c>
      <c r="J29" s="28">
        <f>INDEX(Integrale!$H$3:$H$502,MATCH('NGC7793'!D29,Integrale!$H$3:$H$502,1))</f>
        <v>0.15</v>
      </c>
      <c r="K29" s="28">
        <f>INDEX(Integrale!$I$3:$I$502,MATCH('NGC7793'!D29,Integrale!$H$3:$H$502,1))</f>
        <v>1.0683906E-3</v>
      </c>
      <c r="L29" s="28">
        <f>INDEX(Integrale!$H$3:$H$502,MATCH('NGC7793'!D29,Integrale!$H$3:$H$502,1)+1)</f>
        <v>0.16</v>
      </c>
      <c r="M29" s="28">
        <f>INDEX(Integrale!$I$3:$I$502,MATCH('NGC7793'!D29,Integrale!$H$3:$H$502,1)+1)</f>
        <v>1.2868339999999999E-3</v>
      </c>
      <c r="N29" s="28">
        <f t="shared" si="26"/>
        <v>0.41558441558441589</v>
      </c>
      <c r="O29" s="28">
        <f t="shared" si="27"/>
        <v>0.58441558441558406</v>
      </c>
    </row>
    <row r="30" spans="1:15" ht="19.5" thickBot="1" x14ac:dyDescent="0.35">
      <c r="A30" s="32">
        <v>0.63</v>
      </c>
      <c r="B30" s="32">
        <v>58.3</v>
      </c>
      <c r="C30" s="32">
        <v>7.4</v>
      </c>
      <c r="D30" s="28">
        <f t="shared" si="21"/>
        <v>0.16363636363636364</v>
      </c>
      <c r="E30" s="28">
        <f t="shared" si="22"/>
        <v>1.3757023636363633E-3</v>
      </c>
      <c r="F30" s="28">
        <f t="shared" si="23"/>
        <v>238118124.16100565</v>
      </c>
      <c r="G30" s="28">
        <f t="shared" si="24"/>
        <v>40.318616760335125</v>
      </c>
      <c r="H30" s="28">
        <f t="shared" si="25"/>
        <v>30.84</v>
      </c>
      <c r="J30" s="28">
        <f>INDEX(Integrale!$H$3:$H$502,MATCH('NGC7793'!D30,Integrale!$H$3:$H$502,1))</f>
        <v>0.16</v>
      </c>
      <c r="K30" s="28">
        <f>INDEX(Integrale!$I$3:$I$502,MATCH('NGC7793'!D30,Integrale!$H$3:$H$502,1))</f>
        <v>1.2868339999999999E-3</v>
      </c>
      <c r="L30" s="28">
        <f>INDEX(Integrale!$H$3:$H$502,MATCH('NGC7793'!D30,Integrale!$H$3:$H$502,1)+1)</f>
        <v>0.17</v>
      </c>
      <c r="M30" s="28">
        <f>INDEX(Integrale!$I$3:$I$502,MATCH('NGC7793'!D30,Integrale!$H$3:$H$502,1)+1)</f>
        <v>1.5312220000000001E-3</v>
      </c>
      <c r="N30" s="28">
        <f t="shared" si="26"/>
        <v>0.63636363636363713</v>
      </c>
      <c r="O30" s="28">
        <f t="shared" si="27"/>
        <v>0.36363636363636287</v>
      </c>
    </row>
    <row r="31" spans="1:15" ht="19.5" thickBot="1" x14ac:dyDescent="0.35">
      <c r="A31" s="32">
        <v>0.66</v>
      </c>
      <c r="B31" s="32">
        <v>59.3</v>
      </c>
      <c r="C31" s="32">
        <v>6.3</v>
      </c>
      <c r="D31" s="28">
        <f t="shared" si="21"/>
        <v>0.17142857142857143</v>
      </c>
      <c r="E31" s="28">
        <f t="shared" si="22"/>
        <v>1.5699653571428572E-3</v>
      </c>
      <c r="F31" s="28">
        <f t="shared" si="23"/>
        <v>271742795.33289808</v>
      </c>
      <c r="G31" s="28">
        <f t="shared" si="24"/>
        <v>42.081065137445265</v>
      </c>
      <c r="H31" s="28">
        <f t="shared" si="25"/>
        <v>29.04</v>
      </c>
      <c r="J31" s="28">
        <f>INDEX(Integrale!$H$3:$H$502,MATCH('NGC7793'!D31,Integrale!$H$3:$H$502,1))</f>
        <v>0.17</v>
      </c>
      <c r="K31" s="28">
        <f>INDEX(Integrale!$I$3:$I$502,MATCH('NGC7793'!D31,Integrale!$H$3:$H$502,1))</f>
        <v>1.5312220000000001E-3</v>
      </c>
      <c r="L31" s="28">
        <f>INDEX(Integrale!$H$3:$H$502,MATCH('NGC7793'!D31,Integrale!$H$3:$H$502,1)+1)</f>
        <v>0.18</v>
      </c>
      <c r="M31" s="28">
        <f>INDEX(Integrale!$I$3:$I$502,MATCH('NGC7793'!D31,Integrale!$H$3:$H$502,1)+1)</f>
        <v>1.8024255E-3</v>
      </c>
      <c r="N31" s="28">
        <f t="shared" si="26"/>
        <v>0.85714285714285798</v>
      </c>
      <c r="O31" s="28">
        <f t="shared" si="27"/>
        <v>0.14285714285714207</v>
      </c>
    </row>
    <row r="32" spans="1:15" ht="19.5" thickBot="1" x14ac:dyDescent="0.35">
      <c r="A32" s="32">
        <v>0.7</v>
      </c>
      <c r="B32" s="32">
        <v>59.5</v>
      </c>
      <c r="C32" s="32">
        <v>6.7</v>
      </c>
      <c r="D32" s="28">
        <f t="shared" si="21"/>
        <v>0.1818181818181818</v>
      </c>
      <c r="E32" s="28">
        <f t="shared" si="22"/>
        <v>1.856747663636363E-3</v>
      </c>
      <c r="F32" s="28">
        <f t="shared" si="23"/>
        <v>321381486.57152903</v>
      </c>
      <c r="G32" s="28">
        <f t="shared" si="24"/>
        <v>44.436626392385072</v>
      </c>
      <c r="H32" s="28">
        <f t="shared" si="25"/>
        <v>25.32</v>
      </c>
      <c r="J32" s="28">
        <f>INDEX(Integrale!$H$3:$H$502,MATCH('NGC7793'!D32,Integrale!$H$3:$H$502,1))</f>
        <v>0.18</v>
      </c>
      <c r="K32" s="28">
        <f>INDEX(Integrale!$I$3:$I$502,MATCH('NGC7793'!D32,Integrale!$H$3:$H$502,1))</f>
        <v>1.8024255E-3</v>
      </c>
      <c r="L32" s="28">
        <f>INDEX(Integrale!$H$3:$H$502,MATCH('NGC7793'!D32,Integrale!$H$3:$H$502,1)+1)</f>
        <v>0.19</v>
      </c>
      <c r="M32" s="28">
        <f>INDEX(Integrale!$I$3:$I$502,MATCH('NGC7793'!D32,Integrale!$H$3:$H$502,1)+1)</f>
        <v>2.1011974000000001E-3</v>
      </c>
      <c r="N32" s="28">
        <f t="shared" si="26"/>
        <v>0.8181818181818199</v>
      </c>
      <c r="O32" s="28">
        <f t="shared" si="27"/>
        <v>0.18181818181818005</v>
      </c>
    </row>
    <row r="33" spans="1:15" ht="19.5" thickBot="1" x14ac:dyDescent="0.35">
      <c r="A33" s="32">
        <v>0.87</v>
      </c>
      <c r="B33" s="32">
        <v>59.1</v>
      </c>
      <c r="C33" s="32">
        <v>5.0999999999999996</v>
      </c>
      <c r="D33" s="28">
        <f t="shared" si="21"/>
        <v>0.22597402597402597</v>
      </c>
      <c r="E33" s="28">
        <f t="shared" si="22"/>
        <v>3.4160713103896095E-3</v>
      </c>
      <c r="F33" s="28">
        <f t="shared" si="23"/>
        <v>591282325.25535893</v>
      </c>
      <c r="G33" s="28">
        <f t="shared" si="24"/>
        <v>54.065160268115186</v>
      </c>
      <c r="H33" s="28">
        <f t="shared" si="25"/>
        <v>8.52</v>
      </c>
      <c r="J33" s="28">
        <f>INDEX(Integrale!$H$3:$H$502,MATCH('NGC7793'!D33,Integrale!$H$3:$H$502,1))</f>
        <v>0.22</v>
      </c>
      <c r="K33" s="28">
        <f>INDEX(Integrale!$I$3:$I$502,MATCH('NGC7793'!D33,Integrale!$H$3:$H$502,1))</f>
        <v>3.1686488999999999E-3</v>
      </c>
      <c r="L33" s="28">
        <f>INDEX(Integrale!$H$3:$H$502,MATCH('NGC7793'!D33,Integrale!$H$3:$H$502,1)+1)</f>
        <v>0.23</v>
      </c>
      <c r="M33" s="28">
        <f>INDEX(Integrale!$I$3:$I$502,MATCH('NGC7793'!D33,Integrale!$H$3:$H$502,1)+1)</f>
        <v>3.5828125000000001E-3</v>
      </c>
      <c r="N33" s="28">
        <f t="shared" si="26"/>
        <v>0.40259740259740406</v>
      </c>
      <c r="O33" s="28">
        <f t="shared" si="27"/>
        <v>0.59740259740259594</v>
      </c>
    </row>
    <row r="34" spans="1:15" ht="19.5" thickBot="1" x14ac:dyDescent="0.35">
      <c r="A34" s="32">
        <v>1.05</v>
      </c>
      <c r="B34" s="32">
        <v>62.6</v>
      </c>
      <c r="C34" s="32">
        <v>5.5</v>
      </c>
      <c r="D34" s="28">
        <f t="shared" si="21"/>
        <v>0.27272727272727271</v>
      </c>
      <c r="E34" s="28">
        <f t="shared" si="22"/>
        <v>5.6873350727272703E-3</v>
      </c>
      <c r="F34" s="28">
        <f t="shared" si="23"/>
        <v>984411741.07837939</v>
      </c>
      <c r="G34" s="28">
        <f t="shared" si="24"/>
        <v>63.499954684678258</v>
      </c>
      <c r="H34" s="28">
        <f t="shared" si="25"/>
        <v>1.44</v>
      </c>
      <c r="J34" s="28">
        <f>INDEX(Integrale!$H$3:$H$502,MATCH('NGC7793'!D34,Integrale!$H$3:$H$502,1))</f>
        <v>0.27</v>
      </c>
      <c r="K34" s="28">
        <f>INDEX(Integrale!$I$3:$I$502,MATCH('NGC7793'!D34,Integrale!$H$3:$H$502,1))</f>
        <v>5.5343666E-3</v>
      </c>
      <c r="L34" s="28">
        <f>INDEX(Integrale!$H$3:$H$502,MATCH('NGC7793'!D34,Integrale!$H$3:$H$502,1)+1)</f>
        <v>0.28000000000000003</v>
      </c>
      <c r="M34" s="28">
        <f>INDEX(Integrale!$I$3:$I$502,MATCH('NGC7793'!D34,Integrale!$H$3:$H$502,1)+1)</f>
        <v>6.0952510000000003E-3</v>
      </c>
      <c r="N34" s="28">
        <f t="shared" si="26"/>
        <v>0.72727272727273129</v>
      </c>
      <c r="O34" s="28">
        <f t="shared" si="27"/>
        <v>0.27272727272726871</v>
      </c>
    </row>
    <row r="35" spans="1:15" ht="19.5" thickBot="1" x14ac:dyDescent="0.35">
      <c r="A35" s="32">
        <v>1.22</v>
      </c>
      <c r="B35" s="32">
        <v>65.599999999999994</v>
      </c>
      <c r="C35" s="32">
        <v>4.8</v>
      </c>
      <c r="D35" s="28">
        <f t="shared" si="21"/>
        <v>0.31688311688311688</v>
      </c>
      <c r="E35" s="28">
        <f t="shared" si="22"/>
        <v>8.4088786922077909E-3</v>
      </c>
      <c r="F35" s="28">
        <f t="shared" si="23"/>
        <v>1455479377.9617546</v>
      </c>
      <c r="G35" s="28">
        <f t="shared" si="24"/>
        <v>71.631292140157683</v>
      </c>
      <c r="H35" s="28">
        <f t="shared" si="25"/>
        <v>9.19</v>
      </c>
      <c r="J35" s="28">
        <f>INDEX(Integrale!$H$3:$H$502,MATCH('NGC7793'!D35,Integrale!$H$3:$H$502,1))</f>
        <v>0.31</v>
      </c>
      <c r="K35" s="28">
        <f>INDEX(Integrale!$I$3:$I$502,MATCH('NGC7793'!D35,Integrale!$H$3:$H$502,1))</f>
        <v>7.9467676999999994E-3</v>
      </c>
      <c r="L35" s="28">
        <f>INDEX(Integrale!$H$3:$H$502,MATCH('NGC7793'!D35,Integrale!$H$3:$H$502,1)+1)</f>
        <v>0.32</v>
      </c>
      <c r="M35" s="28">
        <f>INDEX(Integrale!$I$3:$I$502,MATCH('NGC7793'!D35,Integrale!$H$3:$H$502,1)+1)</f>
        <v>8.6181364999999999E-3</v>
      </c>
      <c r="N35" s="28">
        <f t="shared" si="26"/>
        <v>0.31168831168831262</v>
      </c>
      <c r="O35" s="28">
        <f t="shared" si="27"/>
        <v>0.68831168831168732</v>
      </c>
    </row>
    <row r="36" spans="1:15" ht="19.5" thickBot="1" x14ac:dyDescent="0.35">
      <c r="A36" s="32">
        <v>1.4</v>
      </c>
      <c r="B36" s="32">
        <v>70.7</v>
      </c>
      <c r="C36" s="32">
        <v>4.5999999999999996</v>
      </c>
      <c r="D36" s="28">
        <f t="shared" si="21"/>
        <v>0.36363636363636359</v>
      </c>
      <c r="E36" s="28">
        <f t="shared" si="22"/>
        <v>1.1839980545454543E-2</v>
      </c>
      <c r="F36" s="28">
        <f t="shared" si="23"/>
        <v>2049363315.8659453</v>
      </c>
      <c r="G36" s="28">
        <f t="shared" si="24"/>
        <v>79.346017476834817</v>
      </c>
      <c r="H36" s="28">
        <f t="shared" si="25"/>
        <v>12.23</v>
      </c>
      <c r="J36" s="28">
        <f>INDEX(Integrale!$H$3:$H$502,MATCH('NGC7793'!D36,Integrale!$H$3:$H$502,1))</f>
        <v>0.36</v>
      </c>
      <c r="K36" s="28">
        <f>INDEX(Integrale!$I$3:$I$502,MATCH('NGC7793'!D36,Integrale!$H$3:$H$502,1))</f>
        <v>1.15524392E-2</v>
      </c>
      <c r="L36" s="28">
        <f>INDEX(Integrale!$H$3:$H$502,MATCH('NGC7793'!D36,Integrale!$H$3:$H$502,1)+1)</f>
        <v>0.37</v>
      </c>
      <c r="M36" s="28">
        <f>INDEX(Integrale!$I$3:$I$502,MATCH('NGC7793'!D36,Integrale!$H$3:$H$502,1)+1)</f>
        <v>1.23431779E-2</v>
      </c>
      <c r="N36" s="28">
        <f t="shared" si="26"/>
        <v>0.63636363636363991</v>
      </c>
      <c r="O36" s="28">
        <f t="shared" si="27"/>
        <v>0.36363636363636009</v>
      </c>
    </row>
    <row r="37" spans="1:15" ht="19.5" thickBot="1" x14ac:dyDescent="0.35">
      <c r="A37" s="32">
        <v>1.57</v>
      </c>
      <c r="B37" s="32">
        <v>73.900000000000006</v>
      </c>
      <c r="C37" s="32">
        <v>4</v>
      </c>
      <c r="D37" s="28">
        <f t="shared" si="21"/>
        <v>0.40779220779220782</v>
      </c>
      <c r="E37" s="28">
        <f t="shared" si="22"/>
        <v>1.5508674167532471E-2</v>
      </c>
      <c r="F37" s="28">
        <f t="shared" si="23"/>
        <v>2684371633.4365578</v>
      </c>
      <c r="G37" s="28">
        <f t="shared" si="24"/>
        <v>85.753364154718611</v>
      </c>
      <c r="H37" s="28">
        <f t="shared" si="25"/>
        <v>16.04</v>
      </c>
      <c r="J37" s="28">
        <f>INDEX(Integrale!$H$3:$H$502,MATCH('NGC7793'!D37,Integrale!$H$3:$H$502,1))</f>
        <v>0.4</v>
      </c>
      <c r="K37" s="28">
        <f>INDEX(Integrale!$I$3:$I$502,MATCH('NGC7793'!D37,Integrale!$H$3:$H$502,1))</f>
        <v>1.48341297E-2</v>
      </c>
      <c r="L37" s="28">
        <f>INDEX(Integrale!$H$3:$H$502,MATCH('NGC7793'!D37,Integrale!$H$3:$H$502,1)+1)</f>
        <v>0.41</v>
      </c>
      <c r="M37" s="28">
        <f>INDEX(Integrale!$I$3:$I$502,MATCH('NGC7793'!D37,Integrale!$H$3:$H$502,1)+1)</f>
        <v>1.56997951E-2</v>
      </c>
      <c r="N37" s="28">
        <f t="shared" si="26"/>
        <v>0.22077922077921688</v>
      </c>
      <c r="O37" s="28">
        <f t="shared" si="27"/>
        <v>0.77922077922078314</v>
      </c>
    </row>
    <row r="38" spans="1:15" ht="19.5" thickBot="1" x14ac:dyDescent="0.35">
      <c r="A38" s="32">
        <v>1.75</v>
      </c>
      <c r="B38" s="32">
        <v>78.5</v>
      </c>
      <c r="C38" s="32">
        <v>4.2</v>
      </c>
      <c r="D38" s="28">
        <f t="shared" si="21"/>
        <v>0.45454545454545453</v>
      </c>
      <c r="E38" s="28">
        <f t="shared" si="22"/>
        <v>1.9725609418181814E-2</v>
      </c>
      <c r="F38" s="28">
        <f t="shared" si="23"/>
        <v>3414274218.5704894</v>
      </c>
      <c r="G38" s="28">
        <f t="shared" si="24"/>
        <v>91.603031723533874</v>
      </c>
      <c r="H38" s="28">
        <f t="shared" si="25"/>
        <v>16.690000000000001</v>
      </c>
      <c r="J38" s="28">
        <f>INDEX(Integrale!$H$3:$H$502,MATCH('NGC7793'!D38,Integrale!$H$3:$H$502,1))</f>
        <v>0.45</v>
      </c>
      <c r="K38" s="28">
        <f>INDEX(Integrale!$I$3:$I$502,MATCH('NGC7793'!D38,Integrale!$H$3:$H$502,1))</f>
        <v>1.9303288599999999E-2</v>
      </c>
      <c r="L38" s="28">
        <f>INDEX(Integrale!$H$3:$H$502,MATCH('NGC7793'!D38,Integrale!$H$3:$H$502,1)+1)</f>
        <v>0.46</v>
      </c>
      <c r="M38" s="28">
        <f>INDEX(Integrale!$I$3:$I$502,MATCH('NGC7793'!D38,Integrale!$H$3:$H$502,1)+1)</f>
        <v>2.0232394399999999E-2</v>
      </c>
      <c r="N38" s="28">
        <f t="shared" si="26"/>
        <v>0.54545454545454852</v>
      </c>
      <c r="O38" s="28">
        <f t="shared" si="27"/>
        <v>0.45454545454545153</v>
      </c>
    </row>
    <row r="39" spans="1:15" ht="19.5" thickBot="1" x14ac:dyDescent="0.35">
      <c r="A39" s="32">
        <v>1.92</v>
      </c>
      <c r="B39" s="32">
        <v>82.4</v>
      </c>
      <c r="C39" s="32">
        <v>4.5999999999999996</v>
      </c>
      <c r="D39" s="28">
        <f t="shared" si="21"/>
        <v>0.49870129870129865</v>
      </c>
      <c r="E39" s="28">
        <f t="shared" si="22"/>
        <v>2.3895497393506489E-2</v>
      </c>
      <c r="F39" s="28">
        <f t="shared" si="23"/>
        <v>4136033465.9859452</v>
      </c>
      <c r="G39" s="28">
        <f t="shared" si="24"/>
        <v>96.254508373468951</v>
      </c>
      <c r="H39" s="28">
        <f t="shared" si="25"/>
        <v>16.809999999999999</v>
      </c>
      <c r="J39" s="28">
        <f>INDEX(Integrale!$H$3:$H$502,MATCH('NGC7793'!D39,Integrale!$H$3:$H$502,1))</f>
        <v>0.49</v>
      </c>
      <c r="K39" s="28">
        <f>INDEX(Integrale!$I$3:$I$502,MATCH('NGC7793'!D39,Integrale!$H$3:$H$502,1))</f>
        <v>2.3064901700000001E-2</v>
      </c>
      <c r="L39" s="28">
        <f>INDEX(Integrale!$H$3:$H$502,MATCH('NGC7793'!D39,Integrale!$H$3:$H$502,1)+1)</f>
        <v>0.5</v>
      </c>
      <c r="M39" s="28">
        <f>INDEX(Integrale!$I$3:$I$502,MATCH('NGC7793'!D39,Integrale!$H$3:$H$502,1)+1)</f>
        <v>2.4019466900000001E-2</v>
      </c>
      <c r="N39" s="28">
        <f t="shared" si="26"/>
        <v>0.12987012987013535</v>
      </c>
      <c r="O39" s="28">
        <f t="shared" si="27"/>
        <v>0.87012987012986465</v>
      </c>
    </row>
    <row r="40" spans="1:15" ht="19.5" thickBot="1" x14ac:dyDescent="0.35">
      <c r="A40" s="32">
        <v>2.1</v>
      </c>
      <c r="B40" s="32">
        <v>87.1</v>
      </c>
      <c r="C40" s="32">
        <v>4.9000000000000004</v>
      </c>
      <c r="D40" s="28">
        <f t="shared" si="21"/>
        <v>0.54545454545454541</v>
      </c>
      <c r="E40" s="28">
        <f t="shared" si="22"/>
        <v>2.837486351818181E-2</v>
      </c>
      <c r="F40" s="28">
        <f t="shared" si="23"/>
        <v>4911359791.8190079</v>
      </c>
      <c r="G40" s="28">
        <f t="shared" si="24"/>
        <v>100.2930642064601</v>
      </c>
      <c r="H40" s="28">
        <f t="shared" si="25"/>
        <v>15.15</v>
      </c>
      <c r="J40" s="28">
        <f>INDEX(Integrale!$H$3:$H$502,MATCH('NGC7793'!D40,Integrale!$H$3:$H$502,1))</f>
        <v>0.54</v>
      </c>
      <c r="K40" s="28">
        <f>INDEX(Integrale!$I$3:$I$502,MATCH('NGC7793'!D40,Integrale!$H$3:$H$502,1))</f>
        <v>2.7853447699999999E-2</v>
      </c>
      <c r="L40" s="28">
        <f>INDEX(Integrale!$H$3:$H$502,MATCH('NGC7793'!D40,Integrale!$H$3:$H$502,1)+1)</f>
        <v>0.55000000000000004</v>
      </c>
      <c r="M40" s="28">
        <f>INDEX(Integrale!$I$3:$I$502,MATCH('NGC7793'!D40,Integrale!$H$3:$H$502,1)+1)</f>
        <v>2.88093767E-2</v>
      </c>
      <c r="N40" s="28">
        <f t="shared" si="26"/>
        <v>0.45454545454546263</v>
      </c>
      <c r="O40" s="28">
        <f t="shared" si="27"/>
        <v>0.54545454545453742</v>
      </c>
    </row>
    <row r="41" spans="1:15" ht="19.5" thickBot="1" x14ac:dyDescent="0.35">
      <c r="A41" s="32">
        <v>2.27</v>
      </c>
      <c r="B41" s="32">
        <v>89.6</v>
      </c>
      <c r="C41" s="32">
        <v>5.4</v>
      </c>
      <c r="D41" s="28">
        <f t="shared" si="21"/>
        <v>0.58961038961038958</v>
      </c>
      <c r="E41" s="28">
        <f t="shared" si="22"/>
        <v>3.2550164079220782E-2</v>
      </c>
      <c r="F41" s="28">
        <f t="shared" si="23"/>
        <v>5634055895.0480585</v>
      </c>
      <c r="G41" s="28">
        <f t="shared" si="24"/>
        <v>103.31831613467213</v>
      </c>
      <c r="H41" s="28">
        <f t="shared" si="25"/>
        <v>15.31</v>
      </c>
      <c r="J41" s="28">
        <f>INDEX(Integrale!$H$3:$H$502,MATCH('NGC7793'!D41,Integrale!$H$3:$H$502,1))</f>
        <v>0.57999999999999996</v>
      </c>
      <c r="K41" s="28">
        <f>INDEX(Integrale!$I$3:$I$502,MATCH('NGC7793'!D41,Integrale!$H$3:$H$502,1))</f>
        <v>3.1651512499999999E-2</v>
      </c>
      <c r="L41" s="28">
        <f>INDEX(Integrale!$H$3:$H$502,MATCH('NGC7793'!D41,Integrale!$H$3:$H$502,1)+1)</f>
        <v>0.59</v>
      </c>
      <c r="M41" s="28">
        <f>INDEX(Integrale!$I$3:$I$502,MATCH('NGC7793'!D41,Integrale!$H$3:$H$502,1)+1)</f>
        <v>3.2586595900000001E-2</v>
      </c>
      <c r="N41" s="28">
        <f t="shared" si="26"/>
        <v>3.8961038961038384E-2</v>
      </c>
      <c r="O41" s="28">
        <f t="shared" si="27"/>
        <v>0.96103896103896158</v>
      </c>
    </row>
    <row r="42" spans="1:15" ht="19.5" thickBot="1" x14ac:dyDescent="0.35">
      <c r="A42" s="32">
        <v>2.4500000000000002</v>
      </c>
      <c r="B42" s="32">
        <v>94.9</v>
      </c>
      <c r="C42" s="32">
        <v>5.7</v>
      </c>
      <c r="D42" s="28">
        <f t="shared" si="21"/>
        <v>0.63636363636363635</v>
      </c>
      <c r="E42" s="28">
        <f t="shared" si="22"/>
        <v>3.6802406527272728E-2</v>
      </c>
      <c r="F42" s="28">
        <f t="shared" si="23"/>
        <v>6370069746.5700674</v>
      </c>
      <c r="G42" s="28">
        <f t="shared" si="24"/>
        <v>105.74716278921461</v>
      </c>
      <c r="H42" s="28">
        <f t="shared" si="25"/>
        <v>11.43</v>
      </c>
      <c r="J42" s="28">
        <f>INDEX(Integrale!$H$3:$H$502,MATCH('NGC7793'!D42,Integrale!$H$3:$H$502,1))</f>
        <v>0.63</v>
      </c>
      <c r="K42" s="28">
        <f>INDEX(Integrale!$I$3:$I$502,MATCH('NGC7793'!D42,Integrale!$H$3:$H$502,1))</f>
        <v>3.6238387699999999E-2</v>
      </c>
      <c r="L42" s="28">
        <f>INDEX(Integrale!$H$3:$H$502,MATCH('NGC7793'!D42,Integrale!$H$3:$H$502,1)+1)</f>
        <v>0.64</v>
      </c>
      <c r="M42" s="28">
        <f>INDEX(Integrale!$I$3:$I$502,MATCH('NGC7793'!D42,Integrale!$H$3:$H$502,1)+1)</f>
        <v>3.7124703000000002E-2</v>
      </c>
      <c r="N42" s="28">
        <f t="shared" si="26"/>
        <v>0.36363636363636564</v>
      </c>
      <c r="O42" s="28">
        <f t="shared" si="27"/>
        <v>0.63636363636363436</v>
      </c>
    </row>
    <row r="43" spans="1:15" ht="19.5" thickBot="1" x14ac:dyDescent="0.35">
      <c r="A43" s="32">
        <v>2.62</v>
      </c>
      <c r="B43" s="32">
        <v>98.1</v>
      </c>
      <c r="C43" s="32">
        <v>5</v>
      </c>
      <c r="D43" s="28">
        <f t="shared" si="21"/>
        <v>0.68051948051948052</v>
      </c>
      <c r="E43" s="28">
        <f t="shared" si="22"/>
        <v>4.058299148571428E-2</v>
      </c>
      <c r="F43" s="28">
        <f t="shared" si="23"/>
        <v>7024445156.7829781</v>
      </c>
      <c r="G43" s="28">
        <f t="shared" si="24"/>
        <v>107.3828781019985</v>
      </c>
      <c r="H43" s="28">
        <f t="shared" si="25"/>
        <v>9.4600000000000009</v>
      </c>
      <c r="J43" s="28">
        <f>INDEX(Integrale!$H$3:$H$502,MATCH('NGC7793'!D43,Integrale!$H$3:$H$502,1))</f>
        <v>0.68</v>
      </c>
      <c r="K43" s="28">
        <f>INDEX(Integrale!$I$3:$I$502,MATCH('NGC7793'!D43,Integrale!$H$3:$H$502,1))</f>
        <v>4.0540475999999999E-2</v>
      </c>
      <c r="L43" s="28">
        <f>INDEX(Integrale!$H$3:$H$502,MATCH('NGC7793'!D43,Integrale!$H$3:$H$502,1)+1)</f>
        <v>0.69</v>
      </c>
      <c r="M43" s="28">
        <f>INDEX(Integrale!$I$3:$I$502,MATCH('NGC7793'!D43,Integrale!$H$3:$H$502,1)+1)</f>
        <v>4.1358899099999999E-2</v>
      </c>
      <c r="N43" s="28">
        <f t="shared" si="26"/>
        <v>0.94805194805195192</v>
      </c>
      <c r="O43" s="28">
        <f t="shared" si="27"/>
        <v>5.1948051948048052E-2</v>
      </c>
    </row>
    <row r="44" spans="1:15" ht="19.5" thickBot="1" x14ac:dyDescent="0.35">
      <c r="A44" s="32">
        <v>2.79</v>
      </c>
      <c r="B44" s="32">
        <v>99.3</v>
      </c>
      <c r="C44" s="32">
        <v>5.7</v>
      </c>
      <c r="D44" s="28">
        <f t="shared" si="21"/>
        <v>0.72467532467532469</v>
      </c>
      <c r="E44" s="28">
        <f t="shared" si="22"/>
        <v>4.4073687149350657E-2</v>
      </c>
      <c r="F44" s="28">
        <f t="shared" si="23"/>
        <v>7628644092.1144285</v>
      </c>
      <c r="G44" s="28">
        <f t="shared" si="24"/>
        <v>108.44293112192054</v>
      </c>
      <c r="H44" s="28">
        <f t="shared" si="25"/>
        <v>9.2100000000000009</v>
      </c>
      <c r="J44" s="28">
        <f>INDEX(Integrale!$H$3:$H$502,MATCH('NGC7793'!D44,Integrale!$H$3:$H$502,1))</f>
        <v>0.72</v>
      </c>
      <c r="K44" s="28">
        <f>INDEX(Integrale!$I$3:$I$502,MATCH('NGC7793'!D44,Integrale!$H$3:$H$502,1))</f>
        <v>4.3720770499999999E-2</v>
      </c>
      <c r="L44" s="28">
        <f>INDEX(Integrale!$H$3:$H$502,MATCH('NGC7793'!D44,Integrale!$H$3:$H$502,1)+1)</f>
        <v>0.73</v>
      </c>
      <c r="M44" s="28">
        <f>INDEX(Integrale!$I$3:$I$502,MATCH('NGC7793'!D44,Integrale!$H$3:$H$502,1)+1)</f>
        <v>4.447562E-2</v>
      </c>
      <c r="N44" s="28">
        <f t="shared" si="26"/>
        <v>0.53246753246752832</v>
      </c>
      <c r="O44" s="28">
        <f t="shared" si="27"/>
        <v>0.46753246753247174</v>
      </c>
    </row>
    <row r="45" spans="1:15" ht="19.5" thickBot="1" x14ac:dyDescent="0.35">
      <c r="A45" s="32">
        <v>2.97</v>
      </c>
      <c r="B45" s="32">
        <v>98.6</v>
      </c>
      <c r="C45" s="32">
        <v>7.2</v>
      </c>
      <c r="D45" s="28">
        <f t="shared" si="21"/>
        <v>0.77142857142857146</v>
      </c>
      <c r="E45" s="28">
        <f t="shared" si="22"/>
        <v>4.7420860357142859E-2</v>
      </c>
      <c r="F45" s="28">
        <f t="shared" si="23"/>
        <v>8208000954.8697586</v>
      </c>
      <c r="G45" s="28">
        <f t="shared" si="24"/>
        <v>109.02350672733087</v>
      </c>
      <c r="H45" s="28">
        <f t="shared" si="25"/>
        <v>10.57</v>
      </c>
      <c r="J45" s="28">
        <f>INDEX(Integrale!$H$3:$H$502,MATCH('NGC7793'!D45,Integrale!$H$3:$H$502,1))</f>
        <v>0.77</v>
      </c>
      <c r="K45" s="28">
        <f>INDEX(Integrale!$I$3:$I$502,MATCH('NGC7793'!D45,Integrale!$H$3:$H$502,1))</f>
        <v>4.73252771E-2</v>
      </c>
      <c r="L45" s="28">
        <f>INDEX(Integrale!$H$3:$H$502,MATCH('NGC7793'!D45,Integrale!$H$3:$H$502,1)+1)</f>
        <v>0.78</v>
      </c>
      <c r="M45" s="28">
        <f>INDEX(Integrale!$I$3:$I$502,MATCH('NGC7793'!D45,Integrale!$H$3:$H$502,1)+1)</f>
        <v>4.7994359899999998E-2</v>
      </c>
      <c r="N45" s="28">
        <f t="shared" si="26"/>
        <v>0.85714285714285554</v>
      </c>
      <c r="O45" s="28">
        <f t="shared" si="27"/>
        <v>0.14285714285714443</v>
      </c>
    </row>
    <row r="46" spans="1:15" ht="19.5" thickBot="1" x14ac:dyDescent="0.35">
      <c r="A46" s="32">
        <v>3.16</v>
      </c>
      <c r="B46" s="32">
        <v>101</v>
      </c>
      <c r="C46" s="32">
        <v>8.6999999999999993</v>
      </c>
      <c r="D46" s="28">
        <f t="shared" si="21"/>
        <v>0.82077922077922083</v>
      </c>
      <c r="E46" s="28">
        <f t="shared" si="22"/>
        <v>5.0540401935064941E-2</v>
      </c>
      <c r="F46" s="28">
        <f t="shared" si="23"/>
        <v>8747957422.4981136</v>
      </c>
      <c r="G46" s="28">
        <f t="shared" si="24"/>
        <v>109.11625735770927</v>
      </c>
      <c r="H46" s="28">
        <f t="shared" si="25"/>
        <v>8.0399999999999991</v>
      </c>
      <c r="J46" s="28">
        <f>INDEX(Integrale!$H$3:$H$502,MATCH('NGC7793'!D46,Integrale!$H$3:$H$502,1))</f>
        <v>0.82</v>
      </c>
      <c r="K46" s="28">
        <f>INDEX(Integrale!$I$3:$I$502,MATCH('NGC7793'!D46,Integrale!$H$3:$H$502,1))</f>
        <v>5.0495099799999998E-2</v>
      </c>
      <c r="L46" s="28">
        <f>INDEX(Integrale!$H$3:$H$502,MATCH('NGC7793'!D46,Integrale!$H$3:$H$502,1)+1)</f>
        <v>0.83</v>
      </c>
      <c r="M46" s="28">
        <f>INDEX(Integrale!$I$3:$I$502,MATCH('NGC7793'!D46,Integrale!$H$3:$H$502,1)+1)</f>
        <v>5.1076477199999998E-2</v>
      </c>
      <c r="N46" s="28">
        <f t="shared" si="26"/>
        <v>0.92207792207791217</v>
      </c>
      <c r="O46" s="28">
        <f t="shared" si="27"/>
        <v>7.7922077922087871E-2</v>
      </c>
    </row>
    <row r="47" spans="1:15" ht="19.5" thickBot="1" x14ac:dyDescent="0.35">
      <c r="A47" s="32">
        <v>3.33</v>
      </c>
      <c r="B47" s="32">
        <v>103</v>
      </c>
      <c r="C47" s="32">
        <v>9.4</v>
      </c>
      <c r="D47" s="28">
        <f t="shared" si="21"/>
        <v>0.86493506493506489</v>
      </c>
      <c r="E47" s="28">
        <f t="shared" si="22"/>
        <v>5.2969983307792207E-2</v>
      </c>
      <c r="F47" s="28">
        <f t="shared" si="23"/>
        <v>9168489780.5592937</v>
      </c>
      <c r="G47" s="28">
        <f t="shared" si="24"/>
        <v>108.81943290672113</v>
      </c>
      <c r="H47" s="28">
        <f t="shared" si="25"/>
        <v>5.65</v>
      </c>
      <c r="J47" s="28">
        <f>INDEX(Integrale!$H$3:$H$502,MATCH('NGC7793'!D47,Integrale!$H$3:$H$502,1))</f>
        <v>0.86</v>
      </c>
      <c r="K47" s="28">
        <f>INDEX(Integrale!$I$3:$I$502,MATCH('NGC7793'!D47,Integrale!$H$3:$H$502,1))</f>
        <v>5.27169267E-2</v>
      </c>
      <c r="L47" s="28">
        <f>INDEX(Integrale!$H$3:$H$502,MATCH('NGC7793'!D47,Integrale!$H$3:$H$502,1)+1)</f>
        <v>0.87</v>
      </c>
      <c r="M47" s="28">
        <f>INDEX(Integrale!$I$3:$I$502,MATCH('NGC7793'!D47,Integrale!$H$3:$H$502,1)+1)</f>
        <v>5.3229699300000002E-2</v>
      </c>
      <c r="N47" s="28">
        <f t="shared" si="26"/>
        <v>0.5064935064935101</v>
      </c>
      <c r="O47" s="28">
        <f t="shared" si="27"/>
        <v>0.4935064935064899</v>
      </c>
    </row>
    <row r="48" spans="1:15" ht="19.5" thickBot="1" x14ac:dyDescent="0.35">
      <c r="A48" s="32">
        <v>3.51</v>
      </c>
      <c r="B48" s="32">
        <v>107</v>
      </c>
      <c r="C48" s="32">
        <v>9.1</v>
      </c>
      <c r="D48" s="28">
        <f t="shared" si="21"/>
        <v>0.91168831168831166</v>
      </c>
      <c r="E48" s="28">
        <f t="shared" si="22"/>
        <v>5.5189001129870123E-2</v>
      </c>
      <c r="F48" s="28">
        <f t="shared" si="23"/>
        <v>9552576030.0561371</v>
      </c>
      <c r="G48" s="28">
        <f t="shared" si="24"/>
        <v>108.18981189648191</v>
      </c>
      <c r="H48" s="28">
        <f t="shared" si="25"/>
        <v>1.1100000000000001</v>
      </c>
      <c r="J48" s="28">
        <f>INDEX(Integrale!$H$3:$H$502,MATCH('NGC7793'!D48,Integrale!$H$3:$H$502,1))</f>
        <v>0.91</v>
      </c>
      <c r="K48" s="28">
        <f>INDEX(Integrale!$I$3:$I$502,MATCH('NGC7793'!D48,Integrale!$H$3:$H$502,1))</f>
        <v>5.5116116899999998E-2</v>
      </c>
      <c r="L48" s="28">
        <f>INDEX(Integrale!$H$3:$H$502,MATCH('NGC7793'!D48,Integrale!$H$3:$H$502,1)+1)</f>
        <v>0.92</v>
      </c>
      <c r="M48" s="28">
        <f>INDEX(Integrale!$I$3:$I$502,MATCH('NGC7793'!D48,Integrale!$H$3:$H$502,1)+1)</f>
        <v>5.5547815799999997E-2</v>
      </c>
      <c r="N48" s="28">
        <f t="shared" si="26"/>
        <v>0.83116883116883733</v>
      </c>
      <c r="O48" s="28">
        <f t="shared" si="27"/>
        <v>0.16883116883116264</v>
      </c>
    </row>
    <row r="49" spans="1:15" ht="19.5" thickBot="1" x14ac:dyDescent="0.35">
      <c r="A49" s="32">
        <v>3.68</v>
      </c>
      <c r="B49" s="32">
        <v>114</v>
      </c>
      <c r="C49" s="32">
        <v>7.4</v>
      </c>
      <c r="D49" s="28">
        <f t="shared" si="21"/>
        <v>0.95584415584415583</v>
      </c>
      <c r="E49" s="28">
        <f t="shared" si="22"/>
        <v>5.6969126214285709E-2</v>
      </c>
      <c r="F49" s="28">
        <f t="shared" si="23"/>
        <v>9860695036.8103008</v>
      </c>
      <c r="G49" s="28">
        <f t="shared" si="24"/>
        <v>107.35184847315188</v>
      </c>
      <c r="H49" s="28">
        <f t="shared" si="25"/>
        <v>5.83</v>
      </c>
      <c r="J49" s="28">
        <f>INDEX(Integrale!$H$3:$H$502,MATCH('NGC7793'!D49,Integrale!$H$3:$H$502,1))</f>
        <v>0.95</v>
      </c>
      <c r="K49" s="28">
        <f>INDEX(Integrale!$I$3:$I$502,MATCH('NGC7793'!D49,Integrale!$H$3:$H$502,1))</f>
        <v>5.6751741500000001E-2</v>
      </c>
      <c r="L49" s="28">
        <f>INDEX(Integrale!$H$3:$H$502,MATCH('NGC7793'!D49,Integrale!$H$3:$H$502,1)+1)</f>
        <v>0.96</v>
      </c>
      <c r="M49" s="28">
        <f>INDEX(Integrale!$I$3:$I$502,MATCH('NGC7793'!D49,Integrale!$H$3:$H$502,1)+1)</f>
        <v>5.7123710899999999E-2</v>
      </c>
      <c r="N49" s="28">
        <f t="shared" si="26"/>
        <v>0.41558441558441311</v>
      </c>
      <c r="O49" s="28">
        <f t="shared" si="27"/>
        <v>0.58441558441558683</v>
      </c>
    </row>
    <row r="50" spans="1:15" ht="19.5" thickBot="1" x14ac:dyDescent="0.35">
      <c r="A50" s="32">
        <v>3.85</v>
      </c>
      <c r="B50" s="32">
        <v>112</v>
      </c>
      <c r="C50" s="32">
        <v>8.1</v>
      </c>
      <c r="D50" s="28">
        <f t="shared" ref="D50" si="28">A50/$C$12</f>
        <v>1</v>
      </c>
      <c r="E50" s="28">
        <f t="shared" ref="E50" si="29">N50*K50+O50*M50</f>
        <v>5.8473808600000003E-2</v>
      </c>
      <c r="F50" s="28">
        <f t="shared" ref="F50" si="30">4*$H$12*$E$12*POWER($C$12,3)*E50</f>
        <v>10121138106.921286</v>
      </c>
      <c r="G50" s="28">
        <f t="shared" ref="G50" si="31">POWER($I$8*F50/A50,0.5)</f>
        <v>106.33200014858848</v>
      </c>
      <c r="H50" s="28">
        <f t="shared" ref="H50" si="32">ROUND(ABS((B50-G50)/B50)*100,2)</f>
        <v>5.0599999999999996</v>
      </c>
      <c r="J50" s="28">
        <f>INDEX(Integrale!$H$3:$H$502,MATCH('NGC7793'!D50,Integrale!$H$3:$H$502,1))</f>
        <v>1</v>
      </c>
      <c r="K50" s="28">
        <f>INDEX(Integrale!$I$3:$I$502,MATCH('NGC7793'!D50,Integrale!$H$3:$H$502,1))</f>
        <v>5.8473808600000003E-2</v>
      </c>
      <c r="L50" s="28">
        <f>INDEX(Integrale!$H$3:$H$502,MATCH('NGC7793'!D50,Integrale!$H$3:$H$502,1)+1)</f>
        <v>1.01</v>
      </c>
      <c r="M50" s="28">
        <f>INDEX(Integrale!$I$3:$I$502,MATCH('NGC7793'!D50,Integrale!$H$3:$H$502,1)+1)</f>
        <v>5.8778624799999998E-2</v>
      </c>
      <c r="N50" s="28">
        <f t="shared" ref="N50" si="33">(L50-D50)/(L50-J50)</f>
        <v>1</v>
      </c>
      <c r="O50" s="28">
        <f t="shared" ref="O50" si="34">(D50-J50)/(L50-J50)</f>
        <v>0</v>
      </c>
    </row>
    <row r="51" spans="1:15" x14ac:dyDescent="0.3">
      <c r="G51" s="1" t="s">
        <v>22</v>
      </c>
      <c r="H51" s="1">
        <f>ROUND(AVERAGE(H15:H50),2)</f>
        <v>24.18</v>
      </c>
    </row>
    <row r="52" spans="1:15" x14ac:dyDescent="0.3">
      <c r="B52" s="19" t="s">
        <v>21</v>
      </c>
      <c r="C52" s="20">
        <f>ROUND(MAX(0,100-H51),2)</f>
        <v>75.819999999999993</v>
      </c>
      <c r="D52" s="20" t="s">
        <v>23</v>
      </c>
    </row>
    <row r="54" spans="1:15" x14ac:dyDescent="0.3">
      <c r="A54" s="12" t="s">
        <v>7</v>
      </c>
      <c r="B54" s="12" t="s">
        <v>24</v>
      </c>
      <c r="C54" s="12" t="s">
        <v>25</v>
      </c>
      <c r="D54" s="12" t="s">
        <v>16</v>
      </c>
      <c r="E54" s="26" t="s">
        <v>29</v>
      </c>
      <c r="F54" s="26" t="s">
        <v>30</v>
      </c>
    </row>
    <row r="55" spans="1:15" x14ac:dyDescent="0.3">
      <c r="A55" s="13">
        <f>A15</f>
        <v>0.11</v>
      </c>
      <c r="B55" s="13">
        <f>B15</f>
        <v>9.1</v>
      </c>
      <c r="C55" s="13">
        <f>C15</f>
        <v>8.5</v>
      </c>
      <c r="D55" s="13">
        <f t="shared" ref="D55:D67" si="35">ROUND(G15,2)</f>
        <v>7.61</v>
      </c>
      <c r="E55" s="25">
        <f>ROUND(POWER((B55-D55),2),2)</f>
        <v>2.2200000000000002</v>
      </c>
      <c r="F55" s="25">
        <f>ROUND(E55/POWER(C55,2),2)</f>
        <v>0.03</v>
      </c>
      <c r="G55" s="1">
        <v>1</v>
      </c>
    </row>
    <row r="56" spans="1:15" x14ac:dyDescent="0.3">
      <c r="A56" s="13">
        <f>A16</f>
        <v>0.14000000000000001</v>
      </c>
      <c r="B56" s="13">
        <f>B16</f>
        <v>17.600000000000001</v>
      </c>
      <c r="C56" s="13">
        <f>C16</f>
        <v>7.4</v>
      </c>
      <c r="D56" s="13">
        <f t="shared" si="35"/>
        <v>9.6199999999999992</v>
      </c>
      <c r="E56" s="25">
        <f>ROUND(POWER((B56-D56),2),2)</f>
        <v>63.68</v>
      </c>
      <c r="F56" s="25">
        <f>ROUND(E56/POWER(C56,2),2)</f>
        <v>1.1599999999999999</v>
      </c>
      <c r="G56" s="1">
        <f>1+G55</f>
        <v>2</v>
      </c>
    </row>
    <row r="57" spans="1:15" x14ac:dyDescent="0.3">
      <c r="A57" s="13">
        <f>A17</f>
        <v>0.17</v>
      </c>
      <c r="B57" s="13">
        <f>B17</f>
        <v>19.3</v>
      </c>
      <c r="C57" s="13">
        <f>C17</f>
        <v>7.4</v>
      </c>
      <c r="D57" s="13">
        <f t="shared" si="35"/>
        <v>11.53</v>
      </c>
      <c r="E57" s="25">
        <f>ROUND(POWER((B57-D57),2),2)</f>
        <v>60.37</v>
      </c>
      <c r="F57" s="25">
        <f>ROUND(E57/POWER(C57,2),2)</f>
        <v>1.1000000000000001</v>
      </c>
      <c r="G57" s="1">
        <f t="shared" ref="G57:G90" si="36">1+G56</f>
        <v>3</v>
      </c>
    </row>
    <row r="58" spans="1:15" x14ac:dyDescent="0.3">
      <c r="A58" s="13">
        <f>A18</f>
        <v>0.21</v>
      </c>
      <c r="B58" s="13">
        <f>B18</f>
        <v>24.8</v>
      </c>
      <c r="C58" s="13">
        <f>C18</f>
        <v>6.4</v>
      </c>
      <c r="D58" s="13">
        <f t="shared" si="35"/>
        <v>14.08</v>
      </c>
      <c r="E58" s="25">
        <f>ROUND(POWER((B58-D58),2),2)</f>
        <v>114.92</v>
      </c>
      <c r="F58" s="25">
        <f>ROUND(E58/POWER(C58,2),2)</f>
        <v>2.81</v>
      </c>
      <c r="G58" s="1">
        <f t="shared" si="36"/>
        <v>4</v>
      </c>
    </row>
    <row r="59" spans="1:15" x14ac:dyDescent="0.3">
      <c r="A59" s="13">
        <f>A19</f>
        <v>0.24</v>
      </c>
      <c r="B59" s="13">
        <f>B19</f>
        <v>30</v>
      </c>
      <c r="C59" s="13">
        <f>C19</f>
        <v>7.2</v>
      </c>
      <c r="D59" s="13">
        <f t="shared" si="35"/>
        <v>15.96</v>
      </c>
      <c r="E59" s="25">
        <f>ROUND(POWER((B59-D59),2),2)</f>
        <v>197.12</v>
      </c>
      <c r="F59" s="25">
        <f>ROUND(E59/POWER(C59,2),2)</f>
        <v>3.8</v>
      </c>
      <c r="G59" s="1">
        <f t="shared" si="36"/>
        <v>5</v>
      </c>
    </row>
    <row r="60" spans="1:15" x14ac:dyDescent="0.3">
      <c r="A60" s="13">
        <f>A20</f>
        <v>0.28000000000000003</v>
      </c>
      <c r="B60" s="13">
        <f>B20</f>
        <v>35</v>
      </c>
      <c r="C60" s="13">
        <f>C20</f>
        <v>7.3</v>
      </c>
      <c r="D60" s="13">
        <f t="shared" si="35"/>
        <v>18.53</v>
      </c>
      <c r="E60" s="25">
        <f>ROUND(POWER((B60-D60),2),2)</f>
        <v>271.26</v>
      </c>
      <c r="F60" s="25">
        <f>ROUND(E60/POWER(C60,2),2)</f>
        <v>5.09</v>
      </c>
      <c r="G60" s="1">
        <f t="shared" si="36"/>
        <v>6</v>
      </c>
    </row>
    <row r="61" spans="1:15" x14ac:dyDescent="0.3">
      <c r="A61" s="13">
        <f>A21</f>
        <v>0.32</v>
      </c>
      <c r="B61" s="13">
        <f>B21</f>
        <v>38.299999999999997</v>
      </c>
      <c r="C61" s="13">
        <f>C21</f>
        <v>7.6</v>
      </c>
      <c r="D61" s="13">
        <f t="shared" si="35"/>
        <v>21.09</v>
      </c>
      <c r="E61" s="25">
        <f>ROUND(POWER((B61-D61),2),2)</f>
        <v>296.18</v>
      </c>
      <c r="F61" s="25">
        <f>ROUND(E61/POWER(C61,2),2)</f>
        <v>5.13</v>
      </c>
      <c r="G61" s="1">
        <f t="shared" si="36"/>
        <v>7</v>
      </c>
    </row>
    <row r="62" spans="1:15" x14ac:dyDescent="0.3">
      <c r="A62" s="28">
        <f>A22</f>
        <v>0.35</v>
      </c>
      <c r="B62" s="28">
        <f>B22</f>
        <v>42.7</v>
      </c>
      <c r="C62" s="28">
        <f>C22</f>
        <v>8.8000000000000007</v>
      </c>
      <c r="D62" s="28">
        <f t="shared" si="35"/>
        <v>22.95</v>
      </c>
      <c r="E62" s="28">
        <f>ROUND(POWER((B62-D62),2),2)</f>
        <v>390.06</v>
      </c>
      <c r="F62" s="28">
        <f>ROUND(E62/POWER(C62,2),2)</f>
        <v>5.04</v>
      </c>
      <c r="G62" s="1">
        <f t="shared" si="36"/>
        <v>8</v>
      </c>
    </row>
    <row r="63" spans="1:15" x14ac:dyDescent="0.3">
      <c r="A63" s="28">
        <f>A23</f>
        <v>0.39</v>
      </c>
      <c r="B63" s="28">
        <f>B23</f>
        <v>47</v>
      </c>
      <c r="C63" s="28">
        <f>C23</f>
        <v>5.3</v>
      </c>
      <c r="D63" s="28">
        <f t="shared" si="35"/>
        <v>25.5</v>
      </c>
      <c r="E63" s="28">
        <f>ROUND(POWER((B63-D63),2),2)</f>
        <v>462.25</v>
      </c>
      <c r="F63" s="28">
        <f>ROUND(E63/POWER(C63,2),2)</f>
        <v>16.46</v>
      </c>
      <c r="G63" s="1">
        <f t="shared" si="36"/>
        <v>9</v>
      </c>
    </row>
    <row r="64" spans="1:15" x14ac:dyDescent="0.3">
      <c r="A64" s="28">
        <f>A24</f>
        <v>0.42</v>
      </c>
      <c r="B64" s="28">
        <f>B24</f>
        <v>49.8</v>
      </c>
      <c r="C64" s="28">
        <f>C24</f>
        <v>5.6</v>
      </c>
      <c r="D64" s="28">
        <f t="shared" si="35"/>
        <v>27.38</v>
      </c>
      <c r="E64" s="28">
        <f>ROUND(POWER((B64-D64),2),2)</f>
        <v>502.66</v>
      </c>
      <c r="F64" s="28">
        <f>ROUND(E64/POWER(C64,2),2)</f>
        <v>16.03</v>
      </c>
      <c r="G64" s="1">
        <f t="shared" si="36"/>
        <v>10</v>
      </c>
    </row>
    <row r="65" spans="1:7" x14ac:dyDescent="0.3">
      <c r="A65" s="28">
        <f>A25</f>
        <v>0.46</v>
      </c>
      <c r="B65" s="28">
        <f>B25</f>
        <v>52.2</v>
      </c>
      <c r="C65" s="28">
        <f>C25</f>
        <v>6.2</v>
      </c>
      <c r="D65" s="28">
        <f t="shared" si="35"/>
        <v>29.88</v>
      </c>
      <c r="E65" s="28">
        <f>ROUND(POWER((B65-D65),2),2)</f>
        <v>498.18</v>
      </c>
      <c r="F65" s="28">
        <f>ROUND(E65/POWER(C65,2),2)</f>
        <v>12.96</v>
      </c>
      <c r="G65" s="1">
        <f t="shared" si="36"/>
        <v>11</v>
      </c>
    </row>
    <row r="66" spans="1:7" x14ac:dyDescent="0.3">
      <c r="A66" s="28">
        <f>A26</f>
        <v>0.49</v>
      </c>
      <c r="B66" s="28">
        <f>B26</f>
        <v>53.4</v>
      </c>
      <c r="C66" s="28">
        <f>C26</f>
        <v>6.3</v>
      </c>
      <c r="D66" s="28">
        <f t="shared" si="35"/>
        <v>31.79</v>
      </c>
      <c r="E66" s="28">
        <f>ROUND(POWER((B66-D66),2),2)</f>
        <v>466.99</v>
      </c>
      <c r="F66" s="28">
        <f>ROUND(E66/POWER(C66,2),2)</f>
        <v>11.77</v>
      </c>
      <c r="G66" s="1">
        <f t="shared" si="36"/>
        <v>12</v>
      </c>
    </row>
    <row r="67" spans="1:7" x14ac:dyDescent="0.3">
      <c r="A67" s="28">
        <f>A27</f>
        <v>0.53</v>
      </c>
      <c r="B67" s="28">
        <f>B27</f>
        <v>54.6</v>
      </c>
      <c r="C67" s="28">
        <f>C27</f>
        <v>5.9</v>
      </c>
      <c r="D67" s="28">
        <f t="shared" si="35"/>
        <v>34.25</v>
      </c>
      <c r="E67" s="28">
        <f>ROUND(POWER((B67-D67),2),2)</f>
        <v>414.12</v>
      </c>
      <c r="F67" s="28">
        <f>ROUND(E67/POWER(C67,2),2)</f>
        <v>11.9</v>
      </c>
      <c r="G67" s="1">
        <f t="shared" si="36"/>
        <v>13</v>
      </c>
    </row>
    <row r="68" spans="1:7" x14ac:dyDescent="0.3">
      <c r="A68" s="28">
        <f t="shared" ref="A68:C68" si="37">A28</f>
        <v>0.56000000000000005</v>
      </c>
      <c r="B68" s="28">
        <f t="shared" si="37"/>
        <v>55.5</v>
      </c>
      <c r="C68" s="28">
        <f t="shared" si="37"/>
        <v>6.9</v>
      </c>
      <c r="D68" s="28">
        <f>ROUND(G28,2)</f>
        <v>36.1</v>
      </c>
      <c r="E68" s="28">
        <f t="shared" ref="E68:E89" si="38">ROUND(POWER((B68-D68),2),2)</f>
        <v>376.36</v>
      </c>
      <c r="F68" s="28">
        <f t="shared" ref="F68:F89" si="39">ROUND(E68/POWER(C68,2),2)</f>
        <v>7.91</v>
      </c>
      <c r="G68" s="1">
        <f t="shared" si="36"/>
        <v>14</v>
      </c>
    </row>
    <row r="69" spans="1:7" x14ac:dyDescent="0.3">
      <c r="A69" s="28">
        <f t="shared" ref="A69:C69" si="40">A29</f>
        <v>0.6</v>
      </c>
      <c r="B69" s="28">
        <f t="shared" si="40"/>
        <v>55.9</v>
      </c>
      <c r="C69" s="28">
        <f t="shared" si="40"/>
        <v>7.5</v>
      </c>
      <c r="D69" s="28">
        <f>ROUND(G29,2)</f>
        <v>38.520000000000003</v>
      </c>
      <c r="E69" s="28">
        <f t="shared" si="38"/>
        <v>302.06</v>
      </c>
      <c r="F69" s="28">
        <f t="shared" si="39"/>
        <v>5.37</v>
      </c>
      <c r="G69" s="1">
        <f t="shared" si="36"/>
        <v>15</v>
      </c>
    </row>
    <row r="70" spans="1:7" x14ac:dyDescent="0.3">
      <c r="A70" s="28">
        <f t="shared" ref="A70:C70" si="41">A30</f>
        <v>0.63</v>
      </c>
      <c r="B70" s="28">
        <f t="shared" si="41"/>
        <v>58.3</v>
      </c>
      <c r="C70" s="28">
        <f t="shared" si="41"/>
        <v>7.4</v>
      </c>
      <c r="D70" s="28">
        <f>ROUND(G30,2)</f>
        <v>40.32</v>
      </c>
      <c r="E70" s="28">
        <f t="shared" si="38"/>
        <v>323.27999999999997</v>
      </c>
      <c r="F70" s="28">
        <f t="shared" si="39"/>
        <v>5.9</v>
      </c>
      <c r="G70" s="1">
        <f t="shared" si="36"/>
        <v>16</v>
      </c>
    </row>
    <row r="71" spans="1:7" x14ac:dyDescent="0.3">
      <c r="A71" s="28">
        <f t="shared" ref="A71:C71" si="42">A31</f>
        <v>0.66</v>
      </c>
      <c r="B71" s="28">
        <f t="shared" si="42"/>
        <v>59.3</v>
      </c>
      <c r="C71" s="28">
        <f t="shared" si="42"/>
        <v>6.3</v>
      </c>
      <c r="D71" s="28">
        <f>ROUND(G31,2)</f>
        <v>42.08</v>
      </c>
      <c r="E71" s="28">
        <f t="shared" si="38"/>
        <v>296.52999999999997</v>
      </c>
      <c r="F71" s="28">
        <f t="shared" si="39"/>
        <v>7.47</v>
      </c>
      <c r="G71" s="1">
        <f t="shared" si="36"/>
        <v>17</v>
      </c>
    </row>
    <row r="72" spans="1:7" x14ac:dyDescent="0.3">
      <c r="A72" s="28">
        <f t="shared" ref="A72:C72" si="43">A32</f>
        <v>0.7</v>
      </c>
      <c r="B72" s="28">
        <f t="shared" si="43"/>
        <v>59.5</v>
      </c>
      <c r="C72" s="28">
        <f t="shared" si="43"/>
        <v>6.7</v>
      </c>
      <c r="D72" s="28">
        <f>ROUND(G32,2)</f>
        <v>44.44</v>
      </c>
      <c r="E72" s="28">
        <f t="shared" si="38"/>
        <v>226.8</v>
      </c>
      <c r="F72" s="28">
        <f t="shared" si="39"/>
        <v>5.05</v>
      </c>
      <c r="G72" s="1">
        <f t="shared" si="36"/>
        <v>18</v>
      </c>
    </row>
    <row r="73" spans="1:7" x14ac:dyDescent="0.3">
      <c r="A73" s="28">
        <f t="shared" ref="A73:C73" si="44">A33</f>
        <v>0.87</v>
      </c>
      <c r="B73" s="28">
        <f t="shared" si="44"/>
        <v>59.1</v>
      </c>
      <c r="C73" s="28">
        <f t="shared" si="44"/>
        <v>5.0999999999999996</v>
      </c>
      <c r="D73" s="28">
        <f>ROUND(G33,2)</f>
        <v>54.07</v>
      </c>
      <c r="E73" s="28">
        <f t="shared" si="38"/>
        <v>25.3</v>
      </c>
      <c r="F73" s="28">
        <f t="shared" si="39"/>
        <v>0.97</v>
      </c>
      <c r="G73" s="1">
        <f t="shared" si="36"/>
        <v>19</v>
      </c>
    </row>
    <row r="74" spans="1:7" x14ac:dyDescent="0.3">
      <c r="A74" s="28">
        <f t="shared" ref="A74:C74" si="45">A34</f>
        <v>1.05</v>
      </c>
      <c r="B74" s="28">
        <f t="shared" si="45"/>
        <v>62.6</v>
      </c>
      <c r="C74" s="28">
        <f t="shared" si="45"/>
        <v>5.5</v>
      </c>
      <c r="D74" s="28">
        <f>ROUND(G34,2)</f>
        <v>63.5</v>
      </c>
      <c r="E74" s="28">
        <f t="shared" si="38"/>
        <v>0.81</v>
      </c>
      <c r="F74" s="28">
        <f t="shared" si="39"/>
        <v>0.03</v>
      </c>
      <c r="G74" s="1">
        <f t="shared" si="36"/>
        <v>20</v>
      </c>
    </row>
    <row r="75" spans="1:7" x14ac:dyDescent="0.3">
      <c r="A75" s="28">
        <f t="shared" ref="A75:C75" si="46">A35</f>
        <v>1.22</v>
      </c>
      <c r="B75" s="28">
        <f t="shared" si="46"/>
        <v>65.599999999999994</v>
      </c>
      <c r="C75" s="28">
        <f t="shared" si="46"/>
        <v>4.8</v>
      </c>
      <c r="D75" s="28">
        <f>ROUND(G35,2)</f>
        <v>71.63</v>
      </c>
      <c r="E75" s="28">
        <f t="shared" si="38"/>
        <v>36.36</v>
      </c>
      <c r="F75" s="28">
        <f t="shared" si="39"/>
        <v>1.58</v>
      </c>
      <c r="G75" s="1">
        <f t="shared" si="36"/>
        <v>21</v>
      </c>
    </row>
    <row r="76" spans="1:7" x14ac:dyDescent="0.3">
      <c r="A76" s="28">
        <f t="shared" ref="A76:C76" si="47">A36</f>
        <v>1.4</v>
      </c>
      <c r="B76" s="28">
        <f t="shared" si="47"/>
        <v>70.7</v>
      </c>
      <c r="C76" s="28">
        <f t="shared" si="47"/>
        <v>4.5999999999999996</v>
      </c>
      <c r="D76" s="28">
        <f>ROUND(G36,2)</f>
        <v>79.349999999999994</v>
      </c>
      <c r="E76" s="28">
        <f t="shared" si="38"/>
        <v>74.819999999999993</v>
      </c>
      <c r="F76" s="28">
        <f t="shared" si="39"/>
        <v>3.54</v>
      </c>
      <c r="G76" s="1">
        <f t="shared" si="36"/>
        <v>22</v>
      </c>
    </row>
    <row r="77" spans="1:7" x14ac:dyDescent="0.3">
      <c r="A77" s="28">
        <f t="shared" ref="A77:C77" si="48">A37</f>
        <v>1.57</v>
      </c>
      <c r="B77" s="28">
        <f t="shared" si="48"/>
        <v>73.900000000000006</v>
      </c>
      <c r="C77" s="28">
        <f t="shared" si="48"/>
        <v>4</v>
      </c>
      <c r="D77" s="28">
        <f>ROUND(G37,2)</f>
        <v>85.75</v>
      </c>
      <c r="E77" s="28">
        <f t="shared" si="38"/>
        <v>140.41999999999999</v>
      </c>
      <c r="F77" s="28">
        <f t="shared" si="39"/>
        <v>8.7799999999999994</v>
      </c>
      <c r="G77" s="1">
        <f t="shared" si="36"/>
        <v>23</v>
      </c>
    </row>
    <row r="78" spans="1:7" x14ac:dyDescent="0.3">
      <c r="A78" s="28">
        <f t="shared" ref="A78:C78" si="49">A38</f>
        <v>1.75</v>
      </c>
      <c r="B78" s="28">
        <f t="shared" si="49"/>
        <v>78.5</v>
      </c>
      <c r="C78" s="28">
        <f t="shared" si="49"/>
        <v>4.2</v>
      </c>
      <c r="D78" s="28">
        <f>ROUND(G38,2)</f>
        <v>91.6</v>
      </c>
      <c r="E78" s="28">
        <f t="shared" si="38"/>
        <v>171.61</v>
      </c>
      <c r="F78" s="28">
        <f t="shared" si="39"/>
        <v>9.73</v>
      </c>
      <c r="G78" s="1">
        <f t="shared" si="36"/>
        <v>24</v>
      </c>
    </row>
    <row r="79" spans="1:7" x14ac:dyDescent="0.3">
      <c r="A79" s="28">
        <f t="shared" ref="A79:C79" si="50">A39</f>
        <v>1.92</v>
      </c>
      <c r="B79" s="28">
        <f t="shared" si="50"/>
        <v>82.4</v>
      </c>
      <c r="C79" s="28">
        <f t="shared" si="50"/>
        <v>4.5999999999999996</v>
      </c>
      <c r="D79" s="28">
        <f>ROUND(G39,2)</f>
        <v>96.25</v>
      </c>
      <c r="E79" s="28">
        <f t="shared" si="38"/>
        <v>191.82</v>
      </c>
      <c r="F79" s="28">
        <f t="shared" si="39"/>
        <v>9.07</v>
      </c>
      <c r="G79" s="1">
        <f t="shared" si="36"/>
        <v>25</v>
      </c>
    </row>
    <row r="80" spans="1:7" x14ac:dyDescent="0.3">
      <c r="A80" s="28">
        <f t="shared" ref="A80:C80" si="51">A40</f>
        <v>2.1</v>
      </c>
      <c r="B80" s="28">
        <f t="shared" si="51"/>
        <v>87.1</v>
      </c>
      <c r="C80" s="28">
        <f t="shared" si="51"/>
        <v>4.9000000000000004</v>
      </c>
      <c r="D80" s="28">
        <f>ROUND(G40,2)</f>
        <v>100.29</v>
      </c>
      <c r="E80" s="28">
        <f t="shared" si="38"/>
        <v>173.98</v>
      </c>
      <c r="F80" s="28">
        <f t="shared" si="39"/>
        <v>7.25</v>
      </c>
      <c r="G80" s="1">
        <f t="shared" si="36"/>
        <v>26</v>
      </c>
    </row>
    <row r="81" spans="1:7" x14ac:dyDescent="0.3">
      <c r="A81" s="28">
        <f t="shared" ref="A81:C81" si="52">A41</f>
        <v>2.27</v>
      </c>
      <c r="B81" s="28">
        <f t="shared" si="52"/>
        <v>89.6</v>
      </c>
      <c r="C81" s="28">
        <f t="shared" si="52"/>
        <v>5.4</v>
      </c>
      <c r="D81" s="28">
        <f>ROUND(G41,2)</f>
        <v>103.32</v>
      </c>
      <c r="E81" s="28">
        <f t="shared" si="38"/>
        <v>188.24</v>
      </c>
      <c r="F81" s="28">
        <f t="shared" si="39"/>
        <v>6.46</v>
      </c>
      <c r="G81" s="1">
        <f t="shared" si="36"/>
        <v>27</v>
      </c>
    </row>
    <row r="82" spans="1:7" x14ac:dyDescent="0.3">
      <c r="A82" s="28">
        <f t="shared" ref="A82:C82" si="53">A42</f>
        <v>2.4500000000000002</v>
      </c>
      <c r="B82" s="28">
        <f t="shared" si="53"/>
        <v>94.9</v>
      </c>
      <c r="C82" s="28">
        <f t="shared" si="53"/>
        <v>5.7</v>
      </c>
      <c r="D82" s="28">
        <f>ROUND(G42,2)</f>
        <v>105.75</v>
      </c>
      <c r="E82" s="28">
        <f t="shared" si="38"/>
        <v>117.72</v>
      </c>
      <c r="F82" s="28">
        <f t="shared" si="39"/>
        <v>3.62</v>
      </c>
      <c r="G82" s="1">
        <f t="shared" si="36"/>
        <v>28</v>
      </c>
    </row>
    <row r="83" spans="1:7" x14ac:dyDescent="0.3">
      <c r="A83" s="28">
        <f t="shared" ref="A83:C83" si="54">A43</f>
        <v>2.62</v>
      </c>
      <c r="B83" s="28">
        <f t="shared" si="54"/>
        <v>98.1</v>
      </c>
      <c r="C83" s="28">
        <f t="shared" si="54"/>
        <v>5</v>
      </c>
      <c r="D83" s="28">
        <f>ROUND(G43,2)</f>
        <v>107.38</v>
      </c>
      <c r="E83" s="28">
        <f t="shared" si="38"/>
        <v>86.12</v>
      </c>
      <c r="F83" s="28">
        <f t="shared" si="39"/>
        <v>3.44</v>
      </c>
      <c r="G83" s="1">
        <f t="shared" si="36"/>
        <v>29</v>
      </c>
    </row>
    <row r="84" spans="1:7" x14ac:dyDescent="0.3">
      <c r="A84" s="28">
        <f t="shared" ref="A84:C84" si="55">A44</f>
        <v>2.79</v>
      </c>
      <c r="B84" s="28">
        <f t="shared" si="55"/>
        <v>99.3</v>
      </c>
      <c r="C84" s="28">
        <f t="shared" si="55"/>
        <v>5.7</v>
      </c>
      <c r="D84" s="28">
        <f>ROUND(G44,2)</f>
        <v>108.44</v>
      </c>
      <c r="E84" s="28">
        <f t="shared" si="38"/>
        <v>83.54</v>
      </c>
      <c r="F84" s="28">
        <f t="shared" si="39"/>
        <v>2.57</v>
      </c>
      <c r="G84" s="1">
        <f t="shared" si="36"/>
        <v>30</v>
      </c>
    </row>
    <row r="85" spans="1:7" x14ac:dyDescent="0.3">
      <c r="A85" s="28">
        <f t="shared" ref="A85:C85" si="56">A45</f>
        <v>2.97</v>
      </c>
      <c r="B85" s="28">
        <f t="shared" si="56"/>
        <v>98.6</v>
      </c>
      <c r="C85" s="28">
        <f t="shared" si="56"/>
        <v>7.2</v>
      </c>
      <c r="D85" s="28">
        <f>ROUND(G45,2)</f>
        <v>109.02</v>
      </c>
      <c r="E85" s="28">
        <f t="shared" si="38"/>
        <v>108.58</v>
      </c>
      <c r="F85" s="28">
        <f t="shared" si="39"/>
        <v>2.09</v>
      </c>
      <c r="G85" s="1">
        <f t="shared" si="36"/>
        <v>31</v>
      </c>
    </row>
    <row r="86" spans="1:7" x14ac:dyDescent="0.3">
      <c r="A86" s="28">
        <f t="shared" ref="A86:C86" si="57">A46</f>
        <v>3.16</v>
      </c>
      <c r="B86" s="28">
        <f t="shared" si="57"/>
        <v>101</v>
      </c>
      <c r="C86" s="28">
        <f t="shared" si="57"/>
        <v>8.6999999999999993</v>
      </c>
      <c r="D86" s="28">
        <f>ROUND(G46,2)</f>
        <v>109.12</v>
      </c>
      <c r="E86" s="28">
        <f t="shared" si="38"/>
        <v>65.930000000000007</v>
      </c>
      <c r="F86" s="28">
        <f t="shared" si="39"/>
        <v>0.87</v>
      </c>
      <c r="G86" s="1">
        <f t="shared" si="36"/>
        <v>32</v>
      </c>
    </row>
    <row r="87" spans="1:7" x14ac:dyDescent="0.3">
      <c r="A87" s="28">
        <f t="shared" ref="A87:C87" si="58">A47</f>
        <v>3.33</v>
      </c>
      <c r="B87" s="28">
        <f t="shared" si="58"/>
        <v>103</v>
      </c>
      <c r="C87" s="28">
        <f t="shared" si="58"/>
        <v>9.4</v>
      </c>
      <c r="D87" s="28">
        <f>ROUND(G47,2)</f>
        <v>108.82</v>
      </c>
      <c r="E87" s="28">
        <f t="shared" si="38"/>
        <v>33.869999999999997</v>
      </c>
      <c r="F87" s="28">
        <f t="shared" si="39"/>
        <v>0.38</v>
      </c>
      <c r="G87" s="1">
        <f t="shared" si="36"/>
        <v>33</v>
      </c>
    </row>
    <row r="88" spans="1:7" x14ac:dyDescent="0.3">
      <c r="A88" s="28">
        <f t="shared" ref="A88:C88" si="59">A48</f>
        <v>3.51</v>
      </c>
      <c r="B88" s="28">
        <f t="shared" si="59"/>
        <v>107</v>
      </c>
      <c r="C88" s="28">
        <f t="shared" si="59"/>
        <v>9.1</v>
      </c>
      <c r="D88" s="28">
        <f>ROUND(G48,2)</f>
        <v>108.19</v>
      </c>
      <c r="E88" s="28">
        <f t="shared" si="38"/>
        <v>1.42</v>
      </c>
      <c r="F88" s="28">
        <f t="shared" si="39"/>
        <v>0.02</v>
      </c>
      <c r="G88" s="1">
        <f t="shared" si="36"/>
        <v>34</v>
      </c>
    </row>
    <row r="89" spans="1:7" x14ac:dyDescent="0.3">
      <c r="A89" s="28">
        <f t="shared" ref="A89:C90" si="60">A49</f>
        <v>3.68</v>
      </c>
      <c r="B89" s="28">
        <f t="shared" si="60"/>
        <v>114</v>
      </c>
      <c r="C89" s="28">
        <f t="shared" si="60"/>
        <v>7.4</v>
      </c>
      <c r="D89" s="28">
        <f>ROUND(G49,2)</f>
        <v>107.35</v>
      </c>
      <c r="E89" s="28">
        <f t="shared" si="38"/>
        <v>44.22</v>
      </c>
      <c r="F89" s="28">
        <f t="shared" si="39"/>
        <v>0.81</v>
      </c>
      <c r="G89" s="1">
        <f t="shared" si="36"/>
        <v>35</v>
      </c>
    </row>
    <row r="90" spans="1:7" ht="19.5" thickBot="1" x14ac:dyDescent="0.35">
      <c r="A90" s="28">
        <f t="shared" si="60"/>
        <v>3.85</v>
      </c>
      <c r="B90" s="28">
        <f t="shared" si="60"/>
        <v>112</v>
      </c>
      <c r="C90" s="28">
        <f t="shared" si="60"/>
        <v>8.1</v>
      </c>
      <c r="D90" s="28">
        <f>ROUND(G50,2)</f>
        <v>106.33</v>
      </c>
      <c r="E90" s="28">
        <f t="shared" ref="E90" si="61">ROUND(POWER((B90-D90),2),2)</f>
        <v>32.15</v>
      </c>
      <c r="F90" s="28">
        <f t="shared" ref="F90" si="62">ROUND(E90/POWER(C90,2),2)</f>
        <v>0.49</v>
      </c>
      <c r="G90" s="1">
        <f t="shared" si="36"/>
        <v>36</v>
      </c>
    </row>
    <row r="91" spans="1:7" ht="19.5" thickBot="1" x14ac:dyDescent="0.35">
      <c r="E91" s="29" t="s">
        <v>31</v>
      </c>
      <c r="F91" s="30">
        <f>ROUND(SUM(F55:F90)/(COUNT(F55:F90)),2)</f>
        <v>5.19</v>
      </c>
    </row>
    <row r="92" spans="1:7" x14ac:dyDescent="0.3">
      <c r="E92" s="27"/>
      <c r="F92" s="31"/>
    </row>
    <row r="93" spans="1:7" x14ac:dyDescent="0.3">
      <c r="A93" s="33"/>
      <c r="B93" s="33"/>
      <c r="C93" s="33"/>
      <c r="E93" s="27"/>
      <c r="F93" s="31"/>
    </row>
    <row r="94" spans="1:7" x14ac:dyDescent="0.3">
      <c r="A94" s="33"/>
      <c r="B94" s="33"/>
      <c r="C94" s="33"/>
      <c r="E94" s="27"/>
      <c r="F94" s="31"/>
    </row>
    <row r="95" spans="1:7" x14ac:dyDescent="0.3">
      <c r="A95" s="35"/>
      <c r="B95" s="35"/>
      <c r="C95" s="35"/>
      <c r="D95" s="10"/>
      <c r="E95" s="33"/>
      <c r="F95" s="33"/>
      <c r="G95" s="33"/>
    </row>
    <row r="96" spans="1:7" x14ac:dyDescent="0.3">
      <c r="A96" s="35"/>
      <c r="B96" s="35"/>
      <c r="C96" s="35"/>
      <c r="D96" s="10"/>
      <c r="E96" s="35"/>
      <c r="F96" s="35"/>
      <c r="G96" s="35"/>
    </row>
    <row r="97" spans="1:7" x14ac:dyDescent="0.3">
      <c r="A97" s="35"/>
      <c r="B97" s="35"/>
      <c r="C97" s="35"/>
      <c r="D97" s="10"/>
      <c r="E97" s="35"/>
      <c r="F97" s="35"/>
      <c r="G97" s="35"/>
    </row>
    <row r="98" spans="1:7" x14ac:dyDescent="0.3">
      <c r="A98" s="35"/>
      <c r="B98" s="35"/>
      <c r="C98" s="35"/>
      <c r="D98" s="10"/>
      <c r="E98" s="35"/>
      <c r="F98" s="35"/>
      <c r="G98" s="35"/>
    </row>
    <row r="99" spans="1:7" x14ac:dyDescent="0.3">
      <c r="A99" s="35"/>
      <c r="B99" s="35"/>
      <c r="C99" s="35"/>
      <c r="D99" s="10"/>
      <c r="E99" s="35"/>
      <c r="F99" s="35"/>
      <c r="G99" s="35"/>
    </row>
    <row r="100" spans="1:7" x14ac:dyDescent="0.3">
      <c r="A100" s="35"/>
      <c r="B100" s="35"/>
      <c r="C100" s="35"/>
      <c r="D100" s="10"/>
      <c r="E100" s="35"/>
      <c r="F100" s="35"/>
      <c r="G100" s="35"/>
    </row>
    <row r="101" spans="1:7" x14ac:dyDescent="0.3">
      <c r="A101" s="35"/>
      <c r="B101" s="35"/>
      <c r="C101" s="35"/>
      <c r="D101" s="10"/>
      <c r="E101" s="35"/>
      <c r="F101" s="35"/>
      <c r="G101" s="35"/>
    </row>
    <row r="102" spans="1:7" x14ac:dyDescent="0.3">
      <c r="A102" s="35"/>
      <c r="B102" s="35"/>
      <c r="C102" s="35"/>
      <c r="D102" s="10"/>
      <c r="E102" s="35"/>
      <c r="F102" s="35"/>
      <c r="G102" s="35"/>
    </row>
    <row r="103" spans="1:7" x14ac:dyDescent="0.3">
      <c r="A103" s="35"/>
      <c r="B103" s="35"/>
      <c r="C103" s="35"/>
      <c r="D103" s="10"/>
      <c r="E103" s="35"/>
      <c r="F103" s="35"/>
      <c r="G103" s="35"/>
    </row>
    <row r="104" spans="1:7" x14ac:dyDescent="0.3">
      <c r="A104" s="35"/>
      <c r="B104" s="35"/>
      <c r="C104" s="35"/>
      <c r="D104" s="10"/>
      <c r="E104" s="35"/>
      <c r="F104" s="35"/>
      <c r="G104" s="35"/>
    </row>
    <row r="105" spans="1:7" x14ac:dyDescent="0.3">
      <c r="A105" s="35"/>
      <c r="B105" s="35"/>
      <c r="C105" s="35"/>
      <c r="D105" s="10"/>
      <c r="E105" s="35"/>
      <c r="F105" s="35"/>
      <c r="G105" s="35"/>
    </row>
    <row r="106" spans="1:7" x14ac:dyDescent="0.3">
      <c r="A106" s="35"/>
      <c r="B106" s="35"/>
      <c r="C106" s="35"/>
      <c r="D106" s="10"/>
      <c r="E106" s="35"/>
      <c r="F106" s="35"/>
      <c r="G106" s="35"/>
    </row>
    <row r="107" spans="1:7" x14ac:dyDescent="0.3">
      <c r="A107" s="35"/>
      <c r="B107" s="35"/>
      <c r="C107" s="35"/>
      <c r="D107" s="10"/>
      <c r="E107" s="35"/>
      <c r="F107" s="35"/>
      <c r="G107" s="35"/>
    </row>
    <row r="108" spans="1:7" x14ac:dyDescent="0.3">
      <c r="A108" s="35"/>
      <c r="B108" s="35"/>
      <c r="C108" s="35"/>
      <c r="D108" s="10"/>
      <c r="E108" s="35"/>
      <c r="F108" s="35"/>
      <c r="G108" s="35"/>
    </row>
    <row r="109" spans="1:7" x14ac:dyDescent="0.3">
      <c r="A109" s="35"/>
      <c r="B109" s="35"/>
      <c r="C109" s="35"/>
      <c r="D109" s="10"/>
      <c r="E109" s="35"/>
      <c r="F109" s="35"/>
      <c r="G109" s="35"/>
    </row>
    <row r="110" spans="1:7" x14ac:dyDescent="0.3">
      <c r="A110" s="35"/>
      <c r="B110" s="35"/>
      <c r="C110" s="35"/>
      <c r="D110" s="10"/>
      <c r="E110" s="35"/>
      <c r="F110" s="35"/>
      <c r="G110" s="35"/>
    </row>
    <row r="111" spans="1:7" x14ac:dyDescent="0.3">
      <c r="A111" s="35"/>
      <c r="B111" s="35"/>
      <c r="C111" s="35"/>
      <c r="D111" s="10"/>
      <c r="E111" s="35"/>
      <c r="F111" s="35"/>
      <c r="G111" s="35"/>
    </row>
    <row r="112" spans="1:7" x14ac:dyDescent="0.3">
      <c r="A112" s="35"/>
      <c r="B112" s="35"/>
      <c r="C112" s="35"/>
      <c r="D112" s="10"/>
      <c r="E112" s="35"/>
      <c r="F112" s="35"/>
      <c r="G112" s="35"/>
    </row>
    <row r="113" spans="1:7" x14ac:dyDescent="0.3">
      <c r="A113" s="35"/>
      <c r="B113" s="35"/>
      <c r="C113" s="35"/>
      <c r="D113" s="10"/>
      <c r="E113" s="35"/>
      <c r="F113" s="35"/>
      <c r="G113" s="35"/>
    </row>
    <row r="114" spans="1:7" x14ac:dyDescent="0.3">
      <c r="A114" s="35"/>
      <c r="B114" s="35"/>
      <c r="C114" s="35"/>
      <c r="D114" s="10"/>
      <c r="E114" s="35"/>
      <c r="F114" s="35"/>
      <c r="G114" s="35"/>
    </row>
    <row r="115" spans="1:7" x14ac:dyDescent="0.3">
      <c r="A115" s="35"/>
      <c r="B115" s="35"/>
      <c r="C115" s="35"/>
      <c r="D115" s="10"/>
      <c r="E115" s="35"/>
      <c r="F115" s="35"/>
      <c r="G115" s="35"/>
    </row>
    <row r="116" spans="1:7" x14ac:dyDescent="0.3">
      <c r="A116" s="35"/>
      <c r="B116" s="35"/>
      <c r="C116" s="35"/>
      <c r="D116" s="10"/>
      <c r="E116" s="35"/>
      <c r="F116" s="35"/>
      <c r="G116" s="35"/>
    </row>
    <row r="117" spans="1:7" x14ac:dyDescent="0.3">
      <c r="A117" s="35"/>
      <c r="B117" s="35"/>
      <c r="C117" s="35"/>
      <c r="D117" s="10"/>
      <c r="E117" s="35"/>
      <c r="F117" s="35"/>
      <c r="G117" s="35"/>
    </row>
    <row r="118" spans="1:7" x14ac:dyDescent="0.3">
      <c r="A118" s="35"/>
      <c r="B118" s="35"/>
      <c r="C118" s="35"/>
      <c r="D118" s="10"/>
      <c r="E118" s="35"/>
      <c r="F118" s="35"/>
      <c r="G118" s="35"/>
    </row>
    <row r="119" spans="1:7" x14ac:dyDescent="0.3">
      <c r="A119" s="35"/>
      <c r="B119" s="35"/>
      <c r="C119" s="35"/>
      <c r="D119" s="10"/>
      <c r="E119" s="35"/>
      <c r="F119" s="35"/>
      <c r="G119" s="35"/>
    </row>
    <row r="120" spans="1:7" x14ac:dyDescent="0.3">
      <c r="A120" s="35"/>
      <c r="B120" s="35"/>
      <c r="C120" s="35"/>
      <c r="D120" s="10"/>
      <c r="E120" s="35"/>
      <c r="F120" s="35"/>
      <c r="G120" s="35"/>
    </row>
    <row r="121" spans="1:7" x14ac:dyDescent="0.3">
      <c r="A121" s="35"/>
      <c r="B121" s="35"/>
      <c r="C121" s="35"/>
      <c r="D121" s="10"/>
      <c r="E121" s="35"/>
      <c r="F121" s="35"/>
      <c r="G121" s="35"/>
    </row>
    <row r="122" spans="1:7" x14ac:dyDescent="0.3">
      <c r="A122" s="35"/>
      <c r="B122" s="35"/>
      <c r="C122" s="35"/>
      <c r="D122" s="10"/>
      <c r="E122" s="35"/>
      <c r="F122" s="35"/>
      <c r="G122" s="35"/>
    </row>
    <row r="123" spans="1:7" x14ac:dyDescent="0.3">
      <c r="A123" s="35"/>
      <c r="B123" s="35"/>
      <c r="C123" s="35"/>
      <c r="D123" s="10"/>
      <c r="E123" s="35"/>
      <c r="F123" s="35"/>
      <c r="G123" s="35"/>
    </row>
    <row r="124" spans="1:7" x14ac:dyDescent="0.3">
      <c r="A124" s="35"/>
      <c r="B124" s="35"/>
      <c r="C124" s="35"/>
      <c r="D124" s="10"/>
      <c r="E124" s="35"/>
      <c r="F124" s="35"/>
      <c r="G124" s="35"/>
    </row>
    <row r="125" spans="1:7" x14ac:dyDescent="0.3">
      <c r="A125" s="35"/>
      <c r="B125" s="35"/>
      <c r="C125" s="35"/>
      <c r="D125" s="10"/>
      <c r="E125" s="35"/>
      <c r="F125" s="35"/>
      <c r="G125" s="35"/>
    </row>
    <row r="126" spans="1:7" x14ac:dyDescent="0.3">
      <c r="A126" s="35"/>
      <c r="B126" s="35"/>
      <c r="C126" s="35"/>
      <c r="D126" s="10"/>
      <c r="E126" s="35"/>
      <c r="F126" s="35"/>
      <c r="G126" s="35"/>
    </row>
    <row r="127" spans="1:7" x14ac:dyDescent="0.3">
      <c r="A127" s="35"/>
      <c r="B127" s="35"/>
      <c r="C127" s="35"/>
      <c r="D127" s="10"/>
      <c r="E127" s="35"/>
      <c r="F127" s="35"/>
      <c r="G127" s="35"/>
    </row>
    <row r="128" spans="1:7" x14ac:dyDescent="0.3">
      <c r="A128" s="35"/>
      <c r="B128" s="35"/>
      <c r="C128" s="35"/>
      <c r="D128" s="10"/>
      <c r="E128" s="35"/>
      <c r="F128" s="35"/>
      <c r="G128" s="35"/>
    </row>
    <row r="129" spans="1:7" x14ac:dyDescent="0.3">
      <c r="A129" s="35"/>
      <c r="B129" s="35"/>
      <c r="C129" s="35"/>
      <c r="D129" s="10"/>
      <c r="E129" s="35"/>
      <c r="F129" s="35"/>
      <c r="G129" s="35"/>
    </row>
    <row r="130" spans="1:7" x14ac:dyDescent="0.3">
      <c r="A130" s="35"/>
      <c r="B130" s="35"/>
      <c r="C130" s="35"/>
      <c r="D130" s="10"/>
      <c r="E130" s="35"/>
      <c r="F130" s="35"/>
      <c r="G130" s="35"/>
    </row>
    <row r="131" spans="1:7" x14ac:dyDescent="0.3">
      <c r="A131" s="35"/>
      <c r="B131" s="35"/>
      <c r="C131" s="35"/>
      <c r="D131" s="10"/>
      <c r="E131" s="35"/>
      <c r="F131" s="35"/>
      <c r="G131" s="35"/>
    </row>
    <row r="132" spans="1:7" x14ac:dyDescent="0.3">
      <c r="A132" s="35"/>
      <c r="B132" s="35"/>
      <c r="C132" s="35"/>
      <c r="D132" s="10"/>
      <c r="E132" s="35"/>
      <c r="F132" s="35"/>
      <c r="G132" s="35"/>
    </row>
    <row r="133" spans="1:7" x14ac:dyDescent="0.3">
      <c r="A133" s="35"/>
      <c r="B133" s="35"/>
      <c r="C133" s="35"/>
      <c r="D133" s="10"/>
      <c r="E133" s="35"/>
      <c r="F133" s="35"/>
      <c r="G133" s="35"/>
    </row>
    <row r="134" spans="1:7" x14ac:dyDescent="0.3">
      <c r="A134" s="35"/>
      <c r="B134" s="35"/>
      <c r="C134" s="35"/>
      <c r="D134" s="10"/>
      <c r="E134" s="35"/>
      <c r="F134" s="35"/>
      <c r="G134" s="35"/>
    </row>
    <row r="135" spans="1:7" x14ac:dyDescent="0.3">
      <c r="A135" s="35"/>
      <c r="B135" s="35"/>
      <c r="C135" s="35"/>
      <c r="D135" s="10"/>
      <c r="E135" s="35"/>
      <c r="F135" s="35"/>
      <c r="G135" s="35"/>
    </row>
    <row r="136" spans="1:7" x14ac:dyDescent="0.3">
      <c r="A136" s="35"/>
      <c r="B136" s="35"/>
      <c r="C136" s="35"/>
      <c r="D136" s="10"/>
      <c r="E136" s="35"/>
      <c r="F136" s="35"/>
      <c r="G136" s="35"/>
    </row>
    <row r="137" spans="1:7" x14ac:dyDescent="0.3">
      <c r="A137" s="35"/>
      <c r="B137" s="35"/>
      <c r="C137" s="35"/>
      <c r="D137" s="10"/>
      <c r="E137" s="35"/>
      <c r="F137" s="35"/>
      <c r="G137" s="35"/>
    </row>
    <row r="138" spans="1:7" x14ac:dyDescent="0.3">
      <c r="A138" s="35"/>
      <c r="B138" s="35"/>
      <c r="C138" s="35"/>
      <c r="D138" s="10"/>
      <c r="E138" s="35"/>
      <c r="F138" s="35"/>
      <c r="G138" s="35"/>
    </row>
    <row r="139" spans="1:7" x14ac:dyDescent="0.3">
      <c r="A139" s="35"/>
      <c r="B139" s="35"/>
      <c r="C139" s="35"/>
      <c r="D139" s="10"/>
      <c r="E139" s="35"/>
      <c r="F139" s="35"/>
      <c r="G139" s="35"/>
    </row>
    <row r="140" spans="1:7" x14ac:dyDescent="0.3">
      <c r="A140" s="35"/>
      <c r="B140" s="35"/>
      <c r="C140" s="35"/>
      <c r="D140" s="10"/>
      <c r="E140" s="35"/>
      <c r="F140" s="35"/>
      <c r="G140" s="35"/>
    </row>
    <row r="141" spans="1:7" x14ac:dyDescent="0.3">
      <c r="A141" s="34"/>
      <c r="B141" s="34"/>
      <c r="C141" s="34"/>
      <c r="D141" s="10"/>
      <c r="E141" s="35"/>
      <c r="F141" s="35"/>
      <c r="G141" s="35"/>
    </row>
    <row r="142" spans="1:7" x14ac:dyDescent="0.3">
      <c r="A142" s="10"/>
      <c r="B142" s="10"/>
      <c r="C142" s="10"/>
      <c r="D142" s="10"/>
      <c r="E142" s="10"/>
      <c r="F142" s="10"/>
      <c r="G142" s="10"/>
    </row>
    <row r="143" spans="1:7" x14ac:dyDescent="0.3">
      <c r="A143" s="10"/>
      <c r="B143" s="10"/>
      <c r="C143" s="10"/>
      <c r="D143" s="10"/>
      <c r="E143" s="10"/>
      <c r="F143" s="10"/>
      <c r="G143" s="10"/>
    </row>
    <row r="144" spans="1:7" x14ac:dyDescent="0.3">
      <c r="A144" s="10"/>
      <c r="B144" s="10"/>
      <c r="C144" s="10"/>
      <c r="D144" s="10"/>
      <c r="E144" s="10"/>
      <c r="F144" s="10"/>
      <c r="G144" s="10"/>
    </row>
    <row r="145" spans="1:7" x14ac:dyDescent="0.3">
      <c r="A145" s="10"/>
      <c r="B145" s="10"/>
      <c r="C145" s="10"/>
      <c r="D145" s="10"/>
      <c r="E145" s="10"/>
      <c r="F145" s="10"/>
      <c r="G145" s="10"/>
    </row>
    <row r="146" spans="1:7" x14ac:dyDescent="0.3">
      <c r="A146" s="10"/>
      <c r="B146" s="10"/>
      <c r="C146" s="10"/>
      <c r="D146" s="10"/>
      <c r="E146" s="10"/>
      <c r="F146" s="10"/>
      <c r="G146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19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NGC7793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2026-01-11T11:19:28Z</dcterms:modified>
</cp:coreProperties>
</file>