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NGC4157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37" i="1" l="1"/>
  <c r="C12" i="1" l="1"/>
  <c r="E9" i="1"/>
  <c r="C9" i="1"/>
  <c r="A28" i="1"/>
  <c r="B28" i="1"/>
  <c r="C28" i="1"/>
  <c r="A29" i="1"/>
  <c r="B29" i="1"/>
  <c r="C29" i="1"/>
  <c r="A30" i="1"/>
  <c r="B30" i="1"/>
  <c r="C30" i="1"/>
  <c r="A31" i="1"/>
  <c r="B31" i="1"/>
  <c r="C31" i="1"/>
  <c r="I16" i="1" l="1"/>
  <c r="I17" i="1" s="1"/>
  <c r="I18" i="1" s="1"/>
  <c r="I19" i="1" s="1"/>
  <c r="I20" i="1" s="1"/>
  <c r="I21" i="1" s="1"/>
  <c r="I22" i="1" s="1"/>
  <c r="I23" i="1" s="1"/>
  <c r="A33" i="1"/>
  <c r="B33" i="1"/>
  <c r="C33" i="1"/>
  <c r="A34" i="1"/>
  <c r="B34" i="1"/>
  <c r="C34" i="1"/>
  <c r="A35" i="1"/>
  <c r="B35" i="1"/>
  <c r="C35" i="1"/>
  <c r="A36" i="1"/>
  <c r="B36" i="1"/>
  <c r="C36" i="1"/>
  <c r="D15" i="1" l="1"/>
  <c r="K15" i="1" s="1"/>
  <c r="D20" i="1"/>
  <c r="D22" i="1"/>
  <c r="D21" i="1"/>
  <c r="D23" i="1"/>
  <c r="A32" i="1"/>
  <c r="B32" i="1"/>
  <c r="C32" i="1"/>
  <c r="I8" i="1"/>
  <c r="K21" i="1" l="1"/>
  <c r="J21" i="1"/>
  <c r="K20" i="1"/>
  <c r="J20" i="1"/>
  <c r="K23" i="1"/>
  <c r="J23" i="1"/>
  <c r="K22" i="1"/>
  <c r="J22" i="1"/>
  <c r="L15" i="1"/>
  <c r="M15" i="1"/>
  <c r="J15" i="1"/>
  <c r="E10" i="1"/>
  <c r="E12" i="1" s="1"/>
  <c r="L21" i="1"/>
  <c r="M21" i="1"/>
  <c r="M22" i="1"/>
  <c r="L22" i="1"/>
  <c r="L23" i="1"/>
  <c r="M23" i="1"/>
  <c r="M20" i="1"/>
  <c r="L20" i="1"/>
  <c r="D16" i="1"/>
  <c r="D19" i="1"/>
  <c r="D17" i="1"/>
  <c r="D18" i="1"/>
  <c r="N15" i="1" l="1"/>
  <c r="K17" i="1"/>
  <c r="J17" i="1"/>
  <c r="K18" i="1"/>
  <c r="J18" i="1"/>
  <c r="K19" i="1"/>
  <c r="J19" i="1"/>
  <c r="K16" i="1"/>
  <c r="J16" i="1"/>
  <c r="O15" i="1"/>
  <c r="O21" i="1"/>
  <c r="O23" i="1"/>
  <c r="N20" i="1"/>
  <c r="O22" i="1"/>
  <c r="O20" i="1"/>
  <c r="N23" i="1"/>
  <c r="E23" i="1" s="1"/>
  <c r="F23" i="1" s="1"/>
  <c r="G23" i="1" s="1"/>
  <c r="N22" i="1"/>
  <c r="N21" i="1"/>
  <c r="L16" i="1"/>
  <c r="M16" i="1"/>
  <c r="L18" i="1"/>
  <c r="M18" i="1"/>
  <c r="L17" i="1"/>
  <c r="M17" i="1"/>
  <c r="L19" i="1"/>
  <c r="M19" i="1"/>
  <c r="E15" i="1" l="1"/>
  <c r="F15" i="1" s="1"/>
  <c r="G15" i="1" s="1"/>
  <c r="E20" i="1"/>
  <c r="F20" i="1" s="1"/>
  <c r="G20" i="1" s="1"/>
  <c r="H20" i="1" s="1"/>
  <c r="N16" i="1"/>
  <c r="E21" i="1"/>
  <c r="F21" i="1" s="1"/>
  <c r="G21" i="1" s="1"/>
  <c r="H21" i="1" s="1"/>
  <c r="E22" i="1"/>
  <c r="F22" i="1" s="1"/>
  <c r="G22" i="1" s="1"/>
  <c r="H22" i="1" s="1"/>
  <c r="D36" i="1"/>
  <c r="E36" i="1" s="1"/>
  <c r="F36" i="1" s="1"/>
  <c r="H23" i="1"/>
  <c r="O16" i="1"/>
  <c r="N19" i="1"/>
  <c r="N17" i="1"/>
  <c r="N18" i="1"/>
  <c r="O17" i="1"/>
  <c r="O19" i="1"/>
  <c r="O18" i="1"/>
  <c r="D33" i="1" l="1"/>
  <c r="E33" i="1" s="1"/>
  <c r="F33" i="1" s="1"/>
  <c r="H15" i="1"/>
  <c r="D28" i="1"/>
  <c r="E28" i="1" s="1"/>
  <c r="F28" i="1" s="1"/>
  <c r="E16" i="1"/>
  <c r="F16" i="1" s="1"/>
  <c r="G16" i="1" s="1"/>
  <c r="D29" i="1" s="1"/>
  <c r="E29" i="1" s="1"/>
  <c r="F29" i="1" s="1"/>
  <c r="D35" i="1"/>
  <c r="E35" i="1" s="1"/>
  <c r="F35" i="1" s="1"/>
  <c r="D34" i="1"/>
  <c r="E34" i="1" s="1"/>
  <c r="F34" i="1" s="1"/>
  <c r="E17" i="1"/>
  <c r="F17" i="1" s="1"/>
  <c r="G17" i="1" s="1"/>
  <c r="D30" i="1" s="1"/>
  <c r="E30" i="1" s="1"/>
  <c r="F30" i="1" s="1"/>
  <c r="E19" i="1"/>
  <c r="F19" i="1" s="1"/>
  <c r="G19" i="1" s="1"/>
  <c r="D32" i="1" s="1"/>
  <c r="E32" i="1" s="1"/>
  <c r="F32" i="1" s="1"/>
  <c r="E18" i="1"/>
  <c r="F18" i="1" s="1"/>
  <c r="G18" i="1" s="1"/>
  <c r="D31" i="1" s="1"/>
  <c r="E31" i="1" s="1"/>
  <c r="F31" i="1" s="1"/>
  <c r="H16" i="1" l="1"/>
  <c r="H19" i="1"/>
  <c r="H18" i="1"/>
  <c r="H17" i="1"/>
  <c r="H24" i="1" l="1"/>
  <c r="C25" i="1" l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<sst xmlns="http://schemas.openxmlformats.org/spreadsheetml/2006/main" count="40" uniqueCount="37">
  <si>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</si>
  <si>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</si>
  <si>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</si>
  <si>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</si>
  <si>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</si>
  <si>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</si>
  <si>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</si>
  <si>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</si>
  <si>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M_totale=</t>
  </si>
  <si>
    <t>Mo</t>
  </si>
  <si>
    <t>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</si>
  <si>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</si>
  <si>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</si>
  <si>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</si>
  <si>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</si>
  <si>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</si>
  <si>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</si>
  <si>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</si>
  <si>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</si>
  <si>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</si>
  <si>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</si>
  <si>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</si>
  <si>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</si>
  <si>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</si>
  <si>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</si>
  <si>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</si>
  <si>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</si>
  <si>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</si>
  <si>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A=(V_obs-V_TURI)^2</t>
  </si>
  <si>
    <t>A/Incer V_Obs^2</t>
  </si>
  <si>
    <t>X^2/d_f=</t>
  </si>
  <si>
    <t>NGC4157</t>
  </si>
  <si>
    <t>r_c=R_max/1,6=</t>
  </si>
  <si>
    <t>R_core=R_max/2≅</t>
  </si>
  <si>
    <t>V_obs(R_core)=</t>
  </si>
  <si>
    <t>V_obs^2(R_core).R_core/G=</t>
  </si>
  <si>
    <t>ρ0=M_tot/4.π.r_c^3.I(infini)/1,2=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</si>
</sst>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sz val="11"/>
      <color rgb="FF1F1F1F"/>
      <name val="Arial"/>
      <family val="2"/>
    </font>
    <font>
      <b/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9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10" xfId="0" applyFont="1" applyBorder="1" applyAlignment="1">
      <alignment horizontal="right" vertical="center" wrapText="1" indent="1" readingOrder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Border="1" applyAlignment="1">
      <alignment horizontal="right" vertical="center" wrapText="1" indent="1" readingOrder="1"/>
    </xf>
    <xf numFmtId="0" fontId="6" fillId="0" borderId="0" xfId="0" applyFont="1" applyBorder="1" applyAlignment="1">
      <alignment horizontal="right" vertical="center" wrapText="1" inden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'NGC4157'!$B$27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'NGC4157'!$C$28:$C$36</c:f>
                <c:numCache>
                  <c:formatCode>General</c:formatCode>
                  <c:ptCount val="9"/>
                  <c:pt idx="0">
                    <c:v>12.1</c:v>
                  </c:pt>
                  <c:pt idx="1">
                    <c:v>10.5</c:v>
                  </c:pt>
                  <c:pt idx="2">
                    <c:v>8.4</c:v>
                  </c:pt>
                  <c:pt idx="3">
                    <c:v>6.9</c:v>
                  </c:pt>
                  <c:pt idx="4">
                    <c:v>7.3</c:v>
                  </c:pt>
                  <c:pt idx="5">
                    <c:v>6.4</c:v>
                  </c:pt>
                  <c:pt idx="6">
                    <c:v>6</c:v>
                  </c:pt>
                  <c:pt idx="7">
                    <c:v>6.4</c:v>
                  </c:pt>
                  <c:pt idx="8">
                    <c:v>6.4</c:v>
                  </c:pt>
                </c:numCache>
              </c:numRef>
            </c:plus>
            <c:minus>
              <c:numRef>
                <c:f>'NGC4157'!$C$28:$C$36</c:f>
                <c:numCache>
                  <c:formatCode>General</c:formatCode>
                  <c:ptCount val="9"/>
                  <c:pt idx="0">
                    <c:v>12.1</c:v>
                  </c:pt>
                  <c:pt idx="1">
                    <c:v>10.5</c:v>
                  </c:pt>
                  <c:pt idx="2">
                    <c:v>8.4</c:v>
                  </c:pt>
                  <c:pt idx="3">
                    <c:v>6.9</c:v>
                  </c:pt>
                  <c:pt idx="4">
                    <c:v>7.3</c:v>
                  </c:pt>
                  <c:pt idx="5">
                    <c:v>6.4</c:v>
                  </c:pt>
                  <c:pt idx="6">
                    <c:v>6</c:v>
                  </c:pt>
                  <c:pt idx="7">
                    <c:v>6.4</c:v>
                  </c:pt>
                  <c:pt idx="8">
                    <c:v>6.4</c:v>
                  </c:pt>
                </c:numCache>
              </c:numRef>
            </c:minus>
          </c:errBars>
          <c:xVal>
            <c:numRef>
              <c:f>'NGC4157'!$A$28:$A$36</c:f>
              <c:numCache>
                <c:formatCode>General</c:formatCode>
                <c:ptCount val="9"/>
                <c:pt idx="0">
                  <c:v>1.74</c:v>
                </c:pt>
                <c:pt idx="1">
                  <c:v>3.5</c:v>
                </c:pt>
                <c:pt idx="2">
                  <c:v>5.24</c:v>
                </c:pt>
                <c:pt idx="3">
                  <c:v>6.98</c:v>
                </c:pt>
                <c:pt idx="4">
                  <c:v>8.7200000000000006</c:v>
                </c:pt>
                <c:pt idx="5">
                  <c:v>10.47</c:v>
                </c:pt>
                <c:pt idx="6">
                  <c:v>12.19</c:v>
                </c:pt>
                <c:pt idx="7">
                  <c:v>13.94</c:v>
                </c:pt>
                <c:pt idx="8">
                  <c:v>15.68</c:v>
                </c:pt>
              </c:numCache>
            </c:numRef>
          </c:xVal>
          <c:yVal>
            <c:numRef>
              <c:f>'NGC4157'!$B$28:$B$36</c:f>
              <c:numCache>
                <c:formatCode>General</c:formatCode>
                <c:ptCount val="9"/>
                <c:pt idx="0">
                  <c:v>96.4</c:v>
                </c:pt>
                <c:pt idx="1">
                  <c:v>157</c:v>
                </c:pt>
                <c:pt idx="2">
                  <c:v>192</c:v>
                </c:pt>
                <c:pt idx="3">
                  <c:v>201</c:v>
                </c:pt>
                <c:pt idx="4">
                  <c:v>201</c:v>
                </c:pt>
                <c:pt idx="5">
                  <c:v>194</c:v>
                </c:pt>
                <c:pt idx="6">
                  <c:v>190</c:v>
                </c:pt>
                <c:pt idx="7">
                  <c:v>186</c:v>
                </c:pt>
                <c:pt idx="8">
                  <c:v>184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348352"/>
        <c:axId val="213349888"/>
      </c:scatterChart>
      <c:scatterChart>
        <c:scatterStyle val="smoothMarker"/>
        <c:varyColors val="0"/>
        <c:ser>
          <c:idx val="1"/>
          <c:order val="1"/>
          <c:tx>
            <c:strRef>
              <c:f>'NGC4157'!$D$27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'NGC4157'!$A$28:$A$36</c:f>
              <c:numCache>
                <c:formatCode>General</c:formatCode>
                <c:ptCount val="9"/>
                <c:pt idx="0">
                  <c:v>1.74</c:v>
                </c:pt>
                <c:pt idx="1">
                  <c:v>3.5</c:v>
                </c:pt>
                <c:pt idx="2">
                  <c:v>5.24</c:v>
                </c:pt>
                <c:pt idx="3">
                  <c:v>6.98</c:v>
                </c:pt>
                <c:pt idx="4">
                  <c:v>8.7200000000000006</c:v>
                </c:pt>
                <c:pt idx="5">
                  <c:v>10.47</c:v>
                </c:pt>
                <c:pt idx="6">
                  <c:v>12.19</c:v>
                </c:pt>
                <c:pt idx="7">
                  <c:v>13.94</c:v>
                </c:pt>
                <c:pt idx="8">
                  <c:v>15.68</c:v>
                </c:pt>
              </c:numCache>
            </c:numRef>
          </c:xVal>
          <c:yVal>
            <c:numRef>
              <c:f>'NGC4157'!$D$28:$D$36</c:f>
              <c:numCache>
                <c:formatCode>General</c:formatCode>
                <c:ptCount val="9"/>
                <c:pt idx="0">
                  <c:v>82.48</c:v>
                </c:pt>
                <c:pt idx="1">
                  <c:v>148.59</c:v>
                </c:pt>
                <c:pt idx="2">
                  <c:v>188.64</c:v>
                </c:pt>
                <c:pt idx="3">
                  <c:v>205.25</c:v>
                </c:pt>
                <c:pt idx="4">
                  <c:v>205.87</c:v>
                </c:pt>
                <c:pt idx="5">
                  <c:v>198.21</c:v>
                </c:pt>
                <c:pt idx="6">
                  <c:v>187.88</c:v>
                </c:pt>
                <c:pt idx="7">
                  <c:v>177.29</c:v>
                </c:pt>
                <c:pt idx="8">
                  <c:v>167.7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348352"/>
        <c:axId val="213349888"/>
      </c:scatterChart>
      <c:valAx>
        <c:axId val="21334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349888"/>
        <c:crosses val="autoZero"/>
        <c:crossBetween val="midCat"/>
      </c:valAx>
      <c:valAx>
        <c:axId val="213349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348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25</xdr:row>
      <xdr:rowOff>123826</xdr:rowOff>
    </xdr:from>
    <xdr:to>
      <xdr:col>13</xdr:col>
      <xdr:colOff>390525</xdr:colOff>
      <xdr:row>36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8"/>
  <sheetViews>
    <sheetView tabSelected="1" topLeftCell="A31" workbookViewId="0">
      <selection activeCell="D38" sqref="D38"/>
    </sheetView>
  </sheetViews>
  <sheetFormatPr baseColWidth="10" defaultRowHeight="18.75" x14ac:dyDescent="0.3"/>
  <cols>
    <col min="1" max="1" width="12.7109375" style="1" customWidth="1"/>
    <col min="2" max="2" width="22.5703125" style="1" customWidth="1"/>
    <col min="3" max="3" width="12.7109375" style="1" customWidth="1"/>
    <col min="4" max="4" width="36.42578125" style="1" customWidth="1"/>
    <col min="5" max="6" width="12.710937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31</v>
      </c>
      <c r="B9" s="14" t="s">
        <v>33</v>
      </c>
      <c r="C9" s="21">
        <f>A23</f>
        <v>15.68</v>
      </c>
      <c r="D9" s="14" t="s">
        <v>34</v>
      </c>
      <c r="E9" s="21">
        <f>B23</f>
        <v>184</v>
      </c>
      <c r="F9" s="10"/>
      <c r="G9" s="10"/>
      <c r="H9" s="10"/>
      <c r="I9" s="11"/>
    </row>
    <row r="10" spans="1:15" x14ac:dyDescent="0.3">
      <c r="B10" s="5" t="s">
        <v>8</v>
      </c>
      <c r="C10" s="33" t="s">
        <v>35</v>
      </c>
      <c r="D10" s="33"/>
      <c r="E10" s="9">
        <f>(E9*E9*C9/I8)</f>
        <v>123430463391.38318</v>
      </c>
      <c r="F10" s="6" t="s">
        <v>9</v>
      </c>
      <c r="G10" s="8" t="s">
        <v>10</v>
      </c>
      <c r="H10" s="7">
        <v>6.4873818400000005E-2</v>
      </c>
    </row>
    <row r="11" spans="1:15" x14ac:dyDescent="0.3">
      <c r="D11" s="2"/>
      <c r="G11" s="15" t="s">
        <v>17</v>
      </c>
      <c r="H11" s="6"/>
      <c r="I11" s="2"/>
    </row>
    <row r="12" spans="1:15" x14ac:dyDescent="0.3">
      <c r="B12" s="5" t="s">
        <v>32</v>
      </c>
      <c r="C12" s="7">
        <f>C9/1.6</f>
        <v>9.7999999999999989</v>
      </c>
      <c r="D12" s="5" t="s">
        <v>36</v>
      </c>
      <c r="E12" s="9">
        <f>E10/(POWER(C12,3)*4*3.14159*H10)/1.2</f>
        <v>134055281.31942759</v>
      </c>
      <c r="F12" s="6" t="s">
        <v>11</v>
      </c>
      <c r="G12" s="17" t="s">
        <v>16</v>
      </c>
      <c r="H12" s="18">
        <v>3.1415899999999999</v>
      </c>
    </row>
    <row r="13" spans="1:15" x14ac:dyDescent="0.3">
      <c r="B13" s="2"/>
      <c r="D13" s="2"/>
    </row>
    <row r="14" spans="1:15" ht="19.5" thickBot="1" x14ac:dyDescent="0.35">
      <c r="A14" s="12" t="s">
        <v>7</v>
      </c>
      <c r="B14" s="12" t="s">
        <v>12</v>
      </c>
      <c r="C14" s="12" t="s">
        <v>27</v>
      </c>
      <c r="D14" s="12" t="s">
        <v>13</v>
      </c>
      <c r="E14" s="12" t="s">
        <v>26</v>
      </c>
      <c r="F14" s="12" t="s">
        <v>14</v>
      </c>
      <c r="G14" s="13" t="s">
        <v>15</v>
      </c>
      <c r="H14" s="12" t="s">
        <v>19</v>
      </c>
      <c r="J14" s="34" t="s">
        <v>25</v>
      </c>
      <c r="K14" s="33"/>
      <c r="L14" s="33"/>
      <c r="M14" s="33"/>
      <c r="N14" s="33"/>
      <c r="O14" s="35"/>
    </row>
    <row r="15" spans="1:15" ht="19.5" thickBot="1" x14ac:dyDescent="0.35">
      <c r="A15" s="32">
        <v>1.74</v>
      </c>
      <c r="B15" s="32">
        <v>96.4</v>
      </c>
      <c r="C15" s="32">
        <v>12.1</v>
      </c>
      <c r="D15" s="13">
        <f>A15/$C$12</f>
        <v>0.17755102040816328</v>
      </c>
      <c r="E15" s="13">
        <f>N15*K15+O15*M15</f>
        <v>1.7360083163265314E-3</v>
      </c>
      <c r="F15" s="13">
        <f>4*$H$12*$E$12*POWER($C$12,3)*E15</f>
        <v>2752475449.2674079</v>
      </c>
      <c r="G15" s="13">
        <f t="shared" ref="G15:G23" si="0">POWER($I$8*F15/A15,0.5)</f>
        <v>82.483441946011396</v>
      </c>
      <c r="H15" s="13">
        <f t="shared" ref="H15:H23" si="1">ROUND(ABS((B15-G15)/B15)*100,2)</f>
        <v>14.44</v>
      </c>
      <c r="I15" s="1">
        <v>1</v>
      </c>
      <c r="J15" s="24">
        <f>INDEX(Integrale!$H$3:$H$502,MATCH('NGC4157'!D15,Integrale!$H$3:$H$502,1))</f>
        <v>0.17</v>
      </c>
      <c r="K15" s="24">
        <f>INDEX(Integrale!$I$3:$I$502,MATCH('NGC4157'!D15,Integrale!$H$3:$H$502,1))</f>
        <v>1.5312220000000001E-3</v>
      </c>
      <c r="L15" s="24">
        <f>INDEX(Integrale!$H$3:$H$502,MATCH('NGC4157'!D15,Integrale!$H$3:$H$502,1)+1)</f>
        <v>0.18</v>
      </c>
      <c r="M15" s="24">
        <f>INDEX(Integrale!$I$3:$I$502,MATCH('NGC4157'!D15,Integrale!$H$3:$H$502,1)+1)</f>
        <v>1.8024255E-3</v>
      </c>
      <c r="N15" s="24">
        <f>(L15-D15)/(L15-J15)</f>
        <v>0.24489795918367133</v>
      </c>
      <c r="O15" s="24">
        <f t="shared" ref="O15:O23" si="2">(D15-J15)/(L15-J15)</f>
        <v>0.7551020408163287</v>
      </c>
    </row>
    <row r="16" spans="1:15" ht="19.5" thickBot="1" x14ac:dyDescent="0.35">
      <c r="A16" s="32">
        <v>3.5</v>
      </c>
      <c r="B16" s="32">
        <v>157</v>
      </c>
      <c r="C16" s="32">
        <v>10.5</v>
      </c>
      <c r="D16" s="13">
        <f t="shared" ref="D16:D23" si="3">A16/$C$12</f>
        <v>0.35714285714285721</v>
      </c>
      <c r="E16" s="13">
        <f t="shared" ref="E16:E23" si="4">N16*K16+O16*M16</f>
        <v>1.1332738371428577E-2</v>
      </c>
      <c r="F16" s="13">
        <f t="shared" ref="F16:F23" si="5">4*$H$12*$E$12*POWER($C$12,3)*E16</f>
        <v>17968280363.042145</v>
      </c>
      <c r="G16" s="13">
        <f t="shared" si="0"/>
        <v>148.59319058942484</v>
      </c>
      <c r="H16" s="13">
        <f t="shared" si="1"/>
        <v>5.35</v>
      </c>
      <c r="I16" s="1">
        <f>1+I15</f>
        <v>2</v>
      </c>
      <c r="J16" s="28">
        <f>INDEX(Integrale!$H$3:$H$502,MATCH('NGC4157'!D16,Integrale!$H$3:$H$502,1))</f>
        <v>0.35</v>
      </c>
      <c r="K16" s="28">
        <f>INDEX(Integrale!$I$3:$I$502,MATCH('NGC4157'!D16,Integrale!$H$3:$H$502,1))</f>
        <v>1.0783486300000001E-2</v>
      </c>
      <c r="L16" s="28">
        <f>INDEX(Integrale!$H$3:$H$502,MATCH('NGC4157'!D16,Integrale!$H$3:$H$502,1)+1)</f>
        <v>0.36</v>
      </c>
      <c r="M16" s="28">
        <f>INDEX(Integrale!$I$3:$I$502,MATCH('NGC4157'!D16,Integrale!$H$3:$H$502,1)+1)</f>
        <v>1.15524392E-2</v>
      </c>
      <c r="N16" s="28">
        <f t="shared" ref="N16:N23" si="6">(L16-D16)/(L16-J16)</f>
        <v>0.28571428571427776</v>
      </c>
      <c r="O16" s="28">
        <f t="shared" si="2"/>
        <v>0.71428571428572218</v>
      </c>
    </row>
    <row r="17" spans="1:15" ht="19.5" thickBot="1" x14ac:dyDescent="0.35">
      <c r="A17" s="32">
        <v>5.24</v>
      </c>
      <c r="B17" s="32">
        <v>192</v>
      </c>
      <c r="C17" s="32">
        <v>8.4</v>
      </c>
      <c r="D17" s="13">
        <f t="shared" si="3"/>
        <v>0.53469387755102049</v>
      </c>
      <c r="E17" s="13">
        <f t="shared" si="4"/>
        <v>2.7345003267346943E-2</v>
      </c>
      <c r="F17" s="13">
        <f t="shared" si="5"/>
        <v>43356042390.843254</v>
      </c>
      <c r="G17" s="13">
        <f t="shared" si="0"/>
        <v>188.64219671496127</v>
      </c>
      <c r="H17" s="13">
        <f t="shared" si="1"/>
        <v>1.75</v>
      </c>
      <c r="I17" s="1">
        <f t="shared" ref="I17:I23" si="7">1+I16</f>
        <v>3</v>
      </c>
      <c r="J17" s="28">
        <f>INDEX(Integrale!$H$3:$H$502,MATCH('NGC4157'!D17,Integrale!$H$3:$H$502,1))</f>
        <v>0.53</v>
      </c>
      <c r="K17" s="28">
        <f>INDEX(Integrale!$I$3:$I$502,MATCH('NGC4157'!D17,Integrale!$H$3:$H$502,1))</f>
        <v>2.6895225500000002E-2</v>
      </c>
      <c r="L17" s="28">
        <f>INDEX(Integrale!$H$3:$H$502,MATCH('NGC4157'!D17,Integrale!$H$3:$H$502,1)+1)</f>
        <v>0.54</v>
      </c>
      <c r="M17" s="28">
        <f>INDEX(Integrale!$I$3:$I$502,MATCH('NGC4157'!D17,Integrale!$H$3:$H$502,1)+1)</f>
        <v>2.7853447699999999E-2</v>
      </c>
      <c r="N17" s="28">
        <f t="shared" si="6"/>
        <v>0.530612244897954</v>
      </c>
      <c r="O17" s="28">
        <f t="shared" si="2"/>
        <v>0.469387755102046</v>
      </c>
    </row>
    <row r="18" spans="1:15" ht="19.5" thickBot="1" x14ac:dyDescent="0.35">
      <c r="A18" s="32">
        <v>6.98</v>
      </c>
      <c r="B18" s="32">
        <v>201</v>
      </c>
      <c r="C18" s="32">
        <v>6.9</v>
      </c>
      <c r="D18" s="13">
        <f t="shared" si="3"/>
        <v>0.71224489795918378</v>
      </c>
      <c r="E18" s="13">
        <f t="shared" si="4"/>
        <v>4.3122614516326548E-2</v>
      </c>
      <c r="F18" s="13">
        <f t="shared" si="5"/>
        <v>68371756430.045601</v>
      </c>
      <c r="G18" s="13">
        <f t="shared" si="0"/>
        <v>205.25338566077903</v>
      </c>
      <c r="H18" s="13">
        <f t="shared" si="1"/>
        <v>2.12</v>
      </c>
      <c r="I18" s="1">
        <f t="shared" si="7"/>
        <v>4</v>
      </c>
      <c r="J18" s="28">
        <f>INDEX(Integrale!$H$3:$H$502,MATCH('NGC4157'!D18,Integrale!$H$3:$H$502,1))</f>
        <v>0.71</v>
      </c>
      <c r="K18" s="28">
        <f>INDEX(Integrale!$I$3:$I$502,MATCH('NGC4157'!D18,Integrale!$H$3:$H$502,1))</f>
        <v>4.2949464100000001E-2</v>
      </c>
      <c r="L18" s="28">
        <f>INDEX(Integrale!$H$3:$H$502,MATCH('NGC4157'!D18,Integrale!$H$3:$H$502,1)+1)</f>
        <v>0.72</v>
      </c>
      <c r="M18" s="28">
        <f>INDEX(Integrale!$I$3:$I$502,MATCH('NGC4157'!D18,Integrale!$H$3:$H$502,1)+1)</f>
        <v>4.3720770499999999E-2</v>
      </c>
      <c r="N18" s="28">
        <f t="shared" si="6"/>
        <v>0.77551020408161908</v>
      </c>
      <c r="O18" s="28">
        <f t="shared" si="2"/>
        <v>0.22448979591838095</v>
      </c>
    </row>
    <row r="19" spans="1:15" ht="19.5" thickBot="1" x14ac:dyDescent="0.35">
      <c r="A19" s="32">
        <v>8.7200000000000006</v>
      </c>
      <c r="B19" s="32">
        <v>201</v>
      </c>
      <c r="C19" s="32">
        <v>7.3</v>
      </c>
      <c r="D19" s="13">
        <f t="shared" si="3"/>
        <v>0.88979591836734706</v>
      </c>
      <c r="E19" s="13">
        <f t="shared" si="4"/>
        <v>5.4195576467346941E-2</v>
      </c>
      <c r="F19" s="13">
        <f t="shared" si="5"/>
        <v>85928156151.303085</v>
      </c>
      <c r="G19" s="13">
        <f t="shared" si="0"/>
        <v>205.86815690268085</v>
      </c>
      <c r="H19" s="13">
        <f t="shared" si="1"/>
        <v>2.42</v>
      </c>
      <c r="I19" s="1">
        <f t="shared" si="7"/>
        <v>5</v>
      </c>
      <c r="J19" s="28">
        <f>INDEX(Integrale!$H$3:$H$502,MATCH('NGC4157'!D19,Integrale!$H$3:$H$502,1))</f>
        <v>0.88</v>
      </c>
      <c r="K19" s="28">
        <f>INDEX(Integrale!$I$3:$I$502,MATCH('NGC4157'!D19,Integrale!$H$3:$H$502,1))</f>
        <v>5.37257701E-2</v>
      </c>
      <c r="L19" s="28">
        <f>INDEX(Integrale!$H$3:$H$502,MATCH('NGC4157'!D19,Integrale!$H$3:$H$502,1)+1)</f>
        <v>0.89</v>
      </c>
      <c r="M19" s="28">
        <f>INDEX(Integrale!$I$3:$I$502,MATCH('NGC4157'!D19,Integrale!$H$3:$H$502,1)+1)</f>
        <v>5.42053641E-2</v>
      </c>
      <c r="N19" s="28">
        <f t="shared" si="6"/>
        <v>2.0408163265295248E-2</v>
      </c>
      <c r="O19" s="28">
        <f t="shared" si="2"/>
        <v>0.97959183673470474</v>
      </c>
    </row>
    <row r="20" spans="1:15" ht="19.5" thickBot="1" x14ac:dyDescent="0.35">
      <c r="A20" s="32">
        <v>10.47</v>
      </c>
      <c r="B20" s="32">
        <v>194</v>
      </c>
      <c r="C20" s="32">
        <v>6.4</v>
      </c>
      <c r="D20" s="13">
        <f t="shared" si="3"/>
        <v>1.0683673469387758</v>
      </c>
      <c r="E20" s="13">
        <f t="shared" si="4"/>
        <v>6.0321536953061222E-2</v>
      </c>
      <c r="F20" s="13">
        <f t="shared" si="5"/>
        <v>95640987409.963516</v>
      </c>
      <c r="G20" s="13">
        <f t="shared" si="0"/>
        <v>198.21127593910745</v>
      </c>
      <c r="H20" s="13">
        <f t="shared" si="1"/>
        <v>2.17</v>
      </c>
      <c r="I20" s="1">
        <f t="shared" si="7"/>
        <v>6</v>
      </c>
      <c r="J20" s="28">
        <f>INDEX(Integrale!$H$3:$H$502,MATCH('NGC4157'!D20,Integrale!$H$3:$H$502,1))</f>
        <v>1.06</v>
      </c>
      <c r="K20" s="28">
        <f>INDEX(Integrale!$I$3:$I$502,MATCH('NGC4157'!D20,Integrale!$H$3:$H$502,1))</f>
        <v>6.0124166299999997E-2</v>
      </c>
      <c r="L20" s="28">
        <f>INDEX(Integrale!$H$3:$H$502,MATCH('NGC4157'!D20,Integrale!$H$3:$H$502,1)+1)</f>
        <v>1.07</v>
      </c>
      <c r="M20" s="28">
        <f>INDEX(Integrale!$I$3:$I$502,MATCH('NGC4157'!D20,Integrale!$H$3:$H$502,1)+1)</f>
        <v>6.0360048299999997E-2</v>
      </c>
      <c r="N20" s="28">
        <f t="shared" si="6"/>
        <v>0.16326530612242859</v>
      </c>
      <c r="O20" s="28">
        <f t="shared" si="2"/>
        <v>0.83673469387757138</v>
      </c>
    </row>
    <row r="21" spans="1:15" ht="19.5" thickBot="1" x14ac:dyDescent="0.35">
      <c r="A21" s="32">
        <v>12.19</v>
      </c>
      <c r="B21" s="32">
        <v>190</v>
      </c>
      <c r="C21" s="32">
        <v>6</v>
      </c>
      <c r="D21" s="13">
        <f t="shared" si="3"/>
        <v>1.2438775510204083</v>
      </c>
      <c r="E21" s="13">
        <f t="shared" si="4"/>
        <v>6.3103102659183674E-2</v>
      </c>
      <c r="F21" s="13">
        <f t="shared" si="5"/>
        <v>100051214737.0002</v>
      </c>
      <c r="G21" s="13">
        <f t="shared" si="0"/>
        <v>187.88365604426977</v>
      </c>
      <c r="H21" s="13">
        <f t="shared" si="1"/>
        <v>1.1100000000000001</v>
      </c>
      <c r="I21" s="1">
        <f t="shared" si="7"/>
        <v>7</v>
      </c>
      <c r="J21" s="28">
        <f>INDEX(Integrale!$H$3:$H$502,MATCH('NGC4157'!D21,Integrale!$H$3:$H$502,1))</f>
        <v>1.24</v>
      </c>
      <c r="K21" s="28">
        <f>INDEX(Integrale!$I$3:$I$502,MATCH('NGC4157'!D21,Integrale!$H$3:$H$502,1))</f>
        <v>6.3064647900000007E-2</v>
      </c>
      <c r="L21" s="28">
        <f>INDEX(Integrale!$H$3:$H$502,MATCH('NGC4157'!D21,Integrale!$H$3:$H$502,1)+1)</f>
        <v>1.25</v>
      </c>
      <c r="M21" s="28">
        <f>INDEX(Integrale!$I$3:$I$502,MATCH('NGC4157'!D21,Integrale!$H$3:$H$502,1)+1)</f>
        <v>6.3163820699999998E-2</v>
      </c>
      <c r="N21" s="28">
        <f t="shared" si="6"/>
        <v>0.61224489795916825</v>
      </c>
      <c r="O21" s="28">
        <f t="shared" si="2"/>
        <v>0.38775510204083175</v>
      </c>
    </row>
    <row r="22" spans="1:15" ht="19.5" thickBot="1" x14ac:dyDescent="0.35">
      <c r="A22" s="32">
        <v>13.94</v>
      </c>
      <c r="B22" s="32">
        <v>186</v>
      </c>
      <c r="C22" s="32">
        <v>6.4</v>
      </c>
      <c r="D22" s="13">
        <f t="shared" si="3"/>
        <v>1.4224489795918369</v>
      </c>
      <c r="E22" s="13">
        <f t="shared" si="4"/>
        <v>6.4251080195918367E-2</v>
      </c>
      <c r="F22" s="13">
        <f t="shared" si="5"/>
        <v>101871355779.21533</v>
      </c>
      <c r="G22" s="13">
        <f t="shared" si="0"/>
        <v>177.28595396769137</v>
      </c>
      <c r="H22" s="13">
        <f t="shared" si="1"/>
        <v>4.68</v>
      </c>
      <c r="I22" s="1">
        <f t="shared" si="7"/>
        <v>8</v>
      </c>
      <c r="J22" s="28">
        <f>INDEX(Integrale!$H$3:$H$502,MATCH('NGC4157'!D22,Integrale!$H$3:$H$502,1))</f>
        <v>1.42</v>
      </c>
      <c r="K22" s="28">
        <f>INDEX(Integrale!$I$3:$I$502,MATCH('NGC4157'!D22,Integrale!$H$3:$H$502,1))</f>
        <v>6.4241987599999995E-2</v>
      </c>
      <c r="L22" s="28">
        <f>INDEX(Integrale!$H$3:$H$502,MATCH('NGC4157'!D22,Integrale!$H$3:$H$502,1)+1)</f>
        <v>1.43</v>
      </c>
      <c r="M22" s="28">
        <f>INDEX(Integrale!$I$3:$I$502,MATCH('NGC4157'!D22,Integrale!$H$3:$H$502,1)+1)</f>
        <v>6.42791157E-2</v>
      </c>
      <c r="N22" s="28">
        <f t="shared" si="6"/>
        <v>0.75510204081630161</v>
      </c>
      <c r="O22" s="28">
        <f t="shared" si="2"/>
        <v>0.24489795918369839</v>
      </c>
    </row>
    <row r="23" spans="1:15" ht="19.5" thickBot="1" x14ac:dyDescent="0.35">
      <c r="A23" s="32">
        <v>15.68</v>
      </c>
      <c r="B23" s="32">
        <v>184</v>
      </c>
      <c r="C23" s="32">
        <v>6.4</v>
      </c>
      <c r="D23" s="13">
        <f t="shared" si="3"/>
        <v>1.6</v>
      </c>
      <c r="E23" s="13">
        <f t="shared" si="4"/>
        <v>6.4667365800000001E-2</v>
      </c>
      <c r="F23" s="13">
        <f t="shared" si="5"/>
        <v>102531384820.74823</v>
      </c>
      <c r="G23" s="13">
        <f t="shared" si="0"/>
        <v>167.70076929280992</v>
      </c>
      <c r="H23" s="13">
        <f t="shared" si="1"/>
        <v>8.86</v>
      </c>
      <c r="I23" s="1">
        <f t="shared" si="7"/>
        <v>9</v>
      </c>
      <c r="J23" s="28">
        <f>INDEX(Integrale!$H$3:$H$502,MATCH('NGC4157'!D23,Integrale!$H$3:$H$502,1))</f>
        <v>1.6</v>
      </c>
      <c r="K23" s="28">
        <f>INDEX(Integrale!$I$3:$I$502,MATCH('NGC4157'!D23,Integrale!$H$3:$H$502,1))</f>
        <v>6.4667365800000001E-2</v>
      </c>
      <c r="L23" s="28">
        <f>INDEX(Integrale!$H$3:$H$502,MATCH('NGC4157'!D23,Integrale!$H$3:$H$502,1)+1)</f>
        <v>1.61</v>
      </c>
      <c r="M23" s="28">
        <f>INDEX(Integrale!$I$3:$I$502,MATCH('NGC4157'!D23,Integrale!$H$3:$H$502,1)+1)</f>
        <v>6.4680117999999995E-2</v>
      </c>
      <c r="N23" s="28">
        <f t="shared" si="6"/>
        <v>1</v>
      </c>
      <c r="O23" s="28">
        <f t="shared" si="2"/>
        <v>0</v>
      </c>
    </row>
    <row r="24" spans="1:15" x14ac:dyDescent="0.3">
      <c r="G24" s="1" t="s">
        <v>21</v>
      </c>
      <c r="H24" s="1">
        <f>ROUND(AVERAGE(H15:H23),2)</f>
        <v>4.7699999999999996</v>
      </c>
    </row>
    <row r="25" spans="1:15" x14ac:dyDescent="0.3">
      <c r="B25" s="19" t="s">
        <v>20</v>
      </c>
      <c r="C25" s="20">
        <f>ROUND(MAX(0,100-H24),2)</f>
        <v>95.23</v>
      </c>
      <c r="D25" s="20" t="s">
        <v>22</v>
      </c>
    </row>
    <row r="27" spans="1:15" x14ac:dyDescent="0.3">
      <c r="A27" s="12" t="s">
        <v>7</v>
      </c>
      <c r="B27" s="12" t="s">
        <v>23</v>
      </c>
      <c r="C27" s="12" t="s">
        <v>24</v>
      </c>
      <c r="D27" s="12" t="s">
        <v>15</v>
      </c>
      <c r="E27" s="26" t="s">
        <v>28</v>
      </c>
      <c r="F27" s="26" t="s">
        <v>29</v>
      </c>
    </row>
    <row r="28" spans="1:15" x14ac:dyDescent="0.3">
      <c r="A28" s="13">
        <f t="shared" ref="A28:C36" si="8">A15</f>
        <v>1.74</v>
      </c>
      <c r="B28" s="13">
        <f t="shared" si="8"/>
        <v>96.4</v>
      </c>
      <c r="C28" s="13">
        <f t="shared" si="8"/>
        <v>12.1</v>
      </c>
      <c r="D28" s="13">
        <f t="shared" ref="D28:D36" si="9">ROUND(G15,2)</f>
        <v>82.48</v>
      </c>
      <c r="E28" s="25">
        <f>ROUND(POWER((B28-D28),2),2)</f>
        <v>193.77</v>
      </c>
      <c r="F28" s="25">
        <f>ROUND(E28/POWER(C28,2),2)</f>
        <v>1.32</v>
      </c>
    </row>
    <row r="29" spans="1:15" x14ac:dyDescent="0.3">
      <c r="A29" s="13">
        <f t="shared" si="8"/>
        <v>3.5</v>
      </c>
      <c r="B29" s="13">
        <f t="shared" si="8"/>
        <v>157</v>
      </c>
      <c r="C29" s="13">
        <f t="shared" si="8"/>
        <v>10.5</v>
      </c>
      <c r="D29" s="13">
        <f t="shared" si="9"/>
        <v>148.59</v>
      </c>
      <c r="E29" s="25">
        <f t="shared" ref="E29:E36" si="10">ROUND(POWER((B29-D29),2),2)</f>
        <v>70.73</v>
      </c>
      <c r="F29" s="25">
        <f t="shared" ref="F29:F36" si="11">ROUND(E29/POWER(C29,2),2)</f>
        <v>0.64</v>
      </c>
    </row>
    <row r="30" spans="1:15" x14ac:dyDescent="0.3">
      <c r="A30" s="13">
        <f t="shared" si="8"/>
        <v>5.24</v>
      </c>
      <c r="B30" s="13">
        <f t="shared" si="8"/>
        <v>192</v>
      </c>
      <c r="C30" s="13">
        <f t="shared" si="8"/>
        <v>8.4</v>
      </c>
      <c r="D30" s="13">
        <f t="shared" si="9"/>
        <v>188.64</v>
      </c>
      <c r="E30" s="25">
        <f t="shared" si="10"/>
        <v>11.29</v>
      </c>
      <c r="F30" s="25">
        <f t="shared" si="11"/>
        <v>0.16</v>
      </c>
    </row>
    <row r="31" spans="1:15" x14ac:dyDescent="0.3">
      <c r="A31" s="13">
        <f t="shared" si="8"/>
        <v>6.98</v>
      </c>
      <c r="B31" s="13">
        <f t="shared" si="8"/>
        <v>201</v>
      </c>
      <c r="C31" s="13">
        <f t="shared" si="8"/>
        <v>6.9</v>
      </c>
      <c r="D31" s="13">
        <f t="shared" si="9"/>
        <v>205.25</v>
      </c>
      <c r="E31" s="25">
        <f t="shared" si="10"/>
        <v>18.059999999999999</v>
      </c>
      <c r="F31" s="25">
        <f t="shared" si="11"/>
        <v>0.38</v>
      </c>
    </row>
    <row r="32" spans="1:15" x14ac:dyDescent="0.3">
      <c r="A32" s="13">
        <f t="shared" si="8"/>
        <v>8.7200000000000006</v>
      </c>
      <c r="B32" s="13">
        <f t="shared" si="8"/>
        <v>201</v>
      </c>
      <c r="C32" s="13">
        <f t="shared" si="8"/>
        <v>7.3</v>
      </c>
      <c r="D32" s="13">
        <f t="shared" si="9"/>
        <v>205.87</v>
      </c>
      <c r="E32" s="25">
        <f t="shared" si="10"/>
        <v>23.72</v>
      </c>
      <c r="F32" s="25">
        <f t="shared" si="11"/>
        <v>0.45</v>
      </c>
    </row>
    <row r="33" spans="1:6" x14ac:dyDescent="0.3">
      <c r="A33" s="13">
        <f t="shared" si="8"/>
        <v>10.47</v>
      </c>
      <c r="B33" s="13">
        <f t="shared" si="8"/>
        <v>194</v>
      </c>
      <c r="C33" s="13">
        <f t="shared" si="8"/>
        <v>6.4</v>
      </c>
      <c r="D33" s="13">
        <f t="shared" si="9"/>
        <v>198.21</v>
      </c>
      <c r="E33" s="25">
        <f t="shared" si="10"/>
        <v>17.72</v>
      </c>
      <c r="F33" s="25">
        <f t="shared" si="11"/>
        <v>0.43</v>
      </c>
    </row>
    <row r="34" spans="1:6" x14ac:dyDescent="0.3">
      <c r="A34" s="13">
        <f t="shared" si="8"/>
        <v>12.19</v>
      </c>
      <c r="B34" s="13">
        <f t="shared" si="8"/>
        <v>190</v>
      </c>
      <c r="C34" s="13">
        <f t="shared" si="8"/>
        <v>6</v>
      </c>
      <c r="D34" s="13">
        <f t="shared" si="9"/>
        <v>187.88</v>
      </c>
      <c r="E34" s="25">
        <f t="shared" si="10"/>
        <v>4.49</v>
      </c>
      <c r="F34" s="25">
        <f t="shared" si="11"/>
        <v>0.12</v>
      </c>
    </row>
    <row r="35" spans="1:6" x14ac:dyDescent="0.3">
      <c r="A35" s="13">
        <f t="shared" si="8"/>
        <v>13.94</v>
      </c>
      <c r="B35" s="13">
        <f t="shared" si="8"/>
        <v>186</v>
      </c>
      <c r="C35" s="13">
        <f t="shared" si="8"/>
        <v>6.4</v>
      </c>
      <c r="D35" s="13">
        <f t="shared" si="9"/>
        <v>177.29</v>
      </c>
      <c r="E35" s="25">
        <f t="shared" si="10"/>
        <v>75.86</v>
      </c>
      <c r="F35" s="25">
        <f t="shared" si="11"/>
        <v>1.85</v>
      </c>
    </row>
    <row r="36" spans="1:6" ht="19.5" thickBot="1" x14ac:dyDescent="0.35">
      <c r="A36" s="13">
        <f t="shared" si="8"/>
        <v>15.68</v>
      </c>
      <c r="B36" s="13">
        <f t="shared" si="8"/>
        <v>184</v>
      </c>
      <c r="C36" s="13">
        <f t="shared" si="8"/>
        <v>6.4</v>
      </c>
      <c r="D36" s="13">
        <f t="shared" si="9"/>
        <v>167.7</v>
      </c>
      <c r="E36" s="25">
        <f t="shared" si="10"/>
        <v>265.69</v>
      </c>
      <c r="F36" s="25">
        <f t="shared" si="11"/>
        <v>6.49</v>
      </c>
    </row>
    <row r="37" spans="1:6" ht="19.5" thickBot="1" x14ac:dyDescent="0.35">
      <c r="E37" s="29" t="s">
        <v>30</v>
      </c>
      <c r="F37" s="30">
        <f>ROUND(SUM(F28:F36)/(COUNT(F28:F36)-2),2)</f>
        <v>1.69</v>
      </c>
    </row>
    <row r="38" spans="1:6" x14ac:dyDescent="0.3">
      <c r="E38" s="27"/>
      <c r="F38" s="31"/>
    </row>
    <row r="39" spans="1:6" x14ac:dyDescent="0.3">
      <c r="E39" s="27"/>
      <c r="F39" s="31"/>
    </row>
    <row r="40" spans="1:6" x14ac:dyDescent="0.3">
      <c r="A40" s="36"/>
      <c r="B40" s="36"/>
      <c r="C40" s="36"/>
    </row>
    <row r="41" spans="1:6" x14ac:dyDescent="0.3">
      <c r="A41" s="37"/>
      <c r="B41" s="37"/>
      <c r="C41" s="37"/>
    </row>
    <row r="42" spans="1:6" x14ac:dyDescent="0.3">
      <c r="A42" s="37"/>
      <c r="B42" s="37"/>
      <c r="C42" s="37"/>
    </row>
    <row r="43" spans="1:6" x14ac:dyDescent="0.3">
      <c r="A43" s="37"/>
      <c r="B43" s="37"/>
      <c r="C43" s="37"/>
    </row>
    <row r="44" spans="1:6" x14ac:dyDescent="0.3">
      <c r="A44" s="37"/>
      <c r="B44" s="37"/>
      <c r="C44" s="37"/>
    </row>
    <row r="45" spans="1:6" x14ac:dyDescent="0.3">
      <c r="A45" s="37"/>
      <c r="B45" s="37"/>
      <c r="C45" s="37"/>
    </row>
    <row r="46" spans="1:6" x14ac:dyDescent="0.3">
      <c r="A46" s="37"/>
      <c r="B46" s="37"/>
      <c r="C46" s="37"/>
    </row>
    <row r="47" spans="1:6" x14ac:dyDescent="0.3">
      <c r="A47" s="37"/>
      <c r="B47" s="37"/>
      <c r="C47" s="37"/>
    </row>
    <row r="48" spans="1:6" x14ac:dyDescent="0.3">
      <c r="A48" s="37"/>
      <c r="B48" s="37"/>
      <c r="C48" s="37"/>
    </row>
    <row r="49" spans="1:3" x14ac:dyDescent="0.3">
      <c r="A49" s="37"/>
      <c r="B49" s="37"/>
      <c r="C49" s="37"/>
    </row>
    <row r="50" spans="1:3" x14ac:dyDescent="0.3">
      <c r="A50" s="37"/>
      <c r="B50" s="37"/>
      <c r="C50" s="37"/>
    </row>
    <row r="51" spans="1:3" x14ac:dyDescent="0.3">
      <c r="A51" s="37"/>
      <c r="B51" s="37"/>
      <c r="C51" s="37"/>
    </row>
    <row r="52" spans="1:3" x14ac:dyDescent="0.3">
      <c r="A52" s="37"/>
      <c r="B52" s="37"/>
      <c r="C52" s="37"/>
    </row>
    <row r="53" spans="1:3" x14ac:dyDescent="0.3">
      <c r="A53" s="37"/>
      <c r="B53" s="37"/>
      <c r="C53" s="37"/>
    </row>
    <row r="54" spans="1:3" x14ac:dyDescent="0.3">
      <c r="A54" s="37"/>
      <c r="B54" s="37"/>
      <c r="C54" s="37"/>
    </row>
    <row r="55" spans="1:3" x14ac:dyDescent="0.3">
      <c r="A55" s="37"/>
      <c r="B55" s="37"/>
      <c r="C55" s="37"/>
    </row>
    <row r="56" spans="1:3" x14ac:dyDescent="0.3">
      <c r="A56" s="37"/>
      <c r="B56" s="37"/>
      <c r="C56" s="37"/>
    </row>
    <row r="57" spans="1:3" x14ac:dyDescent="0.3">
      <c r="A57" s="37"/>
      <c r="B57" s="37"/>
      <c r="C57" s="37"/>
    </row>
    <row r="58" spans="1:3" x14ac:dyDescent="0.3">
      <c r="A58" s="37"/>
      <c r="B58" s="37"/>
      <c r="C58" s="37"/>
    </row>
    <row r="59" spans="1:3" x14ac:dyDescent="0.3">
      <c r="A59" s="37"/>
      <c r="B59" s="37"/>
      <c r="C59" s="37"/>
    </row>
    <row r="60" spans="1:3" x14ac:dyDescent="0.3">
      <c r="A60" s="37"/>
      <c r="B60" s="37"/>
      <c r="C60" s="37"/>
    </row>
    <row r="61" spans="1:3" x14ac:dyDescent="0.3">
      <c r="A61" s="37"/>
      <c r="B61" s="37"/>
      <c r="C61" s="37"/>
    </row>
    <row r="62" spans="1:3" x14ac:dyDescent="0.3">
      <c r="A62" s="37"/>
      <c r="B62" s="37"/>
      <c r="C62" s="37"/>
    </row>
    <row r="63" spans="1:3" x14ac:dyDescent="0.3">
      <c r="A63" s="37"/>
      <c r="B63" s="37"/>
      <c r="C63" s="37"/>
    </row>
    <row r="64" spans="1:3" x14ac:dyDescent="0.3">
      <c r="A64" s="37"/>
      <c r="B64" s="37"/>
      <c r="C64" s="37"/>
    </row>
    <row r="65" spans="1:3" x14ac:dyDescent="0.3">
      <c r="A65" s="37"/>
      <c r="B65" s="37"/>
      <c r="C65" s="37"/>
    </row>
    <row r="66" spans="1:3" x14ac:dyDescent="0.3">
      <c r="A66" s="37"/>
      <c r="B66" s="37"/>
      <c r="C66" s="37"/>
    </row>
    <row r="67" spans="1:3" x14ac:dyDescent="0.3">
      <c r="A67" s="37"/>
      <c r="B67" s="37"/>
      <c r="C67" s="37"/>
    </row>
    <row r="68" spans="1:3" x14ac:dyDescent="0.3">
      <c r="A68" s="37"/>
      <c r="B68" s="37"/>
      <c r="C68" s="37"/>
    </row>
    <row r="69" spans="1:3" x14ac:dyDescent="0.3">
      <c r="A69" s="37"/>
      <c r="B69" s="37"/>
      <c r="C69" s="37"/>
    </row>
    <row r="70" spans="1:3" x14ac:dyDescent="0.3">
      <c r="A70" s="37"/>
      <c r="B70" s="37"/>
      <c r="C70" s="37"/>
    </row>
    <row r="71" spans="1:3" x14ac:dyDescent="0.3">
      <c r="A71" s="37"/>
      <c r="B71" s="37"/>
      <c r="C71" s="37"/>
    </row>
    <row r="72" spans="1:3" x14ac:dyDescent="0.3">
      <c r="A72" s="37"/>
      <c r="B72" s="37"/>
      <c r="C72" s="37"/>
    </row>
    <row r="73" spans="1:3" x14ac:dyDescent="0.3">
      <c r="A73" s="37"/>
      <c r="B73" s="37"/>
      <c r="C73" s="37"/>
    </row>
    <row r="74" spans="1:3" x14ac:dyDescent="0.3">
      <c r="A74" s="37"/>
      <c r="B74" s="37"/>
      <c r="C74" s="37"/>
    </row>
    <row r="75" spans="1:3" x14ac:dyDescent="0.3">
      <c r="A75" s="37"/>
      <c r="B75" s="37"/>
      <c r="C75" s="37"/>
    </row>
    <row r="76" spans="1:3" x14ac:dyDescent="0.3">
      <c r="A76" s="37"/>
      <c r="B76" s="37"/>
      <c r="C76" s="37"/>
    </row>
    <row r="77" spans="1:3" x14ac:dyDescent="0.3">
      <c r="A77" s="37"/>
      <c r="B77" s="37"/>
      <c r="C77" s="37"/>
    </row>
    <row r="78" spans="1:3" x14ac:dyDescent="0.3">
      <c r="A78" s="37"/>
      <c r="B78" s="37"/>
      <c r="C78" s="37"/>
    </row>
    <row r="79" spans="1:3" x14ac:dyDescent="0.3">
      <c r="A79" s="37"/>
      <c r="B79" s="37"/>
      <c r="C79" s="37"/>
    </row>
    <row r="80" spans="1:3" x14ac:dyDescent="0.3">
      <c r="A80" s="37"/>
      <c r="B80" s="37"/>
      <c r="C80" s="37"/>
    </row>
    <row r="81" spans="1:3" x14ac:dyDescent="0.3">
      <c r="A81" s="37"/>
      <c r="B81" s="37"/>
      <c r="C81" s="37"/>
    </row>
    <row r="82" spans="1:3" x14ac:dyDescent="0.3">
      <c r="A82" s="37"/>
      <c r="B82" s="37"/>
      <c r="C82" s="37"/>
    </row>
    <row r="83" spans="1:3" x14ac:dyDescent="0.3">
      <c r="A83" s="37"/>
      <c r="B83" s="37"/>
      <c r="C83" s="37"/>
    </row>
    <row r="84" spans="1:3" x14ac:dyDescent="0.3">
      <c r="A84" s="37"/>
      <c r="B84" s="37"/>
      <c r="C84" s="37"/>
    </row>
    <row r="85" spans="1:3" x14ac:dyDescent="0.3">
      <c r="A85" s="37"/>
      <c r="B85" s="37"/>
      <c r="C85" s="37"/>
    </row>
    <row r="86" spans="1:3" x14ac:dyDescent="0.3">
      <c r="A86" s="37"/>
      <c r="B86" s="37"/>
      <c r="C86" s="37"/>
    </row>
    <row r="87" spans="1:3" x14ac:dyDescent="0.3">
      <c r="A87" s="37"/>
      <c r="B87" s="37"/>
      <c r="C87" s="37"/>
    </row>
    <row r="88" spans="1:3" x14ac:dyDescent="0.3">
      <c r="A88" s="37"/>
      <c r="B88" s="37"/>
      <c r="C88" s="37"/>
    </row>
    <row r="89" spans="1:3" x14ac:dyDescent="0.3">
      <c r="A89" s="37"/>
      <c r="B89" s="37"/>
      <c r="C89" s="37"/>
    </row>
    <row r="90" spans="1:3" x14ac:dyDescent="0.3">
      <c r="A90" s="37"/>
      <c r="B90" s="37"/>
      <c r="C90" s="37"/>
    </row>
    <row r="91" spans="1:3" x14ac:dyDescent="0.3">
      <c r="A91" s="37"/>
      <c r="B91" s="37"/>
      <c r="C91" s="37"/>
    </row>
    <row r="92" spans="1:3" x14ac:dyDescent="0.3">
      <c r="A92" s="37"/>
      <c r="B92" s="37"/>
      <c r="C92" s="37"/>
    </row>
    <row r="93" spans="1:3" x14ac:dyDescent="0.3">
      <c r="A93" s="37"/>
      <c r="B93" s="37"/>
      <c r="C93" s="37"/>
    </row>
    <row r="94" spans="1:3" x14ac:dyDescent="0.3">
      <c r="A94" s="37"/>
      <c r="B94" s="37"/>
      <c r="C94" s="37"/>
    </row>
    <row r="95" spans="1:3" x14ac:dyDescent="0.3">
      <c r="A95" s="37"/>
      <c r="B95" s="37"/>
      <c r="C95" s="37"/>
    </row>
    <row r="96" spans="1:3" x14ac:dyDescent="0.3">
      <c r="A96" s="37"/>
      <c r="B96" s="37"/>
      <c r="C96" s="37"/>
    </row>
    <row r="97" spans="1:3" x14ac:dyDescent="0.3">
      <c r="A97" s="37"/>
      <c r="B97" s="37"/>
      <c r="C97" s="37"/>
    </row>
    <row r="98" spans="1:3" x14ac:dyDescent="0.3">
      <c r="A98" s="37"/>
      <c r="B98" s="37"/>
      <c r="C98" s="37"/>
    </row>
    <row r="99" spans="1:3" x14ac:dyDescent="0.3">
      <c r="A99" s="37"/>
      <c r="B99" s="37"/>
      <c r="C99" s="37"/>
    </row>
    <row r="100" spans="1:3" x14ac:dyDescent="0.3">
      <c r="A100" s="37"/>
      <c r="B100" s="37"/>
      <c r="C100" s="37"/>
    </row>
    <row r="101" spans="1:3" x14ac:dyDescent="0.3">
      <c r="A101" s="37"/>
      <c r="B101" s="37"/>
      <c r="C101" s="37"/>
    </row>
    <row r="102" spans="1:3" x14ac:dyDescent="0.3">
      <c r="A102" s="37"/>
      <c r="B102" s="37"/>
      <c r="C102" s="37"/>
    </row>
    <row r="103" spans="1:3" x14ac:dyDescent="0.3">
      <c r="A103" s="37"/>
      <c r="B103" s="37"/>
      <c r="C103" s="37"/>
    </row>
    <row r="104" spans="1:3" x14ac:dyDescent="0.3">
      <c r="A104" s="37"/>
      <c r="B104" s="37"/>
      <c r="C104" s="37"/>
    </row>
    <row r="105" spans="1:3" x14ac:dyDescent="0.3">
      <c r="A105" s="37"/>
      <c r="B105" s="37"/>
      <c r="C105" s="37"/>
    </row>
    <row r="106" spans="1:3" x14ac:dyDescent="0.3">
      <c r="A106" s="37"/>
      <c r="B106" s="37"/>
      <c r="C106" s="37"/>
    </row>
    <row r="107" spans="1:3" x14ac:dyDescent="0.3">
      <c r="A107" s="37"/>
      <c r="B107" s="37"/>
      <c r="C107" s="37"/>
    </row>
    <row r="108" spans="1:3" x14ac:dyDescent="0.3">
      <c r="A108" s="37"/>
      <c r="B108" s="37"/>
      <c r="C108" s="37"/>
    </row>
    <row r="109" spans="1:3" x14ac:dyDescent="0.3">
      <c r="A109" s="37"/>
      <c r="B109" s="37"/>
      <c r="C109" s="37"/>
    </row>
    <row r="110" spans="1:3" x14ac:dyDescent="0.3">
      <c r="A110" s="37"/>
      <c r="B110" s="37"/>
      <c r="C110" s="37"/>
    </row>
    <row r="111" spans="1:3" x14ac:dyDescent="0.3">
      <c r="A111" s="37"/>
      <c r="B111" s="37"/>
      <c r="C111" s="37"/>
    </row>
    <row r="112" spans="1:3" x14ac:dyDescent="0.3">
      <c r="A112" s="37"/>
      <c r="B112" s="37"/>
      <c r="C112" s="37"/>
    </row>
    <row r="113" spans="1:3" x14ac:dyDescent="0.3">
      <c r="A113" s="37"/>
      <c r="B113" s="37"/>
      <c r="C113" s="37"/>
    </row>
    <row r="114" spans="1:3" x14ac:dyDescent="0.3">
      <c r="A114" s="10"/>
      <c r="B114" s="10"/>
      <c r="C114" s="10"/>
    </row>
    <row r="115" spans="1:3" x14ac:dyDescent="0.3">
      <c r="A115" s="10"/>
      <c r="B115" s="10"/>
      <c r="C115" s="10"/>
    </row>
    <row r="116" spans="1:3" x14ac:dyDescent="0.3">
      <c r="A116" s="10"/>
      <c r="B116" s="10"/>
      <c r="C116" s="10"/>
    </row>
    <row r="117" spans="1:3" x14ac:dyDescent="0.3">
      <c r="A117" s="10"/>
      <c r="B117" s="10"/>
      <c r="C117" s="10"/>
    </row>
    <row r="118" spans="1:3" x14ac:dyDescent="0.3">
      <c r="A118" s="10"/>
      <c r="B118" s="10"/>
      <c r="C118" s="10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18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NGC4157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2026-01-12T09:53:44Z</dcterms:modified>
</cp:coreProperties>
</file>