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02455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35" i="1" l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F27" i="1"/>
  <c r="E27" i="1"/>
  <c r="D28" i="1"/>
  <c r="D29" i="1"/>
  <c r="D30" i="1"/>
  <c r="D31" i="1"/>
  <c r="D32" i="1"/>
  <c r="D33" i="1"/>
  <c r="D34" i="1"/>
  <c r="D27" i="1"/>
  <c r="C12" i="1" l="1"/>
  <c r="E9" i="1"/>
  <c r="C9" i="1"/>
  <c r="A28" i="1" l="1"/>
  <c r="A29" i="1"/>
  <c r="A30" i="1"/>
  <c r="A31" i="1"/>
  <c r="A32" i="1"/>
  <c r="A33" i="1"/>
  <c r="A34" i="1"/>
  <c r="A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C27" i="1"/>
  <c r="B27" i="1"/>
  <c r="I8" i="1"/>
  <c r="D16" i="1" l="1"/>
  <c r="J16" i="1" s="1"/>
  <c r="E10" i="1"/>
  <c r="E12" i="1" s="1"/>
  <c r="D15" i="1"/>
  <c r="D21" i="1"/>
  <c r="D19" i="1"/>
  <c r="D17" i="1"/>
  <c r="D22" i="1"/>
  <c r="D20" i="1"/>
  <c r="D18" i="1"/>
  <c r="L16" i="1" l="1"/>
  <c r="N16" i="1" s="1"/>
  <c r="M16" i="1"/>
  <c r="K16" i="1"/>
  <c r="J18" i="1"/>
  <c r="L18" i="1"/>
  <c r="K18" i="1"/>
  <c r="M18" i="1"/>
  <c r="J22" i="1"/>
  <c r="L22" i="1"/>
  <c r="K22" i="1"/>
  <c r="M22" i="1"/>
  <c r="J17" i="1"/>
  <c r="L17" i="1"/>
  <c r="K17" i="1"/>
  <c r="M17" i="1"/>
  <c r="J21" i="1"/>
  <c r="L21" i="1"/>
  <c r="K21" i="1"/>
  <c r="M21" i="1"/>
  <c r="J20" i="1"/>
  <c r="L20" i="1"/>
  <c r="K20" i="1"/>
  <c r="M20" i="1"/>
  <c r="J19" i="1"/>
  <c r="L19" i="1"/>
  <c r="K19" i="1"/>
  <c r="M19" i="1"/>
  <c r="M15" i="1"/>
  <c r="K15" i="1"/>
  <c r="L15" i="1"/>
  <c r="J15" i="1"/>
  <c r="O16" i="1"/>
  <c r="N19" i="1" l="1"/>
  <c r="N20" i="1"/>
  <c r="N21" i="1"/>
  <c r="N17" i="1"/>
  <c r="N22" i="1"/>
  <c r="N18" i="1"/>
  <c r="N15" i="1"/>
  <c r="O15" i="1"/>
  <c r="O17" i="1"/>
  <c r="O22" i="1"/>
  <c r="E16" i="1"/>
  <c r="F16" i="1" s="1"/>
  <c r="G16" i="1" s="1"/>
  <c r="O19" i="1"/>
  <c r="O20" i="1"/>
  <c r="O21" i="1"/>
  <c r="O18" i="1"/>
  <c r="E15" i="1" l="1"/>
  <c r="F15" i="1" s="1"/>
  <c r="G15" i="1" s="1"/>
  <c r="H15" i="1" s="1"/>
  <c r="H16" i="1"/>
  <c r="E17" i="1"/>
  <c r="F17" i="1" s="1"/>
  <c r="G17" i="1" s="1"/>
  <c r="E22" i="1"/>
  <c r="F22" i="1" s="1"/>
  <c r="G22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H21" i="1" l="1"/>
  <c r="H19" i="1"/>
  <c r="H22" i="1"/>
  <c r="H20" i="1"/>
  <c r="H18" i="1"/>
  <c r="H17" i="1"/>
  <c r="H23" i="1" l="1"/>
  <c r="C24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<sst xmlns="http://schemas.openxmlformats.org/spreadsheetml/2006/main" count="40" uniqueCount="37">
  <si>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</si>
  <si>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</si>
  <si>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</si>
  <si>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</si>
  <si>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</si>
  <si>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</si>
  <si>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</si>
  <si>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</si>
  <si>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</si>
  <si>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</si>
  <si>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</si>
  <si>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</si>
  <si>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</si>
  <si>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</si>
  <si>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</si>
  <si>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</si>
  <si>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</si>
  <si>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</si>
  <si>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</si>
  <si>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</si>
  <si>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</si>
  <si>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</si>
  <si>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</si>
  <si>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</si>
  <si>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</si>
  <si>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</si>
  <si>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</si>
  <si>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</si>
  <si>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</si>
  <si>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</si>
  <si>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</si>
  <si>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</si>
  <si>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UGC02455</t>
  </si>
  <si>
    <t>r_c=R_max*1,45=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</si>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</sst>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'UGC02455'!$B$26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'UGC02455'!$C$27:$C$34</c:f>
                <c:numCache>
                  <c:formatCode>General</c:formatCode>
                  <c:ptCount val="8"/>
                  <c:pt idx="0">
                    <c:v>3.64</c:v>
                  </c:pt>
                  <c:pt idx="1">
                    <c:v>3.64</c:v>
                  </c:pt>
                  <c:pt idx="2">
                    <c:v>3.64</c:v>
                  </c:pt>
                  <c:pt idx="3">
                    <c:v>3.64</c:v>
                  </c:pt>
                  <c:pt idx="4">
                    <c:v>3.64</c:v>
                  </c:pt>
                  <c:pt idx="5">
                    <c:v>3.64</c:v>
                  </c:pt>
                  <c:pt idx="6">
                    <c:v>3.64</c:v>
                  </c:pt>
                  <c:pt idx="7">
                    <c:v>3.64</c:v>
                  </c:pt>
                </c:numCache>
              </c:numRef>
            </c:plus>
            <c:minus>
              <c:numRef>
                <c:f>'UGC02455'!$C$27:$C$34</c:f>
                <c:numCache>
                  <c:formatCode>General</c:formatCode>
                  <c:ptCount val="8"/>
                  <c:pt idx="0">
                    <c:v>3.64</c:v>
                  </c:pt>
                  <c:pt idx="1">
                    <c:v>3.64</c:v>
                  </c:pt>
                  <c:pt idx="2">
                    <c:v>3.64</c:v>
                  </c:pt>
                  <c:pt idx="3">
                    <c:v>3.64</c:v>
                  </c:pt>
                  <c:pt idx="4">
                    <c:v>3.64</c:v>
                  </c:pt>
                  <c:pt idx="5">
                    <c:v>3.64</c:v>
                  </c:pt>
                  <c:pt idx="6">
                    <c:v>3.64</c:v>
                  </c:pt>
                  <c:pt idx="7">
                    <c:v>3.64</c:v>
                  </c:pt>
                </c:numCache>
              </c:numRef>
            </c:minus>
          </c:errBars>
          <c:xVal>
            <c:numRef>
              <c:f>'UGC02455'!$A$27:$A$34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1.51</c:v>
                </c:pt>
                <c:pt idx="3">
                  <c:v>2.0099999999999998</c:v>
                </c:pt>
                <c:pt idx="4">
                  <c:v>2.52</c:v>
                </c:pt>
                <c:pt idx="5">
                  <c:v>3.02</c:v>
                </c:pt>
                <c:pt idx="6">
                  <c:v>3.52</c:v>
                </c:pt>
                <c:pt idx="7">
                  <c:v>4.03</c:v>
                </c:pt>
              </c:numCache>
            </c:numRef>
          </c:xVal>
          <c:yVal>
            <c:numRef>
              <c:f>'UGC02455'!$B$27:$B$34</c:f>
              <c:numCache>
                <c:formatCode>General</c:formatCode>
                <c:ptCount val="8"/>
                <c:pt idx="0">
                  <c:v>16.899999999999999</c:v>
                </c:pt>
                <c:pt idx="1">
                  <c:v>23.9</c:v>
                </c:pt>
                <c:pt idx="2">
                  <c:v>28.2</c:v>
                </c:pt>
                <c:pt idx="3">
                  <c:v>33</c:v>
                </c:pt>
                <c:pt idx="4">
                  <c:v>39.1</c:v>
                </c:pt>
                <c:pt idx="5">
                  <c:v>43.8</c:v>
                </c:pt>
                <c:pt idx="6">
                  <c:v>53.1</c:v>
                </c:pt>
                <c:pt idx="7">
                  <c:v>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1552"/>
        <c:axId val="134723456"/>
      </c:scatterChart>
      <c:scatterChart>
        <c:scatterStyle val="smoothMarker"/>
        <c:varyColors val="0"/>
        <c:ser>
          <c:idx val="1"/>
          <c:order val="1"/>
          <c:tx>
            <c:strRef>
              <c:f>'UGC02455'!$D$26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'UGC02455'!$A$27:$A$34</c:f>
              <c:numCache>
                <c:formatCode>General</c:formatCode>
                <c:ptCount val="8"/>
                <c:pt idx="0">
                  <c:v>0.5</c:v>
                </c:pt>
                <c:pt idx="1">
                  <c:v>1</c:v>
                </c:pt>
                <c:pt idx="2">
                  <c:v>1.51</c:v>
                </c:pt>
                <c:pt idx="3">
                  <c:v>2.0099999999999998</c:v>
                </c:pt>
                <c:pt idx="4">
                  <c:v>2.52</c:v>
                </c:pt>
                <c:pt idx="5">
                  <c:v>3.02</c:v>
                </c:pt>
                <c:pt idx="6">
                  <c:v>3.52</c:v>
                </c:pt>
                <c:pt idx="7">
                  <c:v>4.03</c:v>
                </c:pt>
              </c:numCache>
            </c:numRef>
          </c:xVal>
          <c:yVal>
            <c:numRef>
              <c:f>'UGC02455'!$D$27:$D$34</c:f>
              <c:numCache>
                <c:formatCode>General</c:formatCode>
                <c:ptCount val="8"/>
                <c:pt idx="0">
                  <c:v>9.82</c:v>
                </c:pt>
                <c:pt idx="1">
                  <c:v>19</c:v>
                </c:pt>
                <c:pt idx="2">
                  <c:v>27.45</c:v>
                </c:pt>
                <c:pt idx="3">
                  <c:v>34.47</c:v>
                </c:pt>
                <c:pt idx="4">
                  <c:v>40.17</c:v>
                </c:pt>
                <c:pt idx="5">
                  <c:v>44.29</c:v>
                </c:pt>
                <c:pt idx="6">
                  <c:v>47.07</c:v>
                </c:pt>
                <c:pt idx="7">
                  <c:v>48.69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11552"/>
        <c:axId val="134723456"/>
      </c:scatterChart>
      <c:valAx>
        <c:axId val="13471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723456"/>
        <c:crosses val="autoZero"/>
        <c:crossBetween val="midCat"/>
      </c:valAx>
      <c:valAx>
        <c:axId val="13472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7115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942975</xdr:colOff>
      <xdr:row>25</xdr:row>
      <xdr:rowOff>9525</xdr:rowOff>
    </xdr:from>
    <xdr:to>
      <xdr:col>12</xdr:col>
      <xdr:colOff>990600</xdr:colOff>
      <xdr:row>35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tabSelected="1" topLeftCell="A22" workbookViewId="0">
      <selection activeCell="F37" sqref="F37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32</v>
      </c>
      <c r="B9" s="14" t="s">
        <v>8</v>
      </c>
      <c r="C9" s="21">
        <f>A22</f>
        <v>4.03</v>
      </c>
      <c r="D9" s="14" t="s">
        <v>9</v>
      </c>
      <c r="E9" s="21">
        <f>B22</f>
        <v>61</v>
      </c>
      <c r="F9" s="10"/>
      <c r="G9" s="10"/>
      <c r="H9" s="10"/>
      <c r="I9" s="11"/>
    </row>
    <row r="10" spans="1:15" x14ac:dyDescent="0.3">
      <c r="B10" s="5" t="s">
        <v>10</v>
      </c>
      <c r="C10" s="30" t="s">
        <v>12</v>
      </c>
      <c r="D10" s="30"/>
      <c r="E10" s="9">
        <f>E9*E9*C9/I8</f>
        <v>3486626055.0117416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33</v>
      </c>
      <c r="C12" s="7">
        <f>C9*1.45</f>
        <v>5.8435000000000006</v>
      </c>
      <c r="D12" s="5" t="s">
        <v>14</v>
      </c>
      <c r="E12" s="9">
        <f>E10/(POWER(C12,3)*4*3.14159*H10)</f>
        <v>21434199.477759294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1" t="s">
        <v>29</v>
      </c>
      <c r="K14" s="31"/>
      <c r="L14" s="31"/>
      <c r="M14" s="31"/>
      <c r="N14" s="31"/>
      <c r="O14" s="31"/>
    </row>
    <row r="15" spans="1:15" x14ac:dyDescent="0.3">
      <c r="A15" s="13">
        <v>0.5</v>
      </c>
      <c r="B15" s="13">
        <v>16.899999999999999</v>
      </c>
      <c r="C15" s="13">
        <v>3.64</v>
      </c>
      <c r="D15" s="13">
        <f>A15/$C$12</f>
        <v>8.5565157867716263E-2</v>
      </c>
      <c r="E15" s="13">
        <f>N15*K15+O15*M15</f>
        <v>2.0851770267818942E-4</v>
      </c>
      <c r="F15" s="13">
        <f>4*$H$12*$E$12*POWER($C$12,3)*E15</f>
        <v>11206728.276826184</v>
      </c>
      <c r="G15" s="13">
        <f t="shared" ref="G15:G22" si="0">POWER($I$8*F15/A15,0.5)</f>
        <v>9.8182501135183706</v>
      </c>
      <c r="H15" s="13">
        <f t="shared" ref="H15:H22" si="1">ROUND(ABS((B15-G15)/B15)*100,2)</f>
        <v>41.9</v>
      </c>
      <c r="J15" s="24">
        <f>INDEX(Integrale!$H$3:$H$502,MATCH('UGC02455'!D15,Integrale!$H$3:$H$502,1))</f>
        <v>0.08</v>
      </c>
      <c r="K15" s="24">
        <f>INDEX(Integrale!$I$3:$I$502,MATCH('UGC02455'!D15,Integrale!$H$3:$H$502,1))</f>
        <v>1.693376E-4</v>
      </c>
      <c r="L15" s="24">
        <f>INDEX(Integrale!$H$3:$H$502,MATCH('UGC02455'!D15,Integrale!$H$3:$H$502,1)+1)</f>
        <v>0.09</v>
      </c>
      <c r="M15" s="24">
        <f>INDEX(Integrale!$I$3:$I$502,MATCH('UGC02455'!D15,Integrale!$H$3:$H$502,1)+1)</f>
        <v>2.3974010000000001E-4</v>
      </c>
      <c r="N15" s="24">
        <f>(L15-D15)/(L15-J15)</f>
        <v>0.44348421322837361</v>
      </c>
      <c r="O15" s="24">
        <f t="shared" ref="O15:O22" si="2">(D15-J15)/(L15-J15)</f>
        <v>0.55651578677162639</v>
      </c>
    </row>
    <row r="16" spans="1:15" x14ac:dyDescent="0.3">
      <c r="A16" s="13">
        <v>1</v>
      </c>
      <c r="B16" s="13">
        <v>23.9</v>
      </c>
      <c r="C16" s="13">
        <v>3.64</v>
      </c>
      <c r="D16" s="13">
        <f t="shared" ref="D16:D22" si="3">A16/$C$12</f>
        <v>0.17113031573543253</v>
      </c>
      <c r="E16" s="13">
        <f t="shared" ref="E16:E22" si="4">N16*K16+O16*M16</f>
        <v>1.5618765583554372E-3</v>
      </c>
      <c r="F16" s="13">
        <f t="shared" ref="F16:F22" si="5">4*$H$12*$E$12*POWER($C$12,3)*E16</f>
        <v>83942638.762174889</v>
      </c>
      <c r="G16" s="13">
        <f t="shared" si="0"/>
        <v>19.000760380896288</v>
      </c>
      <c r="H16" s="13">
        <f t="shared" si="1"/>
        <v>20.5</v>
      </c>
      <c r="J16" s="24">
        <f>INDEX(Integrale!$H$3:$H$502,MATCH('UGC02455'!D16,Integrale!$H$3:$H$502,1))</f>
        <v>0.17</v>
      </c>
      <c r="K16" s="24">
        <f>INDEX(Integrale!$I$3:$I$502,MATCH('UGC02455'!D16,Integrale!$H$3:$H$502,1))</f>
        <v>1.5312220000000001E-3</v>
      </c>
      <c r="L16" s="24">
        <f>INDEX(Integrale!$H$3:$H$502,MATCH('UGC02455'!D16,Integrale!$H$3:$H$502,1)+1)</f>
        <v>0.18</v>
      </c>
      <c r="M16" s="24">
        <f>INDEX(Integrale!$I$3:$I$502,MATCH('UGC02455'!D16,Integrale!$H$3:$H$502,1)+1)</f>
        <v>1.8024255E-3</v>
      </c>
      <c r="N16" s="24">
        <f t="shared" ref="N16:N22" si="6">(L16-D16)/(L16-J16)</f>
        <v>0.88696842645674845</v>
      </c>
      <c r="O16" s="24">
        <f t="shared" si="2"/>
        <v>0.11303157354325154</v>
      </c>
    </row>
    <row r="17" spans="1:15" x14ac:dyDescent="0.3">
      <c r="A17" s="13">
        <v>1.51</v>
      </c>
      <c r="B17" s="13">
        <v>28.2</v>
      </c>
      <c r="C17" s="13">
        <v>3.64</v>
      </c>
      <c r="D17" s="13">
        <f t="shared" si="3"/>
        <v>0.25840677676050311</v>
      </c>
      <c r="E17" s="13">
        <f t="shared" si="4"/>
        <v>4.9223304060580118E-3</v>
      </c>
      <c r="F17" s="13">
        <f t="shared" si="5"/>
        <v>264549333.89797801</v>
      </c>
      <c r="G17" s="13">
        <f t="shared" si="0"/>
        <v>27.450138181799314</v>
      </c>
      <c r="H17" s="13">
        <f t="shared" si="1"/>
        <v>2.66</v>
      </c>
      <c r="J17" s="24">
        <f>INDEX(Integrale!$H$3:$H$502,MATCH('UGC02455'!D17,Integrale!$H$3:$H$502,1))</f>
        <v>0.25</v>
      </c>
      <c r="K17" s="24">
        <f>INDEX(Integrale!$I$3:$I$502,MATCH('UGC02455'!D17,Integrale!$H$3:$H$502,1))</f>
        <v>4.4997288E-3</v>
      </c>
      <c r="L17" s="24">
        <f>INDEX(Integrale!$H$3:$H$502,MATCH('UGC02455'!D17,Integrale!$H$3:$H$502,1)+1)</f>
        <v>0.26</v>
      </c>
      <c r="M17" s="24">
        <f>INDEX(Integrale!$I$3:$I$502,MATCH('UGC02455'!D17,Integrale!$H$3:$H$502,1)+1)</f>
        <v>5.0024203999999997E-3</v>
      </c>
      <c r="N17" s="24">
        <f t="shared" si="6"/>
        <v>0.15932232394968979</v>
      </c>
      <c r="O17" s="24">
        <f t="shared" si="2"/>
        <v>0.84067767605031019</v>
      </c>
    </row>
    <row r="18" spans="1:15" x14ac:dyDescent="0.3">
      <c r="A18" s="13">
        <v>2.0099999999999998</v>
      </c>
      <c r="B18" s="13">
        <v>33</v>
      </c>
      <c r="C18" s="13">
        <v>3.64</v>
      </c>
      <c r="D18" s="13">
        <f t="shared" si="3"/>
        <v>0.34397193462821934</v>
      </c>
      <c r="E18" s="13">
        <f t="shared" si="4"/>
        <v>1.0333759890870195E-2</v>
      </c>
      <c r="F18" s="13">
        <f t="shared" si="5"/>
        <v>555385167.24249601</v>
      </c>
      <c r="G18" s="13">
        <f t="shared" si="0"/>
        <v>34.472976407393404</v>
      </c>
      <c r="H18" s="13">
        <f t="shared" si="1"/>
        <v>4.46</v>
      </c>
      <c r="J18" s="24">
        <f>INDEX(Integrale!$H$3:$H$502,MATCH('UGC02455'!D18,Integrale!$H$3:$H$502,1))</f>
        <v>0.34</v>
      </c>
      <c r="K18" s="24">
        <f>INDEX(Integrale!$I$3:$I$502,MATCH('UGC02455'!D18,Integrale!$H$3:$H$502,1))</f>
        <v>1.0037432000000001E-2</v>
      </c>
      <c r="L18" s="24">
        <f>INDEX(Integrale!$H$3:$H$502,MATCH('UGC02455'!D18,Integrale!$H$3:$H$502,1)+1)</f>
        <v>0.35</v>
      </c>
      <c r="M18" s="24">
        <f>INDEX(Integrale!$I$3:$I$502,MATCH('UGC02455'!D18,Integrale!$H$3:$H$502,1)+1)</f>
        <v>1.0783486300000001E-2</v>
      </c>
      <c r="N18" s="24">
        <f t="shared" si="6"/>
        <v>0.60280653717806609</v>
      </c>
      <c r="O18" s="24">
        <f t="shared" si="2"/>
        <v>0.39719346282193385</v>
      </c>
    </row>
    <row r="19" spans="1:15" x14ac:dyDescent="0.3">
      <c r="A19" s="13">
        <v>2.52</v>
      </c>
      <c r="B19" s="13">
        <v>39.1</v>
      </c>
      <c r="C19" s="13">
        <v>3.64</v>
      </c>
      <c r="D19" s="13">
        <f t="shared" si="3"/>
        <v>0.43124839565328993</v>
      </c>
      <c r="E19" s="13">
        <f t="shared" si="4"/>
        <v>1.7589489437640108E-2</v>
      </c>
      <c r="F19" s="13">
        <f t="shared" si="5"/>
        <v>945342415.17113829</v>
      </c>
      <c r="G19" s="13">
        <f t="shared" si="0"/>
        <v>40.167423394420588</v>
      </c>
      <c r="H19" s="13">
        <f t="shared" si="1"/>
        <v>2.73</v>
      </c>
      <c r="J19" s="24">
        <f>INDEX(Integrale!$H$3:$H$502,MATCH('UGC02455'!D19,Integrale!$H$3:$H$502,1))</f>
        <v>0.43</v>
      </c>
      <c r="K19" s="24">
        <f>INDEX(Integrale!$I$3:$I$502,MATCH('UGC02455'!D19,Integrale!$H$3:$H$502,1))</f>
        <v>1.7476144700000001E-2</v>
      </c>
      <c r="L19" s="24">
        <f>INDEX(Integrale!$H$3:$H$502,MATCH('UGC02455'!D19,Integrale!$H$3:$H$502,1)+1)</f>
        <v>0.44</v>
      </c>
      <c r="M19" s="24">
        <f>INDEX(Integrale!$I$3:$I$502,MATCH('UGC02455'!D19,Integrale!$H$3:$H$502,1)+1)</f>
        <v>1.8384067899999999E-2</v>
      </c>
      <c r="N19" s="24">
        <f t="shared" si="6"/>
        <v>0.87516043467100657</v>
      </c>
      <c r="O19" s="24">
        <f t="shared" si="2"/>
        <v>0.12483956532899343</v>
      </c>
    </row>
    <row r="20" spans="1:15" x14ac:dyDescent="0.3">
      <c r="A20" s="13">
        <v>3.02</v>
      </c>
      <c r="B20" s="13">
        <v>43.8</v>
      </c>
      <c r="C20" s="13">
        <v>3.64</v>
      </c>
      <c r="D20" s="13">
        <f t="shared" si="3"/>
        <v>0.51681355352100622</v>
      </c>
      <c r="E20" s="13">
        <f t="shared" si="4"/>
        <v>2.5630371284683838E-2</v>
      </c>
      <c r="F20" s="13">
        <f t="shared" si="5"/>
        <v>1377497463.9199507</v>
      </c>
      <c r="G20" s="13">
        <f t="shared" si="0"/>
        <v>44.291624051472667</v>
      </c>
      <c r="H20" s="13">
        <f t="shared" si="1"/>
        <v>1.1200000000000001</v>
      </c>
      <c r="J20" s="24">
        <f>INDEX(Integrale!$H$3:$H$502,MATCH('UGC02455'!D20,Integrale!$H$3:$H$502,1))</f>
        <v>0.51</v>
      </c>
      <c r="K20" s="24">
        <f>INDEX(Integrale!$I$3:$I$502,MATCH('UGC02455'!D20,Integrale!$H$3:$H$502,1))</f>
        <v>2.4976934400000001E-2</v>
      </c>
      <c r="L20" s="24">
        <f>INDEX(Integrale!$H$3:$H$502,MATCH('UGC02455'!D20,Integrale!$H$3:$H$502,1)+1)</f>
        <v>0.52</v>
      </c>
      <c r="M20" s="24">
        <f>INDEX(Integrale!$I$3:$I$502,MATCH('UGC02455'!D20,Integrale!$H$3:$H$502,1)+1)</f>
        <v>2.5935959500000001E-2</v>
      </c>
      <c r="N20" s="24">
        <f t="shared" si="6"/>
        <v>0.31864464789937957</v>
      </c>
      <c r="O20" s="24">
        <f t="shared" si="2"/>
        <v>0.68135535210062048</v>
      </c>
    </row>
    <row r="21" spans="1:15" x14ac:dyDescent="0.3">
      <c r="A21" s="13">
        <v>3.52</v>
      </c>
      <c r="B21" s="13">
        <v>53.1</v>
      </c>
      <c r="C21" s="13">
        <v>3.64</v>
      </c>
      <c r="D21" s="13">
        <f t="shared" si="3"/>
        <v>0.60237871138872245</v>
      </c>
      <c r="E21" s="13">
        <f t="shared" si="4"/>
        <v>3.3732214528484641E-2</v>
      </c>
      <c r="F21" s="13">
        <f t="shared" si="5"/>
        <v>1812928866.6668057</v>
      </c>
      <c r="G21" s="13">
        <f t="shared" si="0"/>
        <v>47.065071499972447</v>
      </c>
      <c r="H21" s="13">
        <f t="shared" si="1"/>
        <v>11.37</v>
      </c>
      <c r="J21" s="24">
        <f>INDEX(Integrale!$H$3:$H$502,MATCH('UGC02455'!D21,Integrale!$H$3:$H$502,1))</f>
        <v>0.6</v>
      </c>
      <c r="K21" s="24">
        <f>INDEX(Integrale!$I$3:$I$502,MATCH('UGC02455'!D21,Integrale!$H$3:$H$502,1))</f>
        <v>3.3513777199999997E-2</v>
      </c>
      <c r="L21" s="24">
        <f>INDEX(Integrale!$H$3:$H$502,MATCH('UGC02455'!D21,Integrale!$H$3:$H$502,1)+1)</f>
        <v>0.61</v>
      </c>
      <c r="M21" s="24">
        <f>INDEX(Integrale!$I$3:$I$502,MATCH('UGC02455'!D21,Integrale!$H$3:$H$502,1)+1)</f>
        <v>3.4432078300000002E-2</v>
      </c>
      <c r="N21" s="24">
        <f t="shared" si="6"/>
        <v>0.76212886112775258</v>
      </c>
      <c r="O21" s="24">
        <f t="shared" si="2"/>
        <v>0.23787113887224742</v>
      </c>
    </row>
    <row r="22" spans="1:15" x14ac:dyDescent="0.3">
      <c r="A22" s="13">
        <v>4.03</v>
      </c>
      <c r="B22" s="13">
        <v>61</v>
      </c>
      <c r="C22" s="13">
        <v>3.64</v>
      </c>
      <c r="D22" s="13">
        <f t="shared" si="3"/>
        <v>0.68965517241379304</v>
      </c>
      <c r="E22" s="13">
        <f t="shared" si="4"/>
        <v>4.1330677613793103E-2</v>
      </c>
      <c r="F22" s="13">
        <f t="shared" si="5"/>
        <v>2221306237.1482291</v>
      </c>
      <c r="G22" s="13">
        <f t="shared" si="0"/>
        <v>48.689057461243003</v>
      </c>
      <c r="H22" s="13">
        <f t="shared" si="1"/>
        <v>20.18</v>
      </c>
      <c r="J22" s="24">
        <f>INDEX(Integrale!$H$3:$H$502,MATCH('UGC02455'!D22,Integrale!$H$3:$H$502,1))</f>
        <v>0.68</v>
      </c>
      <c r="K22" s="24">
        <f>INDEX(Integrale!$I$3:$I$502,MATCH('UGC02455'!D22,Integrale!$H$3:$H$502,1))</f>
        <v>4.0540475999999999E-2</v>
      </c>
      <c r="L22" s="24">
        <f>INDEX(Integrale!$H$3:$H$502,MATCH('UGC02455'!D22,Integrale!$H$3:$H$502,1)+1)</f>
        <v>0.69</v>
      </c>
      <c r="M22" s="24">
        <f>INDEX(Integrale!$I$3:$I$502,MATCH('UGC02455'!D22,Integrale!$H$3:$H$502,1)+1)</f>
        <v>4.1358899099999999E-2</v>
      </c>
      <c r="N22" s="24">
        <f t="shared" si="6"/>
        <v>3.4482758620691188E-2</v>
      </c>
      <c r="O22" s="24">
        <f t="shared" si="2"/>
        <v>0.96551724137930883</v>
      </c>
    </row>
    <row r="23" spans="1:15" x14ac:dyDescent="0.3">
      <c r="G23" s="24" t="s">
        <v>25</v>
      </c>
      <c r="H23" s="24">
        <f>ROUND(AVERAGE(H15:H22),2)</f>
        <v>13.12</v>
      </c>
    </row>
    <row r="24" spans="1:15" x14ac:dyDescent="0.3">
      <c r="B24" s="19" t="s">
        <v>24</v>
      </c>
      <c r="C24" s="20">
        <f>ROUND(MAX(0,100-H23),2)</f>
        <v>86.88</v>
      </c>
      <c r="D24" s="20" t="s">
        <v>26</v>
      </c>
    </row>
    <row r="26" spans="1:15" x14ac:dyDescent="0.3">
      <c r="A26" s="12" t="s">
        <v>7</v>
      </c>
      <c r="B26" s="12" t="s">
        <v>27</v>
      </c>
      <c r="C26" s="12" t="s">
        <v>28</v>
      </c>
      <c r="D26" s="12" t="s">
        <v>19</v>
      </c>
      <c r="E26" s="25" t="s">
        <v>34</v>
      </c>
      <c r="F26" s="25" t="s">
        <v>35</v>
      </c>
    </row>
    <row r="27" spans="1:15" x14ac:dyDescent="0.3">
      <c r="A27" s="13">
        <f t="shared" ref="A27:C34" si="7">A15</f>
        <v>0.5</v>
      </c>
      <c r="B27" s="13">
        <f t="shared" si="7"/>
        <v>16.899999999999999</v>
      </c>
      <c r="C27" s="13">
        <f t="shared" si="7"/>
        <v>3.64</v>
      </c>
      <c r="D27" s="13">
        <f>ROUND(G15,2)</f>
        <v>9.82</v>
      </c>
      <c r="E27" s="24">
        <f>ROUND(POWER((B27-D27),2),2)</f>
        <v>50.13</v>
      </c>
      <c r="F27" s="24">
        <f>ROUND(E27/POWER(C27,2),2)</f>
        <v>3.78</v>
      </c>
    </row>
    <row r="28" spans="1:15" x14ac:dyDescent="0.3">
      <c r="A28" s="13">
        <f t="shared" si="7"/>
        <v>1</v>
      </c>
      <c r="B28" s="13">
        <f t="shared" si="7"/>
        <v>23.9</v>
      </c>
      <c r="C28" s="13">
        <f t="shared" si="7"/>
        <v>3.64</v>
      </c>
      <c r="D28" s="13">
        <f t="shared" ref="D28:D34" si="8">ROUND(G16,2)</f>
        <v>19</v>
      </c>
      <c r="E28" s="24">
        <f t="shared" ref="E28:E34" si="9">ROUND(POWER((B28-D28),2),2)</f>
        <v>24.01</v>
      </c>
      <c r="F28" s="24">
        <f t="shared" ref="F28:F34" si="10">ROUND(E28/POWER(C28,2),2)</f>
        <v>1.81</v>
      </c>
    </row>
    <row r="29" spans="1:15" x14ac:dyDescent="0.3">
      <c r="A29" s="13">
        <f t="shared" si="7"/>
        <v>1.51</v>
      </c>
      <c r="B29" s="13">
        <f t="shared" si="7"/>
        <v>28.2</v>
      </c>
      <c r="C29" s="13">
        <f t="shared" si="7"/>
        <v>3.64</v>
      </c>
      <c r="D29" s="13">
        <f t="shared" si="8"/>
        <v>27.45</v>
      </c>
      <c r="E29" s="24">
        <f t="shared" si="9"/>
        <v>0.56000000000000005</v>
      </c>
      <c r="F29" s="24">
        <f t="shared" si="10"/>
        <v>0.04</v>
      </c>
    </row>
    <row r="30" spans="1:15" x14ac:dyDescent="0.3">
      <c r="A30" s="13">
        <f t="shared" si="7"/>
        <v>2.0099999999999998</v>
      </c>
      <c r="B30" s="13">
        <f t="shared" si="7"/>
        <v>33</v>
      </c>
      <c r="C30" s="13">
        <f t="shared" si="7"/>
        <v>3.64</v>
      </c>
      <c r="D30" s="13">
        <f t="shared" si="8"/>
        <v>34.47</v>
      </c>
      <c r="E30" s="24">
        <f t="shared" si="9"/>
        <v>2.16</v>
      </c>
      <c r="F30" s="24">
        <f t="shared" si="10"/>
        <v>0.16</v>
      </c>
    </row>
    <row r="31" spans="1:15" x14ac:dyDescent="0.3">
      <c r="A31" s="13">
        <f t="shared" si="7"/>
        <v>2.52</v>
      </c>
      <c r="B31" s="13">
        <f t="shared" si="7"/>
        <v>39.1</v>
      </c>
      <c r="C31" s="13">
        <f t="shared" si="7"/>
        <v>3.64</v>
      </c>
      <c r="D31" s="13">
        <f t="shared" si="8"/>
        <v>40.17</v>
      </c>
      <c r="E31" s="24">
        <f t="shared" si="9"/>
        <v>1.1399999999999999</v>
      </c>
      <c r="F31" s="24">
        <f t="shared" si="10"/>
        <v>0.09</v>
      </c>
    </row>
    <row r="32" spans="1:15" x14ac:dyDescent="0.3">
      <c r="A32" s="13">
        <f t="shared" si="7"/>
        <v>3.02</v>
      </c>
      <c r="B32" s="13">
        <f t="shared" si="7"/>
        <v>43.8</v>
      </c>
      <c r="C32" s="13">
        <f t="shared" si="7"/>
        <v>3.64</v>
      </c>
      <c r="D32" s="13">
        <f t="shared" si="8"/>
        <v>44.29</v>
      </c>
      <c r="E32" s="24">
        <f t="shared" si="9"/>
        <v>0.24</v>
      </c>
      <c r="F32" s="24">
        <f t="shared" si="10"/>
        <v>0.02</v>
      </c>
    </row>
    <row r="33" spans="1:6" x14ac:dyDescent="0.3">
      <c r="A33" s="13">
        <f t="shared" si="7"/>
        <v>3.52</v>
      </c>
      <c r="B33" s="13">
        <f t="shared" si="7"/>
        <v>53.1</v>
      </c>
      <c r="C33" s="13">
        <f t="shared" si="7"/>
        <v>3.64</v>
      </c>
      <c r="D33" s="13">
        <f t="shared" si="8"/>
        <v>47.07</v>
      </c>
      <c r="E33" s="24">
        <f t="shared" si="9"/>
        <v>36.36</v>
      </c>
      <c r="F33" s="24">
        <f t="shared" si="10"/>
        <v>2.74</v>
      </c>
    </row>
    <row r="34" spans="1:6" ht="19.5" thickBot="1" x14ac:dyDescent="0.35">
      <c r="A34" s="13">
        <f t="shared" si="7"/>
        <v>4.03</v>
      </c>
      <c r="B34" s="13">
        <f t="shared" si="7"/>
        <v>61</v>
      </c>
      <c r="C34" s="13">
        <f t="shared" si="7"/>
        <v>3.64</v>
      </c>
      <c r="D34" s="13">
        <f t="shared" si="8"/>
        <v>48.69</v>
      </c>
      <c r="E34" s="24">
        <f t="shared" si="9"/>
        <v>151.54</v>
      </c>
      <c r="F34" s="24">
        <f t="shared" si="10"/>
        <v>11.44</v>
      </c>
    </row>
    <row r="35" spans="1:6" ht="19.5" thickBot="1" x14ac:dyDescent="0.35">
      <c r="E35" s="27" t="s">
        <v>36</v>
      </c>
      <c r="F35" s="28">
        <f>ROUND(SUM(F27:F34)/(COUNT(F27:F34)-1),2)</f>
        <v>2.87</v>
      </c>
    </row>
    <row r="36" spans="1:6" x14ac:dyDescent="0.3">
      <c r="E36" s="26"/>
      <c r="F36" s="29"/>
    </row>
    <row r="37" spans="1:6" x14ac:dyDescent="0.3">
      <c r="E37" s="26"/>
      <c r="F37" s="29"/>
    </row>
    <row r="38" spans="1:6" x14ac:dyDescent="0.3">
      <c r="E38" s="26"/>
      <c r="F38" s="29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UGC02455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2026-01-12T08:43:15Z</dcterms:modified>
</cp:coreProperties>
</file>