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2885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0" i="1" l="1"/>
  <c r="E12" i="1" l="1"/>
  <c r="C12" i="1"/>
  <c r="E9" i="1" l="1"/>
  <c r="C9" i="1"/>
  <c r="A50" i="1" l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39" i="1" l="1"/>
  <c r="A40" i="1"/>
  <c r="A41" i="1"/>
  <c r="A42" i="1"/>
  <c r="A43" i="1"/>
  <c r="A44" i="1"/>
  <c r="A45" i="1"/>
  <c r="A46" i="1"/>
  <c r="A47" i="1"/>
  <c r="A48" i="1"/>
  <c r="A49" i="1"/>
  <c r="A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C38" i="1"/>
  <c r="B38" i="1"/>
  <c r="I8" i="1"/>
  <c r="D16" i="1" l="1"/>
  <c r="J16" i="1" s="1"/>
  <c r="D27" i="1"/>
  <c r="D30" i="1"/>
  <c r="D31" i="1"/>
  <c r="D28" i="1"/>
  <c r="D29" i="1"/>
  <c r="D32" i="1"/>
  <c r="D33" i="1"/>
  <c r="D15" i="1"/>
  <c r="D25" i="1"/>
  <c r="D23" i="1"/>
  <c r="D21" i="1"/>
  <c r="D19" i="1"/>
  <c r="D17" i="1"/>
  <c r="D26" i="1"/>
  <c r="D24" i="1"/>
  <c r="D22" i="1"/>
  <c r="D20" i="1"/>
  <c r="D18" i="1"/>
  <c r="L16" i="1" l="1"/>
  <c r="N16" i="1" s="1"/>
  <c r="M16" i="1"/>
  <c r="K16" i="1"/>
  <c r="J33" i="1"/>
  <c r="K33" i="1"/>
  <c r="M33" i="1"/>
  <c r="L33" i="1"/>
  <c r="J29" i="1"/>
  <c r="K29" i="1"/>
  <c r="M29" i="1"/>
  <c r="L29" i="1"/>
  <c r="J31" i="1"/>
  <c r="M31" i="1"/>
  <c r="K31" i="1"/>
  <c r="L31" i="1"/>
  <c r="J27" i="1"/>
  <c r="M27" i="1"/>
  <c r="K27" i="1"/>
  <c r="L27" i="1"/>
  <c r="J32" i="1"/>
  <c r="L32" i="1"/>
  <c r="K32" i="1"/>
  <c r="M32" i="1"/>
  <c r="J28" i="1"/>
  <c r="L28" i="1"/>
  <c r="K28" i="1"/>
  <c r="M28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N30" i="1" l="1"/>
  <c r="N28" i="1"/>
  <c r="N32" i="1"/>
  <c r="N27" i="1"/>
  <c r="N31" i="1"/>
  <c r="N29" i="1"/>
  <c r="N33" i="1"/>
  <c r="O30" i="1"/>
  <c r="O28" i="1"/>
  <c r="O32" i="1"/>
  <c r="O27" i="1"/>
  <c r="O31" i="1"/>
  <c r="O29" i="1"/>
  <c r="O33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D39" i="1" s="1"/>
  <c r="E39" i="1" s="1"/>
  <c r="F39" i="1" s="1"/>
  <c r="O19" i="1"/>
  <c r="O26" i="1"/>
  <c r="O24" i="1"/>
  <c r="O23" i="1"/>
  <c r="O20" i="1"/>
  <c r="O21" i="1"/>
  <c r="O18" i="1"/>
  <c r="E28" i="1" l="1"/>
  <c r="F28" i="1" s="1"/>
  <c r="G28" i="1" s="1"/>
  <c r="D51" i="1" s="1"/>
  <c r="E51" i="1" s="1"/>
  <c r="F51" i="1" s="1"/>
  <c r="E33" i="1"/>
  <c r="F33" i="1" s="1"/>
  <c r="G33" i="1" s="1"/>
  <c r="H28" i="1"/>
  <c r="E30" i="1"/>
  <c r="F30" i="1" s="1"/>
  <c r="G30" i="1" s="1"/>
  <c r="D53" i="1" s="1"/>
  <c r="E53" i="1" s="1"/>
  <c r="F53" i="1" s="1"/>
  <c r="E15" i="1"/>
  <c r="F15" i="1" s="1"/>
  <c r="G15" i="1" s="1"/>
  <c r="E29" i="1"/>
  <c r="F29" i="1" s="1"/>
  <c r="G29" i="1" s="1"/>
  <c r="D52" i="1" s="1"/>
  <c r="E52" i="1" s="1"/>
  <c r="F52" i="1" s="1"/>
  <c r="E31" i="1"/>
  <c r="F31" i="1" s="1"/>
  <c r="G31" i="1" s="1"/>
  <c r="D54" i="1" s="1"/>
  <c r="E54" i="1" s="1"/>
  <c r="F54" i="1" s="1"/>
  <c r="E32" i="1"/>
  <c r="F32" i="1" s="1"/>
  <c r="G32" i="1" s="1"/>
  <c r="D55" i="1" s="1"/>
  <c r="E55" i="1" s="1"/>
  <c r="F55" i="1" s="1"/>
  <c r="E27" i="1"/>
  <c r="F27" i="1" s="1"/>
  <c r="G27" i="1" s="1"/>
  <c r="D50" i="1" s="1"/>
  <c r="E50" i="1" s="1"/>
  <c r="F50" i="1" s="1"/>
  <c r="H16" i="1"/>
  <c r="E17" i="1"/>
  <c r="F17" i="1" s="1"/>
  <c r="G17" i="1" s="1"/>
  <c r="D40" i="1" s="1"/>
  <c r="E40" i="1" s="1"/>
  <c r="F40" i="1" s="1"/>
  <c r="E22" i="1"/>
  <c r="F22" i="1" s="1"/>
  <c r="G22" i="1" s="1"/>
  <c r="D45" i="1" s="1"/>
  <c r="E45" i="1" s="1"/>
  <c r="F45" i="1" s="1"/>
  <c r="E26" i="1"/>
  <c r="F26" i="1" s="1"/>
  <c r="G26" i="1" s="1"/>
  <c r="D49" i="1" s="1"/>
  <c r="E49" i="1" s="1"/>
  <c r="F49" i="1" s="1"/>
  <c r="E25" i="1"/>
  <c r="F25" i="1" s="1"/>
  <c r="G25" i="1" s="1"/>
  <c r="D48" i="1" s="1"/>
  <c r="E48" i="1" s="1"/>
  <c r="F48" i="1" s="1"/>
  <c r="E24" i="1"/>
  <c r="F24" i="1" s="1"/>
  <c r="G24" i="1" s="1"/>
  <c r="D47" i="1" s="1"/>
  <c r="E47" i="1" s="1"/>
  <c r="F47" i="1" s="1"/>
  <c r="E19" i="1"/>
  <c r="F19" i="1" s="1"/>
  <c r="G19" i="1" s="1"/>
  <c r="D42" i="1" s="1"/>
  <c r="E42" i="1" s="1"/>
  <c r="F42" i="1" s="1"/>
  <c r="E18" i="1"/>
  <c r="F18" i="1" s="1"/>
  <c r="G18" i="1" s="1"/>
  <c r="D41" i="1" s="1"/>
  <c r="E41" i="1" s="1"/>
  <c r="F41" i="1" s="1"/>
  <c r="E21" i="1"/>
  <c r="F21" i="1" s="1"/>
  <c r="G21" i="1" s="1"/>
  <c r="D44" i="1" s="1"/>
  <c r="E44" i="1" s="1"/>
  <c r="F44" i="1" s="1"/>
  <c r="E20" i="1"/>
  <c r="F20" i="1" s="1"/>
  <c r="G20" i="1" s="1"/>
  <c r="D43" i="1" s="1"/>
  <c r="E43" i="1" s="1"/>
  <c r="F43" i="1" s="1"/>
  <c r="E23" i="1"/>
  <c r="F23" i="1" s="1"/>
  <c r="G23" i="1" s="1"/>
  <c r="D46" i="1" s="1"/>
  <c r="E46" i="1" s="1"/>
  <c r="F46" i="1" s="1"/>
  <c r="H33" i="1" l="1"/>
  <c r="D56" i="1"/>
  <c r="E56" i="1" s="1"/>
  <c r="F56" i="1" s="1"/>
  <c r="H15" i="1"/>
  <c r="D38" i="1"/>
  <c r="E38" i="1" s="1"/>
  <c r="F38" i="1" s="1"/>
  <c r="H31" i="1"/>
  <c r="H27" i="1"/>
  <c r="H32" i="1"/>
  <c r="H29" i="1"/>
  <c r="H30" i="1"/>
  <c r="H23" i="1"/>
  <c r="H21" i="1"/>
  <c r="H19" i="1"/>
  <c r="H25" i="1"/>
  <c r="H22" i="1"/>
  <c r="H20" i="1"/>
  <c r="H18" i="1"/>
  <c r="H24" i="1"/>
  <c r="H26" i="1"/>
  <c r="H17" i="1"/>
  <c r="F57" i="1" l="1"/>
  <c r="H34" i="1"/>
  <c r="C35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<sst xmlns="http://schemas.openxmlformats.org/spreadsheetml/2006/main" count="40" uniqueCount="37">
  <si>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</si>
  <si>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</si>
  <si>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</si>
  <si>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</si>
  <si>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</si>
  <si>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</si>
  <si>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</si>
  <si>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</si>
  <si>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</si>
  <si>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</si>
  <si>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</si>
  <si>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</si>
  <si>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</si>
  <si>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</si>
  <si>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</si>
  <si>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</si>
  <si>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</si>
  <si>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</si>
  <si>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</si>
  <si>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</si>
  <si>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</si>
  <si>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</si>
  <si>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</si>
  <si>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</si>
  <si>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</si>
  <si>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</si>
  <si>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</si>
  <si>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</si>
  <si>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</si>
  <si>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</si>
  <si>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</si>
  <si>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</si>
  <si>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UGC02885</t>
  </si>
  <si>
    <t>A=(V_obs-V_TURI)^2</t>
  </si>
  <si>
    <t>A/Incer V_Obs^2</t>
  </si>
  <si>
    <t>X^2/d_f=</t>
  </si>
  <si>
    <t>r_c=R_max/1,35=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</si>
</sst>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'UGC02885'!$B$37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'UGC02885'!$C$38:$C$56</c:f>
                <c:numCache>
                  <c:formatCode>General</c:formatCode>
                  <c:ptCount val="19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10</c:v>
                  </c:pt>
                  <c:pt idx="12">
                    <c:v>10</c:v>
                  </c:pt>
                  <c:pt idx="13">
                    <c:v>10</c:v>
                  </c:pt>
                  <c:pt idx="14">
                    <c:v>10</c:v>
                  </c:pt>
                  <c:pt idx="15">
                    <c:v>10</c:v>
                  </c:pt>
                  <c:pt idx="16">
                    <c:v>10</c:v>
                  </c:pt>
                  <c:pt idx="17">
                    <c:v>10</c:v>
                  </c:pt>
                  <c:pt idx="18">
                    <c:v>10</c:v>
                  </c:pt>
                </c:numCache>
              </c:numRef>
            </c:plus>
            <c:minus>
              <c:numRef>
                <c:f>'UGC02885'!$C$38:$C$56</c:f>
                <c:numCache>
                  <c:formatCode>General</c:formatCode>
                  <c:ptCount val="19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10</c:v>
                  </c:pt>
                  <c:pt idx="12">
                    <c:v>10</c:v>
                  </c:pt>
                  <c:pt idx="13">
                    <c:v>10</c:v>
                  </c:pt>
                  <c:pt idx="14">
                    <c:v>10</c:v>
                  </c:pt>
                  <c:pt idx="15">
                    <c:v>10</c:v>
                  </c:pt>
                  <c:pt idx="16">
                    <c:v>10</c:v>
                  </c:pt>
                  <c:pt idx="17">
                    <c:v>10</c:v>
                  </c:pt>
                  <c:pt idx="18">
                    <c:v>10</c:v>
                  </c:pt>
                </c:numCache>
              </c:numRef>
            </c:minus>
          </c:errBars>
          <c:xVal>
            <c:numRef>
              <c:f>'UGC02885'!$A$38:$A$56</c:f>
              <c:numCache>
                <c:formatCode>General</c:formatCode>
                <c:ptCount val="19"/>
                <c:pt idx="0">
                  <c:v>1.7</c:v>
                </c:pt>
                <c:pt idx="1">
                  <c:v>3.41</c:v>
                </c:pt>
                <c:pt idx="2">
                  <c:v>6.82</c:v>
                </c:pt>
                <c:pt idx="3">
                  <c:v>13.67</c:v>
                </c:pt>
                <c:pt idx="4">
                  <c:v>19.489999999999998</c:v>
                </c:pt>
                <c:pt idx="5">
                  <c:v>23.36</c:v>
                </c:pt>
                <c:pt idx="6">
                  <c:v>27.24</c:v>
                </c:pt>
                <c:pt idx="7">
                  <c:v>31.22</c:v>
                </c:pt>
                <c:pt idx="8">
                  <c:v>35.1</c:v>
                </c:pt>
                <c:pt idx="9">
                  <c:v>38.97</c:v>
                </c:pt>
                <c:pt idx="10">
                  <c:v>42.85</c:v>
                </c:pt>
                <c:pt idx="11">
                  <c:v>46.73</c:v>
                </c:pt>
                <c:pt idx="12">
                  <c:v>50.71</c:v>
                </c:pt>
                <c:pt idx="13">
                  <c:v>54.58</c:v>
                </c:pt>
                <c:pt idx="14">
                  <c:v>58.46</c:v>
                </c:pt>
                <c:pt idx="15">
                  <c:v>62.34</c:v>
                </c:pt>
                <c:pt idx="16">
                  <c:v>66.209999999999994</c:v>
                </c:pt>
                <c:pt idx="17">
                  <c:v>70.19</c:v>
                </c:pt>
                <c:pt idx="18">
                  <c:v>74.069999999999993</c:v>
                </c:pt>
              </c:numCache>
            </c:numRef>
          </c:xVal>
          <c:yVal>
            <c:numRef>
              <c:f>'UGC02885'!$B$38:$B$56</c:f>
              <c:numCache>
                <c:formatCode>General</c:formatCode>
                <c:ptCount val="19"/>
                <c:pt idx="0">
                  <c:v>305</c:v>
                </c:pt>
                <c:pt idx="1">
                  <c:v>257</c:v>
                </c:pt>
                <c:pt idx="2">
                  <c:v>256</c:v>
                </c:pt>
                <c:pt idx="3">
                  <c:v>271</c:v>
                </c:pt>
                <c:pt idx="4">
                  <c:v>282</c:v>
                </c:pt>
                <c:pt idx="5">
                  <c:v>287</c:v>
                </c:pt>
                <c:pt idx="6">
                  <c:v>283</c:v>
                </c:pt>
                <c:pt idx="7">
                  <c:v>280</c:v>
                </c:pt>
                <c:pt idx="8">
                  <c:v>280</c:v>
                </c:pt>
                <c:pt idx="9">
                  <c:v>281</c:v>
                </c:pt>
                <c:pt idx="10">
                  <c:v>282</c:v>
                </c:pt>
                <c:pt idx="11">
                  <c:v>287</c:v>
                </c:pt>
                <c:pt idx="12">
                  <c:v>292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  <c:pt idx="18">
                  <c:v>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16736"/>
        <c:axId val="134613632"/>
      </c:scatterChart>
      <c:scatterChart>
        <c:scatterStyle val="smoothMarker"/>
        <c:varyColors val="0"/>
        <c:ser>
          <c:idx val="1"/>
          <c:order val="1"/>
          <c:tx>
            <c:strRef>
              <c:f>'UGC02885'!$D$37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'UGC02885'!$A$38:$A$56</c:f>
              <c:numCache>
                <c:formatCode>General</c:formatCode>
                <c:ptCount val="19"/>
                <c:pt idx="0">
                  <c:v>1.7</c:v>
                </c:pt>
                <c:pt idx="1">
                  <c:v>3.41</c:v>
                </c:pt>
                <c:pt idx="2">
                  <c:v>6.82</c:v>
                </c:pt>
                <c:pt idx="3">
                  <c:v>13.67</c:v>
                </c:pt>
                <c:pt idx="4">
                  <c:v>19.489999999999998</c:v>
                </c:pt>
                <c:pt idx="5">
                  <c:v>23.36</c:v>
                </c:pt>
                <c:pt idx="6">
                  <c:v>27.24</c:v>
                </c:pt>
                <c:pt idx="7">
                  <c:v>31.22</c:v>
                </c:pt>
                <c:pt idx="8">
                  <c:v>35.1</c:v>
                </c:pt>
                <c:pt idx="9">
                  <c:v>38.97</c:v>
                </c:pt>
                <c:pt idx="10">
                  <c:v>42.85</c:v>
                </c:pt>
                <c:pt idx="11">
                  <c:v>46.73</c:v>
                </c:pt>
                <c:pt idx="12">
                  <c:v>50.71</c:v>
                </c:pt>
                <c:pt idx="13">
                  <c:v>54.58</c:v>
                </c:pt>
                <c:pt idx="14">
                  <c:v>58.46</c:v>
                </c:pt>
                <c:pt idx="15">
                  <c:v>62.34</c:v>
                </c:pt>
                <c:pt idx="16">
                  <c:v>66.209999999999994</c:v>
                </c:pt>
                <c:pt idx="17">
                  <c:v>70.19</c:v>
                </c:pt>
                <c:pt idx="18">
                  <c:v>74.069999999999993</c:v>
                </c:pt>
              </c:numCache>
            </c:numRef>
          </c:xVal>
          <c:yVal>
            <c:numRef>
              <c:f>'UGC02885'!$D$38:$D$56</c:f>
              <c:numCache>
                <c:formatCode>General</c:formatCode>
                <c:ptCount val="19"/>
                <c:pt idx="0">
                  <c:v>25.26</c:v>
                </c:pt>
                <c:pt idx="1">
                  <c:v>49.18</c:v>
                </c:pt>
                <c:pt idx="2">
                  <c:v>96.13</c:v>
                </c:pt>
                <c:pt idx="3">
                  <c:v>181.87</c:v>
                </c:pt>
                <c:pt idx="4">
                  <c:v>241.22</c:v>
                </c:pt>
                <c:pt idx="5">
                  <c:v>272.41000000000003</c:v>
                </c:pt>
                <c:pt idx="6">
                  <c:v>296.91000000000003</c:v>
                </c:pt>
                <c:pt idx="7">
                  <c:v>315.33</c:v>
                </c:pt>
                <c:pt idx="8">
                  <c:v>327.37</c:v>
                </c:pt>
                <c:pt idx="9">
                  <c:v>334.36</c:v>
                </c:pt>
                <c:pt idx="10">
                  <c:v>337.22</c:v>
                </c:pt>
                <c:pt idx="11">
                  <c:v>336.79</c:v>
                </c:pt>
                <c:pt idx="12">
                  <c:v>333.79</c:v>
                </c:pt>
                <c:pt idx="13">
                  <c:v>329.12</c:v>
                </c:pt>
                <c:pt idx="14">
                  <c:v>323.27</c:v>
                </c:pt>
                <c:pt idx="15">
                  <c:v>316.73</c:v>
                </c:pt>
                <c:pt idx="16">
                  <c:v>309.85000000000002</c:v>
                </c:pt>
                <c:pt idx="17">
                  <c:v>302.69</c:v>
                </c:pt>
                <c:pt idx="18">
                  <c:v>295.79000000000002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16736"/>
        <c:axId val="134613632"/>
      </c:scatterChart>
      <c:valAx>
        <c:axId val="1313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613632"/>
        <c:crosses val="autoZero"/>
        <c:crossBetween val="midCat"/>
      </c:valAx>
      <c:valAx>
        <c:axId val="13461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316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35</xdr:row>
      <xdr:rowOff>152401</xdr:rowOff>
    </xdr:from>
    <xdr:to>
      <xdr:col>12</xdr:col>
      <xdr:colOff>1123950</xdr:colOff>
      <xdr:row>55</xdr:row>
      <xdr:rowOff>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0"/>
  <sheetViews>
    <sheetView tabSelected="1" topLeftCell="A29" workbookViewId="0">
      <selection activeCell="H58" sqref="H58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8</v>
      </c>
      <c r="C9" s="21">
        <f>A33</f>
        <v>74.069999999999993</v>
      </c>
      <c r="D9" s="14" t="s">
        <v>9</v>
      </c>
      <c r="E9" s="21">
        <f>B33</f>
        <v>298</v>
      </c>
      <c r="F9" s="10"/>
      <c r="G9" s="10"/>
      <c r="H9" s="10"/>
      <c r="I9" s="11"/>
    </row>
    <row r="10" spans="1:15" x14ac:dyDescent="0.3">
      <c r="B10" s="5" t="s">
        <v>10</v>
      </c>
      <c r="C10" s="32" t="s">
        <v>12</v>
      </c>
      <c r="D10" s="32"/>
      <c r="E10" s="9">
        <f>(E9*E9*C9/I8)</f>
        <v>1529380427352.4143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36</v>
      </c>
      <c r="C12" s="7">
        <f>C9/1.35</f>
        <v>54.86666666666666</v>
      </c>
      <c r="D12" s="5" t="s">
        <v>14</v>
      </c>
      <c r="E12" s="9">
        <f>E10/(POWER(C12,3)*4*3.14159*H10)</f>
        <v>11358234.778830109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3" t="s">
        <v>29</v>
      </c>
      <c r="K14" s="32"/>
      <c r="L14" s="32"/>
      <c r="M14" s="32"/>
      <c r="N14" s="32"/>
      <c r="O14" s="34"/>
    </row>
    <row r="15" spans="1:15" x14ac:dyDescent="0.3">
      <c r="A15" s="13">
        <v>1.7</v>
      </c>
      <c r="B15" s="13">
        <v>305</v>
      </c>
      <c r="C15" s="13">
        <v>10</v>
      </c>
      <c r="D15" s="13">
        <f>A15/$C$12</f>
        <v>3.0984204131227221E-2</v>
      </c>
      <c r="E15" s="13">
        <f>N15*K15+O15*M15</f>
        <v>1.070064131227218E-5</v>
      </c>
      <c r="F15" s="13">
        <f>4*$H$12*$E$12*POWER($C$12,3)*E15</f>
        <v>252264346.18357113</v>
      </c>
      <c r="G15" s="13">
        <f t="shared" ref="G15:G26" si="0">POWER($I$8*F15/A15,0.5)</f>
        <v>25.262896840331827</v>
      </c>
      <c r="H15" s="13">
        <f t="shared" ref="H15:H26" si="1">ROUND(ABS((B15-G15)/B15)*100,2)</f>
        <v>91.72</v>
      </c>
      <c r="J15" s="24">
        <f>INDEX(Integrale!$H$3:$H$502,MATCH('UGC02885'!D15,Integrale!$H$3:$H$502,1))</f>
        <v>0.03</v>
      </c>
      <c r="K15" s="24">
        <f>INDEX(Integrale!$I$3:$I$502,MATCH('UGC02885'!D15,Integrale!$H$3:$H$502,1))</f>
        <v>9.4769999999999992E-6</v>
      </c>
      <c r="L15" s="24">
        <f>INDEX(Integrale!$H$3:$H$502,MATCH('UGC02885'!D15,Integrale!$H$3:$H$502,1)+1)</f>
        <v>0.04</v>
      </c>
      <c r="M15" s="24">
        <f>INDEX(Integrale!$I$3:$I$502,MATCH('UGC02885'!D15,Integrale!$H$3:$H$502,1)+1)</f>
        <v>2.1909800000000002E-5</v>
      </c>
      <c r="N15" s="24">
        <f>(L15-D15)/(L15-J15)</f>
        <v>0.90157958687727779</v>
      </c>
      <c r="O15" s="24">
        <f t="shared" ref="O15:O26" si="2">(D15-J15)/(L15-J15)</f>
        <v>9.8420413122722233E-2</v>
      </c>
    </row>
    <row r="16" spans="1:15" x14ac:dyDescent="0.3">
      <c r="A16" s="13">
        <v>3.41</v>
      </c>
      <c r="B16" s="13">
        <v>257</v>
      </c>
      <c r="C16" s="13">
        <v>10</v>
      </c>
      <c r="D16" s="13">
        <f t="shared" ref="D16:D26" si="3">A16/$C$12</f>
        <v>6.2150668286755785E-2</v>
      </c>
      <c r="E16" s="13">
        <f t="shared" ref="E16:E25" si="4">N16*K16+O16*M16</f>
        <v>8.133584678007296E-5</v>
      </c>
      <c r="F16" s="13">
        <f t="shared" ref="F16:F26" si="5">4*$H$12*$E$12*POWER($C$12,3)*E16</f>
        <v>1917467711.5595601</v>
      </c>
      <c r="G16" s="13">
        <f t="shared" si="0"/>
        <v>49.177507437102278</v>
      </c>
      <c r="H16" s="13">
        <f t="shared" si="1"/>
        <v>80.86</v>
      </c>
      <c r="J16" s="28">
        <f>INDEX(Integrale!$H$3:$H$502,MATCH('UGC02885'!D16,Integrale!$H$3:$H$502,1))</f>
        <v>0.06</v>
      </c>
      <c r="K16" s="28">
        <f>INDEX(Integrale!$I$3:$I$502,MATCH('UGC02885'!D16,Integrale!$H$3:$H$502,1))</f>
        <v>7.2353000000000003E-5</v>
      </c>
      <c r="L16" s="28">
        <f>INDEX(Integrale!$H$3:$H$502,MATCH('UGC02885'!D16,Integrale!$H$3:$H$502,1)+1)</f>
        <v>7.0000000000000007E-2</v>
      </c>
      <c r="M16" s="28">
        <f>INDEX(Integrale!$I$3:$I$502,MATCH('UGC02885'!D16,Integrale!$H$3:$H$502,1)+1)</f>
        <v>1.1412070000000001E-4</v>
      </c>
      <c r="N16" s="28">
        <f t="shared" ref="N16:N26" si="6">(L16-D16)/(L16-J16)</f>
        <v>0.78493317132442142</v>
      </c>
      <c r="O16" s="28">
        <f t="shared" si="2"/>
        <v>0.21506682867557853</v>
      </c>
    </row>
    <row r="17" spans="1:15" x14ac:dyDescent="0.3">
      <c r="A17" s="13">
        <v>6.82</v>
      </c>
      <c r="B17" s="13">
        <v>256</v>
      </c>
      <c r="C17" s="13">
        <v>10</v>
      </c>
      <c r="D17" s="13">
        <f t="shared" si="3"/>
        <v>0.12430133657351157</v>
      </c>
      <c r="E17" s="13">
        <f t="shared" si="4"/>
        <v>6.2152673074119115E-4</v>
      </c>
      <c r="F17" s="13">
        <f t="shared" si="5"/>
        <v>14652302585.474325</v>
      </c>
      <c r="G17" s="13">
        <f t="shared" si="0"/>
        <v>96.125901213692927</v>
      </c>
      <c r="H17" s="13">
        <f t="shared" si="1"/>
        <v>62.45</v>
      </c>
      <c r="J17" s="28">
        <f>INDEX(Integrale!$H$3:$H$502,MATCH('UGC02885'!D17,Integrale!$H$3:$H$502,1))</f>
        <v>0.12</v>
      </c>
      <c r="K17" s="28">
        <f>INDEX(Integrale!$I$3:$I$502,MATCH('UGC02885'!D17,Integrale!$H$3:$H$502,1))</f>
        <v>5.5830959999999998E-4</v>
      </c>
      <c r="L17" s="28">
        <f>INDEX(Integrale!$H$3:$H$502,MATCH('UGC02885'!D17,Integrale!$H$3:$H$502,1)+1)</f>
        <v>0.13</v>
      </c>
      <c r="M17" s="28">
        <f>INDEX(Integrale!$I$3:$I$502,MATCH('UGC02885'!D17,Integrale!$H$3:$H$502,1)+1)</f>
        <v>7.0528050000000003E-4</v>
      </c>
      <c r="N17" s="28">
        <f t="shared" si="6"/>
        <v>0.56986634264884295</v>
      </c>
      <c r="O17" s="28">
        <f t="shared" si="2"/>
        <v>0.43013365735115705</v>
      </c>
    </row>
    <row r="18" spans="1:15" x14ac:dyDescent="0.3">
      <c r="A18" s="13">
        <v>13.67</v>
      </c>
      <c r="B18" s="13">
        <v>271</v>
      </c>
      <c r="C18" s="13">
        <v>10</v>
      </c>
      <c r="D18" s="13">
        <f t="shared" si="3"/>
        <v>0.24914945321992713</v>
      </c>
      <c r="E18" s="13">
        <f t="shared" si="4"/>
        <v>4.4594781705953844E-3</v>
      </c>
      <c r="F18" s="13">
        <f t="shared" si="5"/>
        <v>105130833956.18242</v>
      </c>
      <c r="G18" s="13">
        <f t="shared" si="0"/>
        <v>181.86975004419278</v>
      </c>
      <c r="H18" s="13">
        <f t="shared" si="1"/>
        <v>32.89</v>
      </c>
      <c r="J18" s="28">
        <f>INDEX(Integrale!$H$3:$H$502,MATCH('UGC02885'!D18,Integrale!$H$3:$H$502,1))</f>
        <v>0.24</v>
      </c>
      <c r="K18" s="28">
        <f>INDEX(Integrale!$I$3:$I$502,MATCH('UGC02885'!D18,Integrale!$H$3:$H$502,1))</f>
        <v>4.0264964000000002E-3</v>
      </c>
      <c r="L18" s="28">
        <f>INDEX(Integrale!$H$3:$H$502,MATCH('UGC02885'!D18,Integrale!$H$3:$H$502,1)+1)</f>
        <v>0.25</v>
      </c>
      <c r="M18" s="28">
        <f>INDEX(Integrale!$I$3:$I$502,MATCH('UGC02885'!D18,Integrale!$H$3:$H$502,1)+1)</f>
        <v>4.4997288E-3</v>
      </c>
      <c r="N18" s="28">
        <f t="shared" si="6"/>
        <v>8.5054678007287429E-2</v>
      </c>
      <c r="O18" s="28">
        <f t="shared" si="2"/>
        <v>0.91494532199271261</v>
      </c>
    </row>
    <row r="19" spans="1:15" x14ac:dyDescent="0.3">
      <c r="A19" s="13">
        <v>19.489999999999998</v>
      </c>
      <c r="B19" s="13">
        <v>282</v>
      </c>
      <c r="C19" s="13">
        <v>10</v>
      </c>
      <c r="D19" s="13">
        <f t="shared" si="3"/>
        <v>0.35522478736330498</v>
      </c>
      <c r="E19" s="13">
        <f t="shared" si="4"/>
        <v>1.1185247839489675E-2</v>
      </c>
      <c r="F19" s="13">
        <f t="shared" si="5"/>
        <v>263688796847.5336</v>
      </c>
      <c r="G19" s="13">
        <f t="shared" si="0"/>
        <v>241.22348761681008</v>
      </c>
      <c r="H19" s="13">
        <f t="shared" si="1"/>
        <v>14.46</v>
      </c>
      <c r="J19" s="28">
        <f>INDEX(Integrale!$H$3:$H$502,MATCH('UGC02885'!D19,Integrale!$H$3:$H$502,1))</f>
        <v>0.35</v>
      </c>
      <c r="K19" s="28">
        <f>INDEX(Integrale!$I$3:$I$502,MATCH('UGC02885'!D19,Integrale!$H$3:$H$502,1))</f>
        <v>1.0783486300000001E-2</v>
      </c>
      <c r="L19" s="28">
        <f>INDEX(Integrale!$H$3:$H$502,MATCH('UGC02885'!D19,Integrale!$H$3:$H$502,1)+1)</f>
        <v>0.36</v>
      </c>
      <c r="M19" s="28">
        <f>INDEX(Integrale!$I$3:$I$502,MATCH('UGC02885'!D19,Integrale!$H$3:$H$502,1)+1)</f>
        <v>1.15524392E-2</v>
      </c>
      <c r="N19" s="28">
        <f t="shared" si="6"/>
        <v>0.47752126366949987</v>
      </c>
      <c r="O19" s="28">
        <f t="shared" si="2"/>
        <v>0.52247873633050013</v>
      </c>
    </row>
    <row r="20" spans="1:15" x14ac:dyDescent="0.3">
      <c r="A20" s="13">
        <v>23.36</v>
      </c>
      <c r="B20" s="13">
        <v>287</v>
      </c>
      <c r="C20" s="13">
        <v>10</v>
      </c>
      <c r="D20" s="13">
        <f t="shared" si="3"/>
        <v>0.42575941676792228</v>
      </c>
      <c r="E20" s="13">
        <f t="shared" si="4"/>
        <v>1.7096518741433784E-2</v>
      </c>
      <c r="F20" s="13">
        <f t="shared" si="5"/>
        <v>403045200419.59729</v>
      </c>
      <c r="G20" s="13">
        <f t="shared" si="0"/>
        <v>272.40817091079703</v>
      </c>
      <c r="H20" s="13">
        <f t="shared" si="1"/>
        <v>5.08</v>
      </c>
      <c r="J20" s="28">
        <f>INDEX(Integrale!$H$3:$H$502,MATCH('UGC02885'!D20,Integrale!$H$3:$H$502,1))</f>
        <v>0.42</v>
      </c>
      <c r="K20" s="28">
        <f>INDEX(Integrale!$I$3:$I$502,MATCH('UGC02885'!D20,Integrale!$H$3:$H$502,1))</f>
        <v>1.6580923599999998E-2</v>
      </c>
      <c r="L20" s="28">
        <f>INDEX(Integrale!$H$3:$H$502,MATCH('UGC02885'!D20,Integrale!$H$3:$H$502,1)+1)</f>
        <v>0.43</v>
      </c>
      <c r="M20" s="28">
        <f>INDEX(Integrale!$I$3:$I$502,MATCH('UGC02885'!D20,Integrale!$H$3:$H$502,1)+1)</f>
        <v>1.7476144700000001E-2</v>
      </c>
      <c r="N20" s="28">
        <f t="shared" si="6"/>
        <v>0.42405832320777065</v>
      </c>
      <c r="O20" s="28">
        <f t="shared" si="2"/>
        <v>0.5759416767922293</v>
      </c>
    </row>
    <row r="21" spans="1:15" x14ac:dyDescent="0.3">
      <c r="A21" s="13">
        <v>27.24</v>
      </c>
      <c r="B21" s="13">
        <v>283</v>
      </c>
      <c r="C21" s="13">
        <v>10</v>
      </c>
      <c r="D21" s="13">
        <f t="shared" si="3"/>
        <v>0.49647630619684086</v>
      </c>
      <c r="E21" s="13">
        <f t="shared" si="4"/>
        <v>2.3683107352004865E-2</v>
      </c>
      <c r="F21" s="13">
        <f t="shared" si="5"/>
        <v>558322012429.01257</v>
      </c>
      <c r="G21" s="13">
        <f t="shared" si="0"/>
        <v>296.90567328245953</v>
      </c>
      <c r="H21" s="13">
        <f t="shared" si="1"/>
        <v>4.91</v>
      </c>
      <c r="J21" s="28">
        <f>INDEX(Integrale!$H$3:$H$502,MATCH('UGC02885'!D21,Integrale!$H$3:$H$502,1))</f>
        <v>0.49</v>
      </c>
      <c r="K21" s="28">
        <f>INDEX(Integrale!$I$3:$I$502,MATCH('UGC02885'!D21,Integrale!$H$3:$H$502,1))</f>
        <v>2.3064901700000001E-2</v>
      </c>
      <c r="L21" s="28">
        <f>INDEX(Integrale!$H$3:$H$502,MATCH('UGC02885'!D21,Integrale!$H$3:$H$502,1)+1)</f>
        <v>0.5</v>
      </c>
      <c r="M21" s="28">
        <f>INDEX(Integrale!$I$3:$I$502,MATCH('UGC02885'!D21,Integrale!$H$3:$H$502,1)+1)</f>
        <v>2.4019466900000001E-2</v>
      </c>
      <c r="N21" s="28">
        <f t="shared" si="6"/>
        <v>0.35236938031591414</v>
      </c>
      <c r="O21" s="28">
        <f t="shared" si="2"/>
        <v>0.64763061968408586</v>
      </c>
    </row>
    <row r="22" spans="1:15" x14ac:dyDescent="0.3">
      <c r="A22" s="13">
        <v>31.22</v>
      </c>
      <c r="B22" s="13">
        <v>280</v>
      </c>
      <c r="C22" s="13">
        <v>10</v>
      </c>
      <c r="D22" s="13">
        <f t="shared" si="3"/>
        <v>0.56901579586877282</v>
      </c>
      <c r="E22" s="13">
        <f t="shared" si="4"/>
        <v>3.0616277128675585E-2</v>
      </c>
      <c r="F22" s="13">
        <f t="shared" si="5"/>
        <v>721769369428.60474</v>
      </c>
      <c r="G22" s="13">
        <f t="shared" si="0"/>
        <v>315.32793506059681</v>
      </c>
      <c r="H22" s="13">
        <f t="shared" si="1"/>
        <v>12.62</v>
      </c>
      <c r="J22" s="28">
        <f>INDEX(Integrale!$H$3:$H$502,MATCH('UGC02885'!D22,Integrale!$H$3:$H$502,1))</f>
        <v>0.56000000000000005</v>
      </c>
      <c r="K22" s="28">
        <f>INDEX(Integrale!$I$3:$I$502,MATCH('UGC02885'!D22,Integrale!$H$3:$H$502,1))</f>
        <v>2.9761802100000002E-2</v>
      </c>
      <c r="L22" s="28">
        <f>INDEX(Integrale!$H$3:$H$502,MATCH('UGC02885'!D22,Integrale!$H$3:$H$502,1)+1)</f>
        <v>0.56999999999999995</v>
      </c>
      <c r="M22" s="28">
        <f>INDEX(Integrale!$I$3:$I$502,MATCH('UGC02885'!D22,Integrale!$H$3:$H$502,1)+1)</f>
        <v>3.0709555400000001E-2</v>
      </c>
      <c r="N22" s="28">
        <f t="shared" si="6"/>
        <v>9.8420413122713879E-2</v>
      </c>
      <c r="O22" s="28">
        <f t="shared" si="2"/>
        <v>0.90157958687728612</v>
      </c>
    </row>
    <row r="23" spans="1:15" x14ac:dyDescent="0.3">
      <c r="A23" s="13">
        <v>35.1</v>
      </c>
      <c r="B23" s="13">
        <v>280</v>
      </c>
      <c r="C23" s="13">
        <v>10</v>
      </c>
      <c r="D23" s="13">
        <f t="shared" si="3"/>
        <v>0.63973268529769145</v>
      </c>
      <c r="E23" s="13">
        <f t="shared" si="4"/>
        <v>3.7101010488942897E-2</v>
      </c>
      <c r="F23" s="13">
        <f t="shared" si="5"/>
        <v>874644975064.17615</v>
      </c>
      <c r="G23" s="13">
        <f t="shared" si="0"/>
        <v>327.37236582316865</v>
      </c>
      <c r="H23" s="13">
        <f t="shared" si="1"/>
        <v>16.920000000000002</v>
      </c>
      <c r="J23" s="28">
        <f>INDEX(Integrale!$H$3:$H$502,MATCH('UGC02885'!D23,Integrale!$H$3:$H$502,1))</f>
        <v>0.63</v>
      </c>
      <c r="K23" s="28">
        <f>INDEX(Integrale!$I$3:$I$502,MATCH('UGC02885'!D23,Integrale!$H$3:$H$502,1))</f>
        <v>3.6238387699999999E-2</v>
      </c>
      <c r="L23" s="28">
        <f>INDEX(Integrale!$H$3:$H$502,MATCH('UGC02885'!D23,Integrale!$H$3:$H$502,1)+1)</f>
        <v>0.64</v>
      </c>
      <c r="M23" s="28">
        <f>INDEX(Integrale!$I$3:$I$502,MATCH('UGC02885'!D23,Integrale!$H$3:$H$502,1)+1)</f>
        <v>3.7124703000000002E-2</v>
      </c>
      <c r="N23" s="28">
        <f t="shared" si="6"/>
        <v>2.6731470230856289E-2</v>
      </c>
      <c r="O23" s="28">
        <f t="shared" si="2"/>
        <v>0.97326852976914369</v>
      </c>
    </row>
    <row r="24" spans="1:15" x14ac:dyDescent="0.3">
      <c r="A24" s="13">
        <v>38.97</v>
      </c>
      <c r="B24" s="13">
        <v>281</v>
      </c>
      <c r="C24" s="13">
        <v>10</v>
      </c>
      <c r="D24" s="13">
        <f t="shared" si="3"/>
        <v>0.71026731470230864</v>
      </c>
      <c r="E24" s="13">
        <f t="shared" si="4"/>
        <v>4.2970082254070473E-2</v>
      </c>
      <c r="F24" s="13">
        <f t="shared" si="5"/>
        <v>1013006546892.2466</v>
      </c>
      <c r="G24" s="13">
        <f t="shared" si="0"/>
        <v>334.36483424471174</v>
      </c>
      <c r="H24" s="13">
        <f t="shared" si="1"/>
        <v>18.989999999999998</v>
      </c>
      <c r="J24" s="28">
        <f>INDEX(Integrale!$H$3:$H$502,MATCH('UGC02885'!D24,Integrale!$H$3:$H$502,1))</f>
        <v>0.71</v>
      </c>
      <c r="K24" s="28">
        <f>INDEX(Integrale!$I$3:$I$502,MATCH('UGC02885'!D24,Integrale!$H$3:$H$502,1))</f>
        <v>4.2949464100000001E-2</v>
      </c>
      <c r="L24" s="28">
        <f>INDEX(Integrale!$H$3:$H$502,MATCH('UGC02885'!D24,Integrale!$H$3:$H$502,1)+1)</f>
        <v>0.72</v>
      </c>
      <c r="M24" s="28">
        <f>INDEX(Integrale!$I$3:$I$502,MATCH('UGC02885'!D24,Integrale!$H$3:$H$502,1)+1)</f>
        <v>4.3720770499999999E-2</v>
      </c>
      <c r="N24" s="28">
        <f t="shared" si="6"/>
        <v>0.97326852976913258</v>
      </c>
      <c r="O24" s="28">
        <f t="shared" si="2"/>
        <v>2.6731470230867391E-2</v>
      </c>
    </row>
    <row r="25" spans="1:15" x14ac:dyDescent="0.3">
      <c r="A25" s="13">
        <v>42.85</v>
      </c>
      <c r="B25" s="13">
        <v>282</v>
      </c>
      <c r="C25" s="13">
        <v>10</v>
      </c>
      <c r="D25" s="13">
        <f t="shared" si="3"/>
        <v>0.78098420413122738</v>
      </c>
      <c r="E25" s="13">
        <f t="shared" si="4"/>
        <v>4.8058484814702318E-2</v>
      </c>
      <c r="F25" s="13">
        <f t="shared" si="5"/>
        <v>1132964080989.2415</v>
      </c>
      <c r="G25" s="13">
        <f t="shared" si="0"/>
        <v>337.21922815817402</v>
      </c>
      <c r="H25" s="13">
        <f t="shared" si="1"/>
        <v>19.579999999999998</v>
      </c>
      <c r="J25" s="28">
        <f>INDEX(Integrale!$H$3:$H$502,MATCH('UGC02885'!D25,Integrale!$H$3:$H$502,1))</f>
        <v>0.78</v>
      </c>
      <c r="K25" s="28">
        <f>INDEX(Integrale!$I$3:$I$502,MATCH('UGC02885'!D25,Integrale!$H$3:$H$502,1))</f>
        <v>4.7994359899999998E-2</v>
      </c>
      <c r="L25" s="28">
        <f>INDEX(Integrale!$H$3:$H$502,MATCH('UGC02885'!D25,Integrale!$H$3:$H$502,1)+1)</f>
        <v>0.79</v>
      </c>
      <c r="M25" s="28">
        <f>INDEX(Integrale!$I$3:$I$502,MATCH('UGC02885'!D25,Integrale!$H$3:$H$502,1)+1)</f>
        <v>4.8645900700000001E-2</v>
      </c>
      <c r="N25" s="28">
        <f t="shared" si="6"/>
        <v>0.90157958687726503</v>
      </c>
      <c r="O25" s="28">
        <f t="shared" si="2"/>
        <v>9.8420413122735001E-2</v>
      </c>
    </row>
    <row r="26" spans="1:15" x14ac:dyDescent="0.3">
      <c r="A26" s="13">
        <v>46.73</v>
      </c>
      <c r="B26" s="13">
        <v>287</v>
      </c>
      <c r="C26" s="13">
        <v>10</v>
      </c>
      <c r="D26" s="13">
        <f t="shared" si="3"/>
        <v>0.85170109356014589</v>
      </c>
      <c r="E26" s="13">
        <f>N26*K26+O26*M26</f>
        <v>5.2277351634507897E-2</v>
      </c>
      <c r="F26" s="13">
        <f t="shared" si="5"/>
        <v>1232422575940.6836</v>
      </c>
      <c r="G26" s="13">
        <f t="shared" si="0"/>
        <v>336.79187410626781</v>
      </c>
      <c r="H26" s="13">
        <f t="shared" si="1"/>
        <v>17.350000000000001</v>
      </c>
      <c r="J26" s="28">
        <f>INDEX(Integrale!$H$3:$H$502,MATCH('UGC02885'!D26,Integrale!$H$3:$H$502,1))</f>
        <v>0.85</v>
      </c>
      <c r="K26" s="28">
        <f>INDEX(Integrale!$I$3:$I$502,MATCH('UGC02885'!D26,Integrale!$H$3:$H$502,1))</f>
        <v>5.2187248399999997E-2</v>
      </c>
      <c r="L26" s="28">
        <f>INDEX(Integrale!$H$3:$H$502,MATCH('UGC02885'!D26,Integrale!$H$3:$H$502,1)+1)</f>
        <v>0.86</v>
      </c>
      <c r="M26" s="28">
        <f>INDEX(Integrale!$I$3:$I$502,MATCH('UGC02885'!D26,Integrale!$H$3:$H$502,1)+1)</f>
        <v>5.27169267E-2</v>
      </c>
      <c r="N26" s="28">
        <f t="shared" si="6"/>
        <v>0.82989064398540846</v>
      </c>
      <c r="O26" s="28">
        <f t="shared" si="2"/>
        <v>0.17010935601459151</v>
      </c>
    </row>
    <row r="27" spans="1:15" x14ac:dyDescent="0.3">
      <c r="A27" s="13">
        <v>50.71</v>
      </c>
      <c r="B27" s="13">
        <v>292</v>
      </c>
      <c r="C27" s="13">
        <v>10</v>
      </c>
      <c r="D27" s="13">
        <f t="shared" ref="D27:D33" si="7">A27/$C$12</f>
        <v>0.92424058323207792</v>
      </c>
      <c r="E27" s="13">
        <f t="shared" ref="E27:E33" si="8">N27*K27+O27*M27</f>
        <v>5.5724350728675584E-2</v>
      </c>
      <c r="F27" s="13">
        <f t="shared" ref="F27:F33" si="9">4*$H$12*$E$12*POWER($C$12,3)*E27</f>
        <v>1313684525333.2227</v>
      </c>
      <c r="G27" s="13">
        <f t="shared" ref="G27:G33" si="10">POWER($I$8*F27/A27,0.5)</f>
        <v>333.7939103414891</v>
      </c>
      <c r="H27" s="13">
        <f t="shared" ref="H27:H33" si="11">ROUND(ABS((B27-G27)/B27)*100,2)</f>
        <v>14.31</v>
      </c>
      <c r="J27" s="28">
        <f>INDEX(Integrale!$H$3:$H$502,MATCH('UGC02885'!D27,Integrale!$H$3:$H$502,1))</f>
        <v>0.92</v>
      </c>
      <c r="K27" s="28">
        <f>INDEX(Integrale!$I$3:$I$502,MATCH('UGC02885'!D27,Integrale!$H$3:$H$502,1))</f>
        <v>5.5547815799999997E-2</v>
      </c>
      <c r="L27" s="28">
        <f>INDEX(Integrale!$H$3:$H$502,MATCH('UGC02885'!D27,Integrale!$H$3:$H$502,1)+1)</f>
        <v>0.93</v>
      </c>
      <c r="M27" s="28">
        <f>INDEX(Integrale!$I$3:$I$502,MATCH('UGC02885'!D27,Integrale!$H$3:$H$502,1)+1)</f>
        <v>5.5964114500000002E-2</v>
      </c>
      <c r="N27" s="28">
        <f t="shared" ref="N27:N33" si="12">(L27-D27)/(L27-J27)</f>
        <v>0.57594167679221264</v>
      </c>
      <c r="O27" s="28">
        <f t="shared" ref="O27:O33" si="13">(D27-J27)/(L27-J27)</f>
        <v>0.4240583232077873</v>
      </c>
    </row>
    <row r="28" spans="1:15" x14ac:dyDescent="0.3">
      <c r="A28" s="13">
        <v>54.58</v>
      </c>
      <c r="B28" s="13">
        <v>298</v>
      </c>
      <c r="C28" s="13">
        <v>10</v>
      </c>
      <c r="D28" s="13">
        <f t="shared" si="7"/>
        <v>0.99477521263669511</v>
      </c>
      <c r="E28" s="13">
        <f t="shared" si="8"/>
        <v>5.8307896469987852E-2</v>
      </c>
      <c r="F28" s="13">
        <f t="shared" si="9"/>
        <v>1374590826016.3447</v>
      </c>
      <c r="G28" s="13">
        <f t="shared" si="10"/>
        <v>329.11647839414309</v>
      </c>
      <c r="H28" s="13">
        <f t="shared" si="11"/>
        <v>10.44</v>
      </c>
      <c r="J28" s="28">
        <f>INDEX(Integrale!$H$3:$H$502,MATCH('UGC02885'!D28,Integrale!$H$3:$H$502,1))</f>
        <v>0.99</v>
      </c>
      <c r="K28" s="28">
        <f>INDEX(Integrale!$I$3:$I$502,MATCH('UGC02885'!D28,Integrale!$H$3:$H$502,1))</f>
        <v>5.8156260500000001E-2</v>
      </c>
      <c r="L28" s="28">
        <f>INDEX(Integrale!$H$3:$H$502,MATCH('UGC02885'!D28,Integrale!$H$3:$H$502,1)+1)</f>
        <v>1</v>
      </c>
      <c r="M28" s="28">
        <f>INDEX(Integrale!$I$3:$I$502,MATCH('UGC02885'!D28,Integrale!$H$3:$H$502,1)+1)</f>
        <v>5.8473808600000003E-2</v>
      </c>
      <c r="N28" s="28">
        <f t="shared" si="12"/>
        <v>0.52247873633048902</v>
      </c>
      <c r="O28" s="28">
        <f t="shared" si="13"/>
        <v>0.47752126366951098</v>
      </c>
    </row>
    <row r="29" spans="1:15" x14ac:dyDescent="0.3">
      <c r="A29" s="13">
        <v>58.46</v>
      </c>
      <c r="B29" s="13">
        <v>298</v>
      </c>
      <c r="C29" s="13">
        <v>10</v>
      </c>
      <c r="D29" s="13">
        <f t="shared" si="7"/>
        <v>1.0654921020656138</v>
      </c>
      <c r="E29" s="13">
        <f t="shared" si="8"/>
        <v>6.0253715101944112E-2</v>
      </c>
      <c r="F29" s="13">
        <f t="shared" si="9"/>
        <v>1420462905142.9768</v>
      </c>
      <c r="G29" s="13">
        <f t="shared" si="10"/>
        <v>323.26986014118313</v>
      </c>
      <c r="H29" s="13">
        <f t="shared" si="11"/>
        <v>8.48</v>
      </c>
      <c r="J29" s="28">
        <f>INDEX(Integrale!$H$3:$H$502,MATCH('UGC02885'!D29,Integrale!$H$3:$H$502,1))</f>
        <v>1.06</v>
      </c>
      <c r="K29" s="28">
        <f>INDEX(Integrale!$I$3:$I$502,MATCH('UGC02885'!D29,Integrale!$H$3:$H$502,1))</f>
        <v>6.0124166299999997E-2</v>
      </c>
      <c r="L29" s="28">
        <f>INDEX(Integrale!$H$3:$H$502,MATCH('UGC02885'!D29,Integrale!$H$3:$H$502,1)+1)</f>
        <v>1.07</v>
      </c>
      <c r="M29" s="28">
        <f>INDEX(Integrale!$I$3:$I$502,MATCH('UGC02885'!D29,Integrale!$H$3:$H$502,1)+1)</f>
        <v>6.0360048299999997E-2</v>
      </c>
      <c r="N29" s="28">
        <f t="shared" si="12"/>
        <v>0.45078979343862141</v>
      </c>
      <c r="O29" s="28">
        <f t="shared" si="13"/>
        <v>0.54921020656137864</v>
      </c>
    </row>
    <row r="30" spans="1:15" x14ac:dyDescent="0.3">
      <c r="A30" s="13">
        <v>62.34</v>
      </c>
      <c r="B30" s="13">
        <v>298</v>
      </c>
      <c r="C30" s="13">
        <v>10</v>
      </c>
      <c r="D30" s="13">
        <f t="shared" si="7"/>
        <v>1.1362089914945324</v>
      </c>
      <c r="E30" s="13">
        <f t="shared" si="8"/>
        <v>6.1678080321628193E-2</v>
      </c>
      <c r="F30" s="13">
        <f t="shared" si="9"/>
        <v>1454041879559.9714</v>
      </c>
      <c r="G30" s="13">
        <f t="shared" si="10"/>
        <v>316.72674032447168</v>
      </c>
      <c r="H30" s="13">
        <f t="shared" si="11"/>
        <v>6.28</v>
      </c>
      <c r="J30" s="28">
        <f>INDEX(Integrale!$H$3:$H$502,MATCH('UGC02885'!D30,Integrale!$H$3:$H$502,1))</f>
        <v>1.1299999999999999</v>
      </c>
      <c r="K30" s="28">
        <f>INDEX(Integrale!$I$3:$I$502,MATCH('UGC02885'!D30,Integrale!$H$3:$H$502,1))</f>
        <v>6.1571820200000002E-2</v>
      </c>
      <c r="L30" s="28">
        <f>INDEX(Integrale!$H$3:$H$502,MATCH('UGC02885'!D30,Integrale!$H$3:$H$502,1)+1)</f>
        <v>1.1399999999999999</v>
      </c>
      <c r="M30" s="28">
        <f>INDEX(Integrale!$I$3:$I$502,MATCH('UGC02885'!D30,Integrale!$H$3:$H$502,1)+1)</f>
        <v>6.1742959299999997E-2</v>
      </c>
      <c r="N30" s="28">
        <f t="shared" si="12"/>
        <v>0.3791008505467538</v>
      </c>
      <c r="O30" s="28">
        <f t="shared" si="13"/>
        <v>0.6208991494532462</v>
      </c>
    </row>
    <row r="31" spans="1:15" x14ac:dyDescent="0.3">
      <c r="A31" s="13">
        <v>66.209999999999994</v>
      </c>
      <c r="B31" s="13">
        <v>298</v>
      </c>
      <c r="C31" s="13">
        <v>10</v>
      </c>
      <c r="D31" s="13">
        <f t="shared" si="7"/>
        <v>1.2067436208991495</v>
      </c>
      <c r="E31" s="13">
        <f t="shared" si="8"/>
        <v>6.2695129042162817E-2</v>
      </c>
      <c r="F31" s="13">
        <f t="shared" si="9"/>
        <v>1478018492085.8262</v>
      </c>
      <c r="G31" s="13">
        <f t="shared" si="10"/>
        <v>309.8545032909239</v>
      </c>
      <c r="H31" s="13">
        <f t="shared" si="11"/>
        <v>3.98</v>
      </c>
      <c r="J31" s="28">
        <f>INDEX(Integrale!$H$3:$H$502,MATCH('UGC02885'!D31,Integrale!$H$3:$H$502,1))</f>
        <v>1.2</v>
      </c>
      <c r="K31" s="28">
        <f>INDEX(Integrale!$I$3:$I$502,MATCH('UGC02885'!D31,Integrale!$H$3:$H$502,1))</f>
        <v>6.2613131399999994E-2</v>
      </c>
      <c r="L31" s="28">
        <f>INDEX(Integrale!$H$3:$H$502,MATCH('UGC02885'!D31,Integrale!$H$3:$H$502,1)+1)</f>
        <v>1.21</v>
      </c>
      <c r="M31" s="28">
        <f>INDEX(Integrale!$I$3:$I$502,MATCH('UGC02885'!D31,Integrale!$H$3:$H$502,1)+1)</f>
        <v>6.2734724300000003E-2</v>
      </c>
      <c r="N31" s="28">
        <f t="shared" si="12"/>
        <v>0.32563791008504123</v>
      </c>
      <c r="O31" s="28">
        <f t="shared" si="13"/>
        <v>0.67436208991495883</v>
      </c>
    </row>
    <row r="32" spans="1:15" x14ac:dyDescent="0.3">
      <c r="A32" s="13">
        <v>70.19</v>
      </c>
      <c r="B32" s="13">
        <v>298</v>
      </c>
      <c r="C32" s="13">
        <v>10</v>
      </c>
      <c r="D32" s="13">
        <f t="shared" si="7"/>
        <v>1.2792831105710816</v>
      </c>
      <c r="E32" s="13">
        <f t="shared" si="8"/>
        <v>6.3426070257229641E-2</v>
      </c>
      <c r="F32" s="13">
        <f t="shared" si="9"/>
        <v>1495250207675.2449</v>
      </c>
      <c r="G32" s="13">
        <f t="shared" si="10"/>
        <v>302.69063674441225</v>
      </c>
      <c r="H32" s="13">
        <f t="shared" si="11"/>
        <v>1.57</v>
      </c>
      <c r="J32" s="28">
        <f>INDEX(Integrale!$H$3:$H$502,MATCH('UGC02885'!D32,Integrale!$H$3:$H$502,1))</f>
        <v>1.27</v>
      </c>
      <c r="K32" s="28">
        <f>INDEX(Integrale!$I$3:$I$502,MATCH('UGC02885'!D32,Integrale!$H$3:$H$502,1))</f>
        <v>6.3347353100000003E-2</v>
      </c>
      <c r="L32" s="28">
        <f>INDEX(Integrale!$H$3:$H$502,MATCH('UGC02885'!D32,Integrale!$H$3:$H$502,1)+1)</f>
        <v>1.28</v>
      </c>
      <c r="M32" s="28">
        <f>INDEX(Integrale!$I$3:$I$502,MATCH('UGC02885'!D32,Integrale!$H$3:$H$502,1)+1)</f>
        <v>6.3432149199999996E-2</v>
      </c>
      <c r="N32" s="28">
        <f t="shared" si="12"/>
        <v>7.1688942891845395E-2</v>
      </c>
      <c r="O32" s="28">
        <f t="shared" si="13"/>
        <v>0.92831105710815465</v>
      </c>
    </row>
    <row r="33" spans="1:15" x14ac:dyDescent="0.3">
      <c r="A33" s="13">
        <v>74.069999999999993</v>
      </c>
      <c r="B33" s="13">
        <v>298</v>
      </c>
      <c r="C33" s="13">
        <v>10</v>
      </c>
      <c r="D33" s="13">
        <f t="shared" si="7"/>
        <v>1.35</v>
      </c>
      <c r="E33" s="13">
        <f t="shared" si="8"/>
        <v>6.3914092699999994E-2</v>
      </c>
      <c r="F33" s="13">
        <f t="shared" si="9"/>
        <v>1506755187503.6204</v>
      </c>
      <c r="G33" s="13">
        <f t="shared" si="10"/>
        <v>295.78752116052061</v>
      </c>
      <c r="H33" s="13">
        <f t="shared" si="11"/>
        <v>0.74</v>
      </c>
      <c r="J33" s="28">
        <f>INDEX(Integrale!$H$3:$H$502,MATCH('UGC02885'!D33,Integrale!$H$3:$H$502,1))</f>
        <v>1.35</v>
      </c>
      <c r="K33" s="28">
        <f>INDEX(Integrale!$I$3:$I$502,MATCH('UGC02885'!D33,Integrale!$H$3:$H$502,1))</f>
        <v>6.3914092699999994E-2</v>
      </c>
      <c r="L33" s="28">
        <f>INDEX(Integrale!$H$3:$H$502,MATCH('UGC02885'!D33,Integrale!$H$3:$H$502,1)+1)</f>
        <v>1.36</v>
      </c>
      <c r="M33" s="28">
        <f>INDEX(Integrale!$I$3:$I$502,MATCH('UGC02885'!D33,Integrale!$H$3:$H$502,1)+1)</f>
        <v>6.3969136600000004E-2</v>
      </c>
      <c r="N33" s="28">
        <f t="shared" si="12"/>
        <v>1</v>
      </c>
      <c r="O33" s="28">
        <f t="shared" si="13"/>
        <v>0</v>
      </c>
    </row>
    <row r="34" spans="1:15" x14ac:dyDescent="0.3">
      <c r="G34" s="28" t="s">
        <v>25</v>
      </c>
      <c r="H34" s="28">
        <f>ROUND(AVERAGE(H15:H33),2)</f>
        <v>22.3</v>
      </c>
    </row>
    <row r="35" spans="1:15" x14ac:dyDescent="0.3">
      <c r="B35" s="19" t="s">
        <v>24</v>
      </c>
      <c r="C35" s="20">
        <f>ROUND(MAX(0,100-H34),2)</f>
        <v>77.7</v>
      </c>
      <c r="D35" s="20" t="s">
        <v>26</v>
      </c>
    </row>
    <row r="37" spans="1:15" x14ac:dyDescent="0.3">
      <c r="A37" s="12" t="s">
        <v>7</v>
      </c>
      <c r="B37" s="12" t="s">
        <v>27</v>
      </c>
      <c r="C37" s="12" t="s">
        <v>28</v>
      </c>
      <c r="D37" s="12" t="s">
        <v>19</v>
      </c>
      <c r="E37" s="26" t="s">
        <v>33</v>
      </c>
      <c r="F37" s="26" t="s">
        <v>34</v>
      </c>
    </row>
    <row r="38" spans="1:15" x14ac:dyDescent="0.3">
      <c r="A38" s="13">
        <f>A15</f>
        <v>1.7</v>
      </c>
      <c r="B38" s="13">
        <f>B15</f>
        <v>305</v>
      </c>
      <c r="C38" s="13">
        <f>C15</f>
        <v>10</v>
      </c>
      <c r="D38" s="13">
        <f>ROUND(G15,2)</f>
        <v>25.26</v>
      </c>
      <c r="E38" s="25">
        <f>ROUND(POWER((B38-D38),2),2)</f>
        <v>78254.47</v>
      </c>
      <c r="F38" s="25">
        <f>ROUND(E38/POWER(C38,2),2)</f>
        <v>782.54</v>
      </c>
    </row>
    <row r="39" spans="1:15" x14ac:dyDescent="0.3">
      <c r="A39" s="13">
        <f t="shared" ref="A39:A56" si="14">A16</f>
        <v>3.41</v>
      </c>
      <c r="B39" s="13">
        <f t="shared" ref="B39:C49" si="15">B16</f>
        <v>257</v>
      </c>
      <c r="C39" s="13">
        <f t="shared" si="15"/>
        <v>10</v>
      </c>
      <c r="D39" s="13">
        <f t="shared" ref="D39:D56" si="16">ROUND(G16,2)</f>
        <v>49.18</v>
      </c>
      <c r="E39" s="25">
        <f t="shared" ref="E39:E56" si="17">ROUND(POWER((B39-D39),2),2)</f>
        <v>43189.15</v>
      </c>
      <c r="F39" s="25">
        <f t="shared" ref="F39:F56" si="18">ROUND(E39/POWER(C39,2),2)</f>
        <v>431.89</v>
      </c>
    </row>
    <row r="40" spans="1:15" x14ac:dyDescent="0.3">
      <c r="A40" s="13">
        <f t="shared" si="14"/>
        <v>6.82</v>
      </c>
      <c r="B40" s="13">
        <f t="shared" si="15"/>
        <v>256</v>
      </c>
      <c r="C40" s="13">
        <f t="shared" si="15"/>
        <v>10</v>
      </c>
      <c r="D40" s="13">
        <f t="shared" si="16"/>
        <v>96.13</v>
      </c>
      <c r="E40" s="25">
        <f t="shared" si="17"/>
        <v>25558.42</v>
      </c>
      <c r="F40" s="25">
        <f t="shared" si="18"/>
        <v>255.58</v>
      </c>
    </row>
    <row r="41" spans="1:15" x14ac:dyDescent="0.3">
      <c r="A41" s="13">
        <f t="shared" si="14"/>
        <v>13.67</v>
      </c>
      <c r="B41" s="13">
        <f t="shared" si="15"/>
        <v>271</v>
      </c>
      <c r="C41" s="13">
        <f t="shared" si="15"/>
        <v>10</v>
      </c>
      <c r="D41" s="13">
        <f t="shared" si="16"/>
        <v>181.87</v>
      </c>
      <c r="E41" s="25">
        <f t="shared" si="17"/>
        <v>7944.16</v>
      </c>
      <c r="F41" s="25">
        <f t="shared" si="18"/>
        <v>79.44</v>
      </c>
    </row>
    <row r="42" spans="1:15" x14ac:dyDescent="0.3">
      <c r="A42" s="13">
        <f t="shared" si="14"/>
        <v>19.489999999999998</v>
      </c>
      <c r="B42" s="13">
        <f t="shared" si="15"/>
        <v>282</v>
      </c>
      <c r="C42" s="13">
        <f t="shared" si="15"/>
        <v>10</v>
      </c>
      <c r="D42" s="13">
        <f t="shared" si="16"/>
        <v>241.22</v>
      </c>
      <c r="E42" s="25">
        <f t="shared" si="17"/>
        <v>1663.01</v>
      </c>
      <c r="F42" s="25">
        <f t="shared" si="18"/>
        <v>16.63</v>
      </c>
    </row>
    <row r="43" spans="1:15" x14ac:dyDescent="0.3">
      <c r="A43" s="13">
        <f t="shared" si="14"/>
        <v>23.36</v>
      </c>
      <c r="B43" s="13">
        <f t="shared" si="15"/>
        <v>287</v>
      </c>
      <c r="C43" s="13">
        <f t="shared" si="15"/>
        <v>10</v>
      </c>
      <c r="D43" s="13">
        <f t="shared" si="16"/>
        <v>272.41000000000003</v>
      </c>
      <c r="E43" s="25">
        <f t="shared" si="17"/>
        <v>212.87</v>
      </c>
      <c r="F43" s="25">
        <f t="shared" si="18"/>
        <v>2.13</v>
      </c>
    </row>
    <row r="44" spans="1:15" x14ac:dyDescent="0.3">
      <c r="A44" s="13">
        <f t="shared" si="14"/>
        <v>27.24</v>
      </c>
      <c r="B44" s="13">
        <f t="shared" si="15"/>
        <v>283</v>
      </c>
      <c r="C44" s="13">
        <f t="shared" si="15"/>
        <v>10</v>
      </c>
      <c r="D44" s="13">
        <f t="shared" si="16"/>
        <v>296.91000000000003</v>
      </c>
      <c r="E44" s="25">
        <f t="shared" si="17"/>
        <v>193.49</v>
      </c>
      <c r="F44" s="25">
        <f t="shared" si="18"/>
        <v>1.93</v>
      </c>
    </row>
    <row r="45" spans="1:15" x14ac:dyDescent="0.3">
      <c r="A45" s="13">
        <f t="shared" si="14"/>
        <v>31.22</v>
      </c>
      <c r="B45" s="13">
        <f t="shared" si="15"/>
        <v>280</v>
      </c>
      <c r="C45" s="13">
        <f t="shared" si="15"/>
        <v>10</v>
      </c>
      <c r="D45" s="13">
        <f t="shared" si="16"/>
        <v>315.33</v>
      </c>
      <c r="E45" s="25">
        <f t="shared" si="17"/>
        <v>1248.21</v>
      </c>
      <c r="F45" s="25">
        <f t="shared" si="18"/>
        <v>12.48</v>
      </c>
    </row>
    <row r="46" spans="1:15" x14ac:dyDescent="0.3">
      <c r="A46" s="13">
        <f t="shared" si="14"/>
        <v>35.1</v>
      </c>
      <c r="B46" s="13">
        <f t="shared" si="15"/>
        <v>280</v>
      </c>
      <c r="C46" s="13">
        <f t="shared" si="15"/>
        <v>10</v>
      </c>
      <c r="D46" s="13">
        <f t="shared" si="16"/>
        <v>327.37</v>
      </c>
      <c r="E46" s="25">
        <f t="shared" si="17"/>
        <v>2243.92</v>
      </c>
      <c r="F46" s="25">
        <f t="shared" si="18"/>
        <v>22.44</v>
      </c>
    </row>
    <row r="47" spans="1:15" x14ac:dyDescent="0.3">
      <c r="A47" s="13">
        <f t="shared" si="14"/>
        <v>38.97</v>
      </c>
      <c r="B47" s="13">
        <f t="shared" si="15"/>
        <v>281</v>
      </c>
      <c r="C47" s="13">
        <f t="shared" si="15"/>
        <v>10</v>
      </c>
      <c r="D47" s="13">
        <f t="shared" si="16"/>
        <v>334.36</v>
      </c>
      <c r="E47" s="25">
        <f t="shared" si="17"/>
        <v>2847.29</v>
      </c>
      <c r="F47" s="25">
        <f t="shared" si="18"/>
        <v>28.47</v>
      </c>
    </row>
    <row r="48" spans="1:15" x14ac:dyDescent="0.3">
      <c r="A48" s="13">
        <f t="shared" si="14"/>
        <v>42.85</v>
      </c>
      <c r="B48" s="13">
        <f t="shared" si="15"/>
        <v>282</v>
      </c>
      <c r="C48" s="13">
        <f t="shared" si="15"/>
        <v>10</v>
      </c>
      <c r="D48" s="13">
        <f t="shared" si="16"/>
        <v>337.22</v>
      </c>
      <c r="E48" s="25">
        <f t="shared" si="17"/>
        <v>3049.25</v>
      </c>
      <c r="F48" s="25">
        <f t="shared" si="18"/>
        <v>30.49</v>
      </c>
    </row>
    <row r="49" spans="1:6" x14ac:dyDescent="0.3">
      <c r="A49" s="13">
        <f t="shared" si="14"/>
        <v>46.73</v>
      </c>
      <c r="B49" s="13">
        <f t="shared" si="15"/>
        <v>287</v>
      </c>
      <c r="C49" s="13">
        <f t="shared" si="15"/>
        <v>10</v>
      </c>
      <c r="D49" s="13">
        <f t="shared" si="16"/>
        <v>336.79</v>
      </c>
      <c r="E49" s="25">
        <f t="shared" si="17"/>
        <v>2479.04</v>
      </c>
      <c r="F49" s="25">
        <f t="shared" si="18"/>
        <v>24.79</v>
      </c>
    </row>
    <row r="50" spans="1:6" x14ac:dyDescent="0.3">
      <c r="A50" s="13">
        <f t="shared" si="14"/>
        <v>50.71</v>
      </c>
      <c r="B50" s="13">
        <f t="shared" ref="B50:C56" si="19">B27</f>
        <v>292</v>
      </c>
      <c r="C50" s="13">
        <f t="shared" si="19"/>
        <v>10</v>
      </c>
      <c r="D50" s="13">
        <f t="shared" si="16"/>
        <v>333.79</v>
      </c>
      <c r="E50" s="25">
        <f t="shared" si="17"/>
        <v>1746.4</v>
      </c>
      <c r="F50" s="25">
        <f t="shared" si="18"/>
        <v>17.46</v>
      </c>
    </row>
    <row r="51" spans="1:6" x14ac:dyDescent="0.3">
      <c r="A51" s="13">
        <f t="shared" si="14"/>
        <v>54.58</v>
      </c>
      <c r="B51" s="13">
        <f t="shared" si="19"/>
        <v>298</v>
      </c>
      <c r="C51" s="13">
        <f t="shared" si="19"/>
        <v>10</v>
      </c>
      <c r="D51" s="13">
        <f t="shared" si="16"/>
        <v>329.12</v>
      </c>
      <c r="E51" s="25">
        <f t="shared" si="17"/>
        <v>968.45</v>
      </c>
      <c r="F51" s="25">
        <f t="shared" si="18"/>
        <v>9.68</v>
      </c>
    </row>
    <row r="52" spans="1:6" x14ac:dyDescent="0.3">
      <c r="A52" s="13">
        <f t="shared" si="14"/>
        <v>58.46</v>
      </c>
      <c r="B52" s="13">
        <f t="shared" si="19"/>
        <v>298</v>
      </c>
      <c r="C52" s="13">
        <f t="shared" si="19"/>
        <v>10</v>
      </c>
      <c r="D52" s="13">
        <f t="shared" si="16"/>
        <v>323.27</v>
      </c>
      <c r="E52" s="25">
        <f t="shared" si="17"/>
        <v>638.57000000000005</v>
      </c>
      <c r="F52" s="25">
        <f t="shared" si="18"/>
        <v>6.39</v>
      </c>
    </row>
    <row r="53" spans="1:6" x14ac:dyDescent="0.3">
      <c r="A53" s="13">
        <f t="shared" si="14"/>
        <v>62.34</v>
      </c>
      <c r="B53" s="13">
        <f t="shared" si="19"/>
        <v>298</v>
      </c>
      <c r="C53" s="13">
        <f t="shared" si="19"/>
        <v>10</v>
      </c>
      <c r="D53" s="13">
        <f t="shared" si="16"/>
        <v>316.73</v>
      </c>
      <c r="E53" s="25">
        <f t="shared" si="17"/>
        <v>350.81</v>
      </c>
      <c r="F53" s="25">
        <f t="shared" si="18"/>
        <v>3.51</v>
      </c>
    </row>
    <row r="54" spans="1:6" x14ac:dyDescent="0.3">
      <c r="A54" s="13">
        <f t="shared" si="14"/>
        <v>66.209999999999994</v>
      </c>
      <c r="B54" s="13">
        <f t="shared" si="19"/>
        <v>298</v>
      </c>
      <c r="C54" s="13">
        <f t="shared" si="19"/>
        <v>10</v>
      </c>
      <c r="D54" s="13">
        <f t="shared" si="16"/>
        <v>309.85000000000002</v>
      </c>
      <c r="E54" s="25">
        <f t="shared" si="17"/>
        <v>140.41999999999999</v>
      </c>
      <c r="F54" s="25">
        <f t="shared" si="18"/>
        <v>1.4</v>
      </c>
    </row>
    <row r="55" spans="1:6" x14ac:dyDescent="0.3">
      <c r="A55" s="13">
        <f t="shared" si="14"/>
        <v>70.19</v>
      </c>
      <c r="B55" s="13">
        <f t="shared" si="19"/>
        <v>298</v>
      </c>
      <c r="C55" s="13">
        <f t="shared" si="19"/>
        <v>10</v>
      </c>
      <c r="D55" s="13">
        <f t="shared" si="16"/>
        <v>302.69</v>
      </c>
      <c r="E55" s="25">
        <f t="shared" si="17"/>
        <v>22</v>
      </c>
      <c r="F55" s="25">
        <f t="shared" si="18"/>
        <v>0.22</v>
      </c>
    </row>
    <row r="56" spans="1:6" ht="19.5" thickBot="1" x14ac:dyDescent="0.35">
      <c r="A56" s="13">
        <f t="shared" si="14"/>
        <v>74.069999999999993</v>
      </c>
      <c r="B56" s="13">
        <f t="shared" si="19"/>
        <v>298</v>
      </c>
      <c r="C56" s="13">
        <f t="shared" si="19"/>
        <v>10</v>
      </c>
      <c r="D56" s="13">
        <f t="shared" si="16"/>
        <v>295.79000000000002</v>
      </c>
      <c r="E56" s="25">
        <f t="shared" si="17"/>
        <v>4.88</v>
      </c>
      <c r="F56" s="25">
        <f t="shared" si="18"/>
        <v>0.05</v>
      </c>
    </row>
    <row r="57" spans="1:6" ht="19.5" thickBot="1" x14ac:dyDescent="0.35">
      <c r="E57" s="29" t="s">
        <v>35</v>
      </c>
      <c r="F57" s="30">
        <f>ROUND(SUM(F38:F56)/(COUNT(F38:F56)-1),2)</f>
        <v>95.97</v>
      </c>
    </row>
    <row r="58" spans="1:6" x14ac:dyDescent="0.3">
      <c r="E58" s="27"/>
      <c r="F58" s="31"/>
    </row>
    <row r="59" spans="1:6" x14ac:dyDescent="0.3">
      <c r="E59" s="27"/>
      <c r="F59" s="31"/>
    </row>
    <row r="60" spans="1:6" x14ac:dyDescent="0.3">
      <c r="E60" s="27"/>
      <c r="F60" s="31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UGC02885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2026-01-09T11:17:52Z</dcterms:modified>
</cp:coreProperties>
</file>