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3109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42" i="1" l="1"/>
  <c r="A41" i="1" l="1"/>
  <c r="B41" i="1"/>
  <c r="C41" i="1"/>
  <c r="D41" i="1"/>
  <c r="E41" i="1"/>
  <c r="F41" i="1" s="1"/>
  <c r="D26" i="1"/>
  <c r="J26" i="1" s="1"/>
  <c r="K26" i="1"/>
  <c r="M26" i="1"/>
  <c r="E9" i="1"/>
  <c r="C9" i="1"/>
  <c r="C12" i="1"/>
  <c r="D25" i="1" s="1"/>
  <c r="A39" i="1"/>
  <c r="B39" i="1"/>
  <c r="C39" i="1"/>
  <c r="A40" i="1"/>
  <c r="B40" i="1"/>
  <c r="C40" i="1"/>
  <c r="L26" i="1" l="1"/>
  <c r="N26" i="1" s="1"/>
  <c r="J25" i="1"/>
  <c r="M25" i="1"/>
  <c r="D24" i="1"/>
  <c r="K25" i="1"/>
  <c r="L24" i="1"/>
  <c r="L25" i="1"/>
  <c r="O26" i="1" l="1"/>
  <c r="E26" i="1"/>
  <c r="F26" i="1" s="1"/>
  <c r="G26" i="1" s="1"/>
  <c r="H26" i="1" s="1"/>
  <c r="N25" i="1"/>
  <c r="O25" i="1"/>
  <c r="J24" i="1"/>
  <c r="N24" i="1" s="1"/>
  <c r="K24" i="1"/>
  <c r="M24" i="1"/>
  <c r="A30" i="1"/>
  <c r="B30" i="1"/>
  <c r="C30" i="1"/>
  <c r="A31" i="1"/>
  <c r="B31" i="1"/>
  <c r="C31" i="1"/>
  <c r="A32" i="1"/>
  <c r="B32" i="1"/>
  <c r="C32" i="1"/>
  <c r="A33" i="1"/>
  <c r="B33" i="1"/>
  <c r="C33" i="1"/>
  <c r="E25" i="1" l="1"/>
  <c r="O24" i="1"/>
  <c r="E24" i="1" s="1"/>
  <c r="A35" i="1"/>
  <c r="B35" i="1"/>
  <c r="C35" i="1"/>
  <c r="A36" i="1"/>
  <c r="B36" i="1"/>
  <c r="C36" i="1"/>
  <c r="A37" i="1"/>
  <c r="B37" i="1"/>
  <c r="C37" i="1"/>
  <c r="A38" i="1"/>
  <c r="B38" i="1"/>
  <c r="C38" i="1"/>
  <c r="D15" i="1" l="1"/>
  <c r="K15" i="1" s="1"/>
  <c r="D20" i="1"/>
  <c r="D22" i="1"/>
  <c r="D21" i="1"/>
  <c r="D23" i="1"/>
  <c r="A34" i="1"/>
  <c r="B34" i="1"/>
  <c r="C34" i="1"/>
  <c r="I8" i="1"/>
  <c r="K21" i="1" l="1"/>
  <c r="J21" i="1"/>
  <c r="K20" i="1"/>
  <c r="J20" i="1"/>
  <c r="K23" i="1"/>
  <c r="J23" i="1"/>
  <c r="K22" i="1"/>
  <c r="J22" i="1"/>
  <c r="L15" i="1"/>
  <c r="M15" i="1"/>
  <c r="J15" i="1"/>
  <c r="E10" i="1"/>
  <c r="E12" i="1" s="1"/>
  <c r="L21" i="1"/>
  <c r="M21" i="1"/>
  <c r="M22" i="1"/>
  <c r="L22" i="1"/>
  <c r="L23" i="1"/>
  <c r="M23" i="1"/>
  <c r="M20" i="1"/>
  <c r="L20" i="1"/>
  <c r="D16" i="1"/>
  <c r="D19" i="1"/>
  <c r="D17" i="1"/>
  <c r="D18" i="1"/>
  <c r="F24" i="1" l="1"/>
  <c r="G24" i="1" s="1"/>
  <c r="F25" i="1"/>
  <c r="G25" i="1" s="1"/>
  <c r="N15" i="1"/>
  <c r="K17" i="1"/>
  <c r="J17" i="1"/>
  <c r="K18" i="1"/>
  <c r="J18" i="1"/>
  <c r="K19" i="1"/>
  <c r="J19" i="1"/>
  <c r="K16" i="1"/>
  <c r="J16" i="1"/>
  <c r="O15" i="1"/>
  <c r="O21" i="1"/>
  <c r="O23" i="1"/>
  <c r="N20" i="1"/>
  <c r="O22" i="1"/>
  <c r="O20" i="1"/>
  <c r="N23" i="1"/>
  <c r="E23" i="1" s="1"/>
  <c r="F23" i="1" s="1"/>
  <c r="G23" i="1" s="1"/>
  <c r="N22" i="1"/>
  <c r="N21" i="1"/>
  <c r="L16" i="1"/>
  <c r="M16" i="1"/>
  <c r="L18" i="1"/>
  <c r="M18" i="1"/>
  <c r="L17" i="1"/>
  <c r="M17" i="1"/>
  <c r="L19" i="1"/>
  <c r="M19" i="1"/>
  <c r="H25" i="1" l="1"/>
  <c r="D40" i="1"/>
  <c r="E40" i="1" s="1"/>
  <c r="F40" i="1" s="1"/>
  <c r="H24" i="1"/>
  <c r="D39" i="1"/>
  <c r="E39" i="1" s="1"/>
  <c r="F39" i="1" s="1"/>
  <c r="E15" i="1"/>
  <c r="F15" i="1" s="1"/>
  <c r="G15" i="1" s="1"/>
  <c r="E20" i="1"/>
  <c r="F20" i="1" s="1"/>
  <c r="G20" i="1" s="1"/>
  <c r="H20" i="1" s="1"/>
  <c r="N16" i="1"/>
  <c r="E21" i="1"/>
  <c r="F21" i="1" s="1"/>
  <c r="G21" i="1" s="1"/>
  <c r="H21" i="1" s="1"/>
  <c r="E22" i="1"/>
  <c r="F22" i="1" s="1"/>
  <c r="G22" i="1" s="1"/>
  <c r="H22" i="1" s="1"/>
  <c r="D38" i="1"/>
  <c r="E38" i="1" s="1"/>
  <c r="F38" i="1" s="1"/>
  <c r="H23" i="1"/>
  <c r="O16" i="1"/>
  <c r="N19" i="1"/>
  <c r="N17" i="1"/>
  <c r="N18" i="1"/>
  <c r="O17" i="1"/>
  <c r="O19" i="1"/>
  <c r="O18" i="1"/>
  <c r="D35" i="1" l="1"/>
  <c r="E35" i="1" s="1"/>
  <c r="F35" i="1" s="1"/>
  <c r="H15" i="1"/>
  <c r="D30" i="1"/>
  <c r="E30" i="1" s="1"/>
  <c r="F30" i="1" s="1"/>
  <c r="E16" i="1"/>
  <c r="F16" i="1" s="1"/>
  <c r="G16" i="1" s="1"/>
  <c r="D31" i="1" s="1"/>
  <c r="E31" i="1" s="1"/>
  <c r="F31" i="1" s="1"/>
  <c r="D37" i="1"/>
  <c r="E37" i="1" s="1"/>
  <c r="F37" i="1" s="1"/>
  <c r="D36" i="1"/>
  <c r="E36" i="1" s="1"/>
  <c r="F36" i="1" s="1"/>
  <c r="E17" i="1"/>
  <c r="F17" i="1" s="1"/>
  <c r="G17" i="1" s="1"/>
  <c r="D32" i="1" s="1"/>
  <c r="E32" i="1" s="1"/>
  <c r="F32" i="1" s="1"/>
  <c r="E19" i="1"/>
  <c r="F19" i="1" s="1"/>
  <c r="G19" i="1" s="1"/>
  <c r="D34" i="1" s="1"/>
  <c r="E34" i="1" s="1"/>
  <c r="F34" i="1" s="1"/>
  <c r="E18" i="1"/>
  <c r="F18" i="1" s="1"/>
  <c r="G18" i="1" s="1"/>
  <c r="D33" i="1" s="1"/>
  <c r="E33" i="1" s="1"/>
  <c r="F33" i="1" s="1"/>
  <c r="H16" i="1" l="1"/>
  <c r="H27" i="1" s="1"/>
  <c r="H19" i="1"/>
  <c r="H18" i="1"/>
  <c r="H17" i="1"/>
  <c r="C27" i="1" l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<sst xmlns="http://schemas.openxmlformats.org/spreadsheetml/2006/main" count="40" uniqueCount="37">
  <si>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</si>
  <si>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</si>
  <si>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</si>
  <si>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</si>
  <si>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</si>
  <si>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</si>
  <si>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</si>
  <si>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</si>
  <si>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M_totale=</t>
  </si>
  <si>
    <t>Mo</t>
  </si>
  <si>
    <t>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</si>
  <si>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</si>
  <si>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</si>
  <si>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</si>
  <si>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</si>
  <si>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</si>
  <si>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</si>
  <si>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</si>
  <si>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</si>
  <si>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</si>
  <si>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</si>
  <si>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</si>
  <si>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</si>
  <si>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</si>
  <si>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</si>
  <si>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</si>
  <si>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</si>
  <si>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</si>
  <si>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A=(V_obs-V_TURI)^2</t>
  </si>
  <si>
    <t>A/Incer V_Obs^2</t>
  </si>
  <si>
    <t>X^2/d_f=</t>
  </si>
  <si>
    <t>NGC3109</t>
  </si>
  <si>
    <t>V_obs(R_core)=</t>
  </si>
  <si>
    <t>V_obs^2(R_core).R_core/G=</t>
  </si>
  <si>
    <t>r_c=R_core*1,4=</t>
  </si>
  <si>
    <t>R_core=R_max/2≈</t>
  </si>
  <si>
    <t>ρ0=M_tot/4.π.r_c^3.I(infini)/1,2=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</si>
</sst>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right" vertical="center" wrapText="1" indent="1" readingOrder="1"/>
    </xf>
    <xf numFmtId="0" fontId="6" fillId="0" borderId="0" xfId="0" applyFont="1" applyBorder="1" applyAlignment="1">
      <alignment horizontal="right" vertical="center" wrapText="1" indent="1" readingOrder="1"/>
    </xf>
    <xf numFmtId="0" fontId="6" fillId="0" borderId="10" xfId="0" applyFont="1" applyBorder="1" applyAlignment="1">
      <alignment horizontal="lef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1"/>
    </xf>
    <xf numFmtId="0" fontId="6" fillId="0" borderId="0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'NGC3109'!$B$29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'NGC3109'!$C$30:$C$41</c:f>
                <c:numCache>
                  <c:formatCode>General</c:formatCode>
                  <c:ptCount val="12"/>
                  <c:pt idx="0">
                    <c:v>1.6</c:v>
                  </c:pt>
                  <c:pt idx="1">
                    <c:v>0.7</c:v>
                  </c:pt>
                  <c:pt idx="2">
                    <c:v>1.5</c:v>
                  </c:pt>
                  <c:pt idx="3">
                    <c:v>2.2000000000000002</c:v>
                  </c:pt>
                  <c:pt idx="4">
                    <c:v>0.9</c:v>
                  </c:pt>
                  <c:pt idx="5">
                    <c:v>1.9</c:v>
                  </c:pt>
                  <c:pt idx="6">
                    <c:v>1.6</c:v>
                  </c:pt>
                  <c:pt idx="7">
                    <c:v>3.5</c:v>
                  </c:pt>
                  <c:pt idx="8">
                    <c:v>5.6</c:v>
                  </c:pt>
                  <c:pt idx="9">
                    <c:v>3</c:v>
                  </c:pt>
                  <c:pt idx="10">
                    <c:v>4.4000000000000004</c:v>
                  </c:pt>
                  <c:pt idx="11">
                    <c:v>4</c:v>
                  </c:pt>
                </c:numCache>
              </c:numRef>
            </c:plus>
            <c:minus>
              <c:numRef>
                <c:f>'NGC3109'!$C$30:$C$41</c:f>
                <c:numCache>
                  <c:formatCode>General</c:formatCode>
                  <c:ptCount val="12"/>
                  <c:pt idx="0">
                    <c:v>1.6</c:v>
                  </c:pt>
                  <c:pt idx="1">
                    <c:v>0.7</c:v>
                  </c:pt>
                  <c:pt idx="2">
                    <c:v>1.5</c:v>
                  </c:pt>
                  <c:pt idx="3">
                    <c:v>2.2000000000000002</c:v>
                  </c:pt>
                  <c:pt idx="4">
                    <c:v>0.9</c:v>
                  </c:pt>
                  <c:pt idx="5">
                    <c:v>1.9</c:v>
                  </c:pt>
                  <c:pt idx="6">
                    <c:v>1.6</c:v>
                  </c:pt>
                  <c:pt idx="7">
                    <c:v>3.5</c:v>
                  </c:pt>
                  <c:pt idx="8">
                    <c:v>5.6</c:v>
                  </c:pt>
                  <c:pt idx="9">
                    <c:v>3</c:v>
                  </c:pt>
                  <c:pt idx="10">
                    <c:v>4.4000000000000004</c:v>
                  </c:pt>
                  <c:pt idx="11">
                    <c:v>4</c:v>
                  </c:pt>
                </c:numCache>
              </c:numRef>
            </c:minus>
          </c:errBars>
          <c:xVal>
            <c:numRef>
              <c:f>'NGC3109'!$A$30:$A$41</c:f>
              <c:numCache>
                <c:formatCode>General</c:formatCode>
                <c:ptCount val="12"/>
                <c:pt idx="0">
                  <c:v>0.26</c:v>
                </c:pt>
                <c:pt idx="1">
                  <c:v>0.52</c:v>
                </c:pt>
                <c:pt idx="2">
                  <c:v>0.77</c:v>
                </c:pt>
                <c:pt idx="3">
                  <c:v>1.03</c:v>
                </c:pt>
                <c:pt idx="4">
                  <c:v>1.29</c:v>
                </c:pt>
                <c:pt idx="5">
                  <c:v>1.55</c:v>
                </c:pt>
                <c:pt idx="6">
                  <c:v>1.81</c:v>
                </c:pt>
                <c:pt idx="7">
                  <c:v>2.06</c:v>
                </c:pt>
                <c:pt idx="8">
                  <c:v>2.3199999999999998</c:v>
                </c:pt>
                <c:pt idx="9">
                  <c:v>2.58</c:v>
                </c:pt>
                <c:pt idx="10">
                  <c:v>2.84</c:v>
                </c:pt>
                <c:pt idx="11">
                  <c:v>3.1</c:v>
                </c:pt>
              </c:numCache>
            </c:numRef>
          </c:xVal>
          <c:yVal>
            <c:numRef>
              <c:f>'NGC3109'!$B$30:$B$41</c:f>
              <c:numCache>
                <c:formatCode>General</c:formatCode>
                <c:ptCount val="12"/>
                <c:pt idx="0">
                  <c:v>6.1</c:v>
                </c:pt>
                <c:pt idx="1">
                  <c:v>11.2</c:v>
                </c:pt>
                <c:pt idx="2">
                  <c:v>14.9</c:v>
                </c:pt>
                <c:pt idx="3">
                  <c:v>19.100000000000001</c:v>
                </c:pt>
                <c:pt idx="4">
                  <c:v>24.3</c:v>
                </c:pt>
                <c:pt idx="5">
                  <c:v>29.8</c:v>
                </c:pt>
                <c:pt idx="6">
                  <c:v>34.299999999999997</c:v>
                </c:pt>
                <c:pt idx="7">
                  <c:v>38.200000000000003</c:v>
                </c:pt>
                <c:pt idx="8">
                  <c:v>42.5</c:v>
                </c:pt>
                <c:pt idx="9">
                  <c:v>42.3</c:v>
                </c:pt>
                <c:pt idx="10">
                  <c:v>47.3</c:v>
                </c:pt>
                <c:pt idx="11">
                  <c:v>49.3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14880"/>
        <c:axId val="151116416"/>
      </c:scatterChart>
      <c:scatterChart>
        <c:scatterStyle val="smoothMarker"/>
        <c:varyColors val="0"/>
        <c:ser>
          <c:idx val="1"/>
          <c:order val="1"/>
          <c:tx>
            <c:strRef>
              <c:f>'NGC3109'!$D$29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'NGC3109'!$A$30:$A$41</c:f>
              <c:numCache>
                <c:formatCode>General</c:formatCode>
                <c:ptCount val="12"/>
                <c:pt idx="0">
                  <c:v>0.26</c:v>
                </c:pt>
                <c:pt idx="1">
                  <c:v>0.52</c:v>
                </c:pt>
                <c:pt idx="2">
                  <c:v>0.77</c:v>
                </c:pt>
                <c:pt idx="3">
                  <c:v>1.03</c:v>
                </c:pt>
                <c:pt idx="4">
                  <c:v>1.29</c:v>
                </c:pt>
                <c:pt idx="5">
                  <c:v>1.55</c:v>
                </c:pt>
                <c:pt idx="6">
                  <c:v>1.81</c:v>
                </c:pt>
                <c:pt idx="7">
                  <c:v>2.06</c:v>
                </c:pt>
                <c:pt idx="8">
                  <c:v>2.3199999999999998</c:v>
                </c:pt>
                <c:pt idx="9">
                  <c:v>2.58</c:v>
                </c:pt>
                <c:pt idx="10">
                  <c:v>2.84</c:v>
                </c:pt>
                <c:pt idx="11">
                  <c:v>3.1</c:v>
                </c:pt>
              </c:numCache>
            </c:numRef>
          </c:xVal>
          <c:yVal>
            <c:numRef>
              <c:f>'NGC3109'!$D$30:$D$41</c:f>
              <c:numCache>
                <c:formatCode>General</c:formatCode>
                <c:ptCount val="12"/>
                <c:pt idx="0">
                  <c:v>5.18</c:v>
                </c:pt>
                <c:pt idx="1">
                  <c:v>10.17</c:v>
                </c:pt>
                <c:pt idx="2">
                  <c:v>14.76</c:v>
                </c:pt>
                <c:pt idx="3">
                  <c:v>19.16</c:v>
                </c:pt>
                <c:pt idx="4">
                  <c:v>23.13</c:v>
                </c:pt>
                <c:pt idx="5">
                  <c:v>26.6</c:v>
                </c:pt>
                <c:pt idx="6">
                  <c:v>29.54</c:v>
                </c:pt>
                <c:pt idx="7">
                  <c:v>31.86</c:v>
                </c:pt>
                <c:pt idx="8">
                  <c:v>33.770000000000003</c:v>
                </c:pt>
                <c:pt idx="9">
                  <c:v>35.18</c:v>
                </c:pt>
                <c:pt idx="10">
                  <c:v>36.159999999999997</c:v>
                </c:pt>
                <c:pt idx="11">
                  <c:v>36.76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14880"/>
        <c:axId val="151116416"/>
      </c:scatterChart>
      <c:valAx>
        <c:axId val="1511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16416"/>
        <c:crosses val="autoZero"/>
        <c:crossBetween val="midCat"/>
      </c:valAx>
      <c:valAx>
        <c:axId val="15111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148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28</xdr:row>
      <xdr:rowOff>19051</xdr:rowOff>
    </xdr:from>
    <xdr:to>
      <xdr:col>12</xdr:col>
      <xdr:colOff>1209675</xdr:colOff>
      <xdr:row>38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8"/>
  <sheetViews>
    <sheetView tabSelected="1" workbookViewId="0">
      <selection activeCell="F43" sqref="F43"/>
    </sheetView>
  </sheetViews>
  <sheetFormatPr baseColWidth="10" defaultRowHeight="18.75" x14ac:dyDescent="0.3"/>
  <cols>
    <col min="1" max="1" width="12.7109375" style="1" customWidth="1"/>
    <col min="2" max="2" width="23.42578125" style="1" customWidth="1"/>
    <col min="3" max="3" width="15.42578125" style="1" customWidth="1"/>
    <col min="4" max="4" width="36.8554687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31</v>
      </c>
      <c r="B9" s="14" t="s">
        <v>35</v>
      </c>
      <c r="C9" s="21">
        <f>A26</f>
        <v>3.1</v>
      </c>
      <c r="D9" s="14" t="s">
        <v>32</v>
      </c>
      <c r="E9" s="21">
        <f>B26</f>
        <v>49.3</v>
      </c>
      <c r="F9" s="10"/>
      <c r="G9" s="10"/>
      <c r="H9" s="10"/>
      <c r="I9" s="11"/>
    </row>
    <row r="10" spans="1:15" x14ac:dyDescent="0.3">
      <c r="B10" s="5" t="s">
        <v>8</v>
      </c>
      <c r="C10" s="37" t="s">
        <v>33</v>
      </c>
      <c r="D10" s="37"/>
      <c r="E10" s="9">
        <f>(E9*E9*C9/I8)</f>
        <v>1751847055.2675018</v>
      </c>
      <c r="F10" s="6" t="s">
        <v>9</v>
      </c>
      <c r="G10" s="8" t="s">
        <v>10</v>
      </c>
      <c r="H10" s="7">
        <v>6.4873818400000005E-2</v>
      </c>
    </row>
    <row r="11" spans="1:15" x14ac:dyDescent="0.3">
      <c r="D11" s="2"/>
      <c r="G11" s="15" t="s">
        <v>17</v>
      </c>
      <c r="H11" s="6"/>
      <c r="I11" s="2"/>
    </row>
    <row r="12" spans="1:15" x14ac:dyDescent="0.3">
      <c r="B12" s="5" t="s">
        <v>34</v>
      </c>
      <c r="C12" s="7">
        <f>C9*1.4</f>
        <v>4.34</v>
      </c>
      <c r="D12" s="5" t="s">
        <v>36</v>
      </c>
      <c r="E12" s="9">
        <f>E10/(POWER(C12,3)*4*3.14159*H10)/1.2</f>
        <v>21906187.215519331</v>
      </c>
      <c r="F12" s="6" t="s">
        <v>11</v>
      </c>
      <c r="G12" s="17" t="s">
        <v>16</v>
      </c>
      <c r="H12" s="18">
        <v>3.1415899999999999</v>
      </c>
    </row>
    <row r="13" spans="1:15" x14ac:dyDescent="0.3">
      <c r="B13" s="2"/>
      <c r="D13" s="2"/>
    </row>
    <row r="14" spans="1:15" ht="19.5" thickBot="1" x14ac:dyDescent="0.35">
      <c r="A14" s="12" t="s">
        <v>7</v>
      </c>
      <c r="B14" s="12" t="s">
        <v>12</v>
      </c>
      <c r="C14" s="12" t="s">
        <v>27</v>
      </c>
      <c r="D14" s="12" t="s">
        <v>13</v>
      </c>
      <c r="E14" s="12" t="s">
        <v>26</v>
      </c>
      <c r="F14" s="12" t="s">
        <v>14</v>
      </c>
      <c r="G14" s="13" t="s">
        <v>15</v>
      </c>
      <c r="H14" s="12" t="s">
        <v>19</v>
      </c>
      <c r="J14" s="38" t="s">
        <v>25</v>
      </c>
      <c r="K14" s="37"/>
      <c r="L14" s="37"/>
      <c r="M14" s="37"/>
      <c r="N14" s="37"/>
      <c r="O14" s="39"/>
    </row>
    <row r="15" spans="1:15" ht="19.5" thickBot="1" x14ac:dyDescent="0.35">
      <c r="A15" s="34">
        <v>0.26</v>
      </c>
      <c r="B15" s="34">
        <v>6.1</v>
      </c>
      <c r="C15" s="34">
        <v>1.6</v>
      </c>
      <c r="D15" s="13">
        <f>A15/$C$12</f>
        <v>5.9907834101382493E-2</v>
      </c>
      <c r="E15" s="13">
        <f>N15*K15+O15*M15</f>
        <v>7.207541013824886E-5</v>
      </c>
      <c r="F15" s="13">
        <f>4*$H$12*$E$12*POWER($C$12,3)*E15</f>
        <v>1621931.8532755568</v>
      </c>
      <c r="G15" s="13">
        <f t="shared" ref="G15:G23" si="0">POWER($I$8*F15/A15,0.5)</f>
        <v>5.1797559742612922</v>
      </c>
      <c r="H15" s="13">
        <f t="shared" ref="H15:H23" si="1">ROUND(ABS((B15-G15)/B15)*100,2)</f>
        <v>15.09</v>
      </c>
      <c r="J15" s="24">
        <f>INDEX(Integrale!$H$3:$H$502,MATCH('NGC3109'!D15,Integrale!$H$3:$H$502,1))</f>
        <v>0.05</v>
      </c>
      <c r="K15" s="24">
        <f>INDEX(Integrale!$I$3:$I$502,MATCH('NGC3109'!D15,Integrale!$H$3:$H$502,1))</f>
        <v>4.2234499999999997E-5</v>
      </c>
      <c r="L15" s="24">
        <f>INDEX(Integrale!$H$3:$H$502,MATCH('NGC3109'!D15,Integrale!$H$3:$H$502,1)+1)</f>
        <v>0.06</v>
      </c>
      <c r="M15" s="24">
        <f>INDEX(Integrale!$I$3:$I$502,MATCH('NGC3109'!D15,Integrale!$H$3:$H$502,1)+1)</f>
        <v>7.2353000000000003E-5</v>
      </c>
      <c r="N15" s="24">
        <f>(L15-D15)/(L15-J15)</f>
        <v>9.2165898617505067E-3</v>
      </c>
      <c r="O15" s="24">
        <f t="shared" ref="O15:O23" si="2">(D15-J15)/(L15-J15)</f>
        <v>0.99078341013824944</v>
      </c>
    </row>
    <row r="16" spans="1:15" ht="19.5" thickBot="1" x14ac:dyDescent="0.35">
      <c r="A16" s="34">
        <v>0.52</v>
      </c>
      <c r="B16" s="34">
        <v>11.2</v>
      </c>
      <c r="C16" s="34">
        <v>0.7</v>
      </c>
      <c r="D16" s="13">
        <f t="shared" ref="D16:D23" si="3">A16/$C$12</f>
        <v>0.11981566820276499</v>
      </c>
      <c r="E16" s="13">
        <f t="shared" ref="E16:E23" si="4">N16*K16+O16*M16</f>
        <v>5.5599390599078355E-4</v>
      </c>
      <c r="F16" s="13">
        <f t="shared" ref="F16:F23" si="5">4*$H$12*$E$12*POWER($C$12,3)*E16</f>
        <v>12511676.6539909</v>
      </c>
      <c r="G16" s="13">
        <f t="shared" si="0"/>
        <v>10.172688749137363</v>
      </c>
      <c r="H16" s="13">
        <f t="shared" si="1"/>
        <v>9.17</v>
      </c>
      <c r="J16" s="28">
        <f>INDEX(Integrale!$H$3:$H$502,MATCH('NGC3109'!D16,Integrale!$H$3:$H$502,1))</f>
        <v>0.11</v>
      </c>
      <c r="K16" s="28">
        <f>INDEX(Integrale!$I$3:$I$502,MATCH('NGC3109'!D16,Integrale!$H$3:$H$502,1))</f>
        <v>4.3268320000000002E-4</v>
      </c>
      <c r="L16" s="28">
        <f>INDEX(Integrale!$H$3:$H$502,MATCH('NGC3109'!D16,Integrale!$H$3:$H$502,1)+1)</f>
        <v>0.12</v>
      </c>
      <c r="M16" s="28">
        <f>INDEX(Integrale!$I$3:$I$502,MATCH('NGC3109'!D16,Integrale!$H$3:$H$502,1)+1)</f>
        <v>5.5830959999999998E-4</v>
      </c>
      <c r="N16" s="28">
        <f t="shared" ref="N16:N23" si="6">(L16-D16)/(L16-J16)</f>
        <v>1.8433179723501013E-2</v>
      </c>
      <c r="O16" s="28">
        <f t="shared" si="2"/>
        <v>0.981566820276499</v>
      </c>
    </row>
    <row r="17" spans="1:15" ht="19.5" thickBot="1" x14ac:dyDescent="0.35">
      <c r="A17" s="34">
        <v>0.77</v>
      </c>
      <c r="B17" s="34">
        <v>14.9</v>
      </c>
      <c r="C17" s="34">
        <v>1.5</v>
      </c>
      <c r="D17" s="13">
        <f t="shared" si="3"/>
        <v>0.17741935483870969</v>
      </c>
      <c r="E17" s="13">
        <f t="shared" si="4"/>
        <v>1.7324375000000005E-3</v>
      </c>
      <c r="F17" s="13">
        <f t="shared" si="5"/>
        <v>38985495.325928397</v>
      </c>
      <c r="G17" s="13">
        <f t="shared" si="0"/>
        <v>14.756584127986557</v>
      </c>
      <c r="H17" s="13">
        <f t="shared" si="1"/>
        <v>0.96</v>
      </c>
      <c r="J17" s="28">
        <f>INDEX(Integrale!$H$3:$H$502,MATCH('NGC3109'!D17,Integrale!$H$3:$H$502,1))</f>
        <v>0.17</v>
      </c>
      <c r="K17" s="28">
        <f>INDEX(Integrale!$I$3:$I$502,MATCH('NGC3109'!D17,Integrale!$H$3:$H$502,1))</f>
        <v>1.5312220000000001E-3</v>
      </c>
      <c r="L17" s="28">
        <f>INDEX(Integrale!$H$3:$H$502,MATCH('NGC3109'!D17,Integrale!$H$3:$H$502,1)+1)</f>
        <v>0.18</v>
      </c>
      <c r="M17" s="28">
        <f>INDEX(Integrale!$I$3:$I$502,MATCH('NGC3109'!D17,Integrale!$H$3:$H$502,1)+1)</f>
        <v>1.8024255E-3</v>
      </c>
      <c r="N17" s="28">
        <f t="shared" si="6"/>
        <v>0.2580645161290312</v>
      </c>
      <c r="O17" s="28">
        <f t="shared" si="2"/>
        <v>0.74193548387096886</v>
      </c>
    </row>
    <row r="18" spans="1:15" ht="19.5" thickBot="1" x14ac:dyDescent="0.35">
      <c r="A18" s="34">
        <v>1.03</v>
      </c>
      <c r="B18" s="34">
        <v>19.100000000000001</v>
      </c>
      <c r="C18" s="34">
        <v>2.2000000000000002</v>
      </c>
      <c r="D18" s="13">
        <f t="shared" si="3"/>
        <v>0.23732718894009219</v>
      </c>
      <c r="E18" s="13">
        <f t="shared" si="4"/>
        <v>3.9079080764976969E-3</v>
      </c>
      <c r="F18" s="13">
        <f t="shared" si="5"/>
        <v>87940680.140240997</v>
      </c>
      <c r="G18" s="13">
        <f t="shared" si="0"/>
        <v>19.162667771769822</v>
      </c>
      <c r="H18" s="13">
        <f t="shared" si="1"/>
        <v>0.33</v>
      </c>
      <c r="J18" s="28">
        <f>INDEX(Integrale!$H$3:$H$502,MATCH('NGC3109'!D18,Integrale!$H$3:$H$502,1))</f>
        <v>0.23</v>
      </c>
      <c r="K18" s="28">
        <f>INDEX(Integrale!$I$3:$I$502,MATCH('NGC3109'!D18,Integrale!$H$3:$H$502,1))</f>
        <v>3.5828125000000001E-3</v>
      </c>
      <c r="L18" s="28">
        <f>INDEX(Integrale!$H$3:$H$502,MATCH('NGC3109'!D18,Integrale!$H$3:$H$502,1)+1)</f>
        <v>0.24</v>
      </c>
      <c r="M18" s="28">
        <f>INDEX(Integrale!$I$3:$I$502,MATCH('NGC3109'!D18,Integrale!$H$3:$H$502,1)+1)</f>
        <v>4.0264964000000002E-3</v>
      </c>
      <c r="N18" s="28">
        <f t="shared" si="6"/>
        <v>0.26728110599078031</v>
      </c>
      <c r="O18" s="28">
        <f t="shared" si="2"/>
        <v>0.73271889400921963</v>
      </c>
    </row>
    <row r="19" spans="1:15" ht="19.5" thickBot="1" x14ac:dyDescent="0.35">
      <c r="A19" s="34">
        <v>1.29</v>
      </c>
      <c r="B19" s="34">
        <v>24.3</v>
      </c>
      <c r="C19" s="34">
        <v>0.9</v>
      </c>
      <c r="D19" s="13">
        <f t="shared" si="3"/>
        <v>0.2972350230414747</v>
      </c>
      <c r="E19" s="13">
        <f t="shared" si="4"/>
        <v>7.1313258548387128E-3</v>
      </c>
      <c r="F19" s="13">
        <f t="shared" si="5"/>
        <v>160478095.62046936</v>
      </c>
      <c r="G19" s="13">
        <f t="shared" si="0"/>
        <v>23.130908906993376</v>
      </c>
      <c r="H19" s="13">
        <f t="shared" si="1"/>
        <v>4.8099999999999996</v>
      </c>
      <c r="J19" s="28">
        <f>INDEX(Integrale!$H$3:$H$502,MATCH('NGC3109'!D19,Integrale!$H$3:$H$502,1))</f>
        <v>0.28999999999999998</v>
      </c>
      <c r="K19" s="28">
        <f>INDEX(Integrale!$I$3:$I$502,MATCH('NGC3109'!D19,Integrale!$H$3:$H$502,1))</f>
        <v>6.6846487000000003E-3</v>
      </c>
      <c r="L19" s="28">
        <f>INDEX(Integrale!$H$3:$H$502,MATCH('NGC3109'!D19,Integrale!$H$3:$H$502,1)+1)</f>
        <v>0.3</v>
      </c>
      <c r="M19" s="28">
        <f>INDEX(Integrale!$I$3:$I$502,MATCH('NGC3109'!D19,Integrale!$H$3:$H$502,1)+1)</f>
        <v>7.3020304999999999E-3</v>
      </c>
      <c r="N19" s="28">
        <f t="shared" si="6"/>
        <v>0.2764976958525287</v>
      </c>
      <c r="O19" s="28">
        <f t="shared" si="2"/>
        <v>0.7235023041474713</v>
      </c>
    </row>
    <row r="20" spans="1:15" ht="19.5" thickBot="1" x14ac:dyDescent="0.35">
      <c r="A20" s="34">
        <v>1.55</v>
      </c>
      <c r="B20" s="34">
        <v>29.8</v>
      </c>
      <c r="C20" s="34">
        <v>1.9</v>
      </c>
      <c r="D20" s="13">
        <f t="shared" si="3"/>
        <v>0.35714285714285715</v>
      </c>
      <c r="E20" s="13">
        <f t="shared" si="4"/>
        <v>1.1332738371428572E-2</v>
      </c>
      <c r="F20" s="13">
        <f t="shared" si="5"/>
        <v>255023583.1360715</v>
      </c>
      <c r="G20" s="13">
        <f t="shared" si="0"/>
        <v>26.601369461593755</v>
      </c>
      <c r="H20" s="13">
        <f t="shared" si="1"/>
        <v>10.73</v>
      </c>
      <c r="J20" s="28">
        <f>INDEX(Integrale!$H$3:$H$502,MATCH('NGC3109'!D20,Integrale!$H$3:$H$502,1))</f>
        <v>0.35</v>
      </c>
      <c r="K20" s="28">
        <f>INDEX(Integrale!$I$3:$I$502,MATCH('NGC3109'!D20,Integrale!$H$3:$H$502,1))</f>
        <v>1.0783486300000001E-2</v>
      </c>
      <c r="L20" s="28">
        <f>INDEX(Integrale!$H$3:$H$502,MATCH('NGC3109'!D20,Integrale!$H$3:$H$502,1)+1)</f>
        <v>0.36</v>
      </c>
      <c r="M20" s="28">
        <f>INDEX(Integrale!$I$3:$I$502,MATCH('NGC3109'!D20,Integrale!$H$3:$H$502,1)+1)</f>
        <v>1.15524392E-2</v>
      </c>
      <c r="N20" s="28">
        <f t="shared" si="6"/>
        <v>0.28571428571428331</v>
      </c>
      <c r="O20" s="28">
        <f t="shared" si="2"/>
        <v>0.71428571428571663</v>
      </c>
    </row>
    <row r="21" spans="1:15" ht="19.5" thickBot="1" x14ac:dyDescent="0.35">
      <c r="A21" s="34">
        <v>1.81</v>
      </c>
      <c r="B21" s="34">
        <v>34.299999999999997</v>
      </c>
      <c r="C21" s="34">
        <v>1.6</v>
      </c>
      <c r="D21" s="13">
        <f t="shared" si="3"/>
        <v>0.41705069124423966</v>
      </c>
      <c r="E21" s="13">
        <f t="shared" si="4"/>
        <v>1.6321051600000001E-2</v>
      </c>
      <c r="F21" s="13">
        <f t="shared" si="5"/>
        <v>367276903.70708096</v>
      </c>
      <c r="G21" s="13">
        <f t="shared" si="0"/>
        <v>29.541816370182872</v>
      </c>
      <c r="H21" s="13">
        <f t="shared" si="1"/>
        <v>13.87</v>
      </c>
      <c r="J21" s="28">
        <f>INDEX(Integrale!$H$3:$H$502,MATCH('NGC3109'!D21,Integrale!$H$3:$H$502,1))</f>
        <v>0.41</v>
      </c>
      <c r="K21" s="28">
        <f>INDEX(Integrale!$I$3:$I$502,MATCH('NGC3109'!D21,Integrale!$H$3:$H$502,1))</f>
        <v>1.56997951E-2</v>
      </c>
      <c r="L21" s="28">
        <f>INDEX(Integrale!$H$3:$H$502,MATCH('NGC3109'!D21,Integrale!$H$3:$H$502,1)+1)</f>
        <v>0.42</v>
      </c>
      <c r="M21" s="28">
        <f>INDEX(Integrale!$I$3:$I$502,MATCH('NGC3109'!D21,Integrale!$H$3:$H$502,1)+1)</f>
        <v>1.6580923599999998E-2</v>
      </c>
      <c r="N21" s="28">
        <f t="shared" si="6"/>
        <v>0.29493087557603243</v>
      </c>
      <c r="O21" s="28">
        <f t="shared" si="2"/>
        <v>0.70506912442396752</v>
      </c>
    </row>
    <row r="22" spans="1:15" ht="19.5" thickBot="1" x14ac:dyDescent="0.35">
      <c r="A22" s="34">
        <v>2.06</v>
      </c>
      <c r="B22" s="34">
        <v>38.200000000000003</v>
      </c>
      <c r="C22" s="34">
        <v>3.5</v>
      </c>
      <c r="D22" s="13">
        <f t="shared" si="3"/>
        <v>0.47465437788018439</v>
      </c>
      <c r="E22" s="13">
        <f t="shared" si="4"/>
        <v>2.1609640329953925E-2</v>
      </c>
      <c r="F22" s="13">
        <f t="shared" si="5"/>
        <v>486287402.62111175</v>
      </c>
      <c r="G22" s="13">
        <f t="shared" si="0"/>
        <v>31.863433480581264</v>
      </c>
      <c r="H22" s="13">
        <f t="shared" si="1"/>
        <v>16.59</v>
      </c>
      <c r="J22" s="28">
        <f>INDEX(Integrale!$H$3:$H$502,MATCH('NGC3109'!D22,Integrale!$H$3:$H$502,1))</f>
        <v>0.47</v>
      </c>
      <c r="K22" s="28">
        <f>INDEX(Integrale!$I$3:$I$502,MATCH('NGC3109'!D22,Integrale!$H$3:$H$502,1))</f>
        <v>2.1169970900000001E-2</v>
      </c>
      <c r="L22" s="28">
        <f>INDEX(Integrale!$H$3:$H$502,MATCH('NGC3109'!D22,Integrale!$H$3:$H$502,1)+1)</f>
        <v>0.48</v>
      </c>
      <c r="M22" s="28">
        <f>INDEX(Integrale!$I$3:$I$502,MATCH('NGC3109'!D22,Integrale!$H$3:$H$502,1)+1)</f>
        <v>2.2114607200000001E-2</v>
      </c>
      <c r="N22" s="28">
        <f t="shared" si="6"/>
        <v>0.53456221198155918</v>
      </c>
      <c r="O22" s="28">
        <f t="shared" si="2"/>
        <v>0.46543778801844088</v>
      </c>
    </row>
    <row r="23" spans="1:15" ht="19.5" thickBot="1" x14ac:dyDescent="0.35">
      <c r="A23" s="34">
        <v>2.3199999999999998</v>
      </c>
      <c r="B23" s="34">
        <v>42.5</v>
      </c>
      <c r="C23" s="34">
        <v>5.6</v>
      </c>
      <c r="D23" s="13">
        <f t="shared" si="3"/>
        <v>0.53456221198156684</v>
      </c>
      <c r="E23" s="13">
        <f t="shared" si="4"/>
        <v>2.7332386780184334E-2</v>
      </c>
      <c r="F23" s="13">
        <f t="shared" si="5"/>
        <v>615067866.55526865</v>
      </c>
      <c r="G23" s="13">
        <f t="shared" si="0"/>
        <v>33.767367097817591</v>
      </c>
      <c r="H23" s="13">
        <f t="shared" si="1"/>
        <v>20.55</v>
      </c>
      <c r="J23" s="28">
        <f>INDEX(Integrale!$H$3:$H$502,MATCH('NGC3109'!D23,Integrale!$H$3:$H$502,1))</f>
        <v>0.53</v>
      </c>
      <c r="K23" s="28">
        <f>INDEX(Integrale!$I$3:$I$502,MATCH('NGC3109'!D23,Integrale!$H$3:$H$502,1))</f>
        <v>2.6895225500000002E-2</v>
      </c>
      <c r="L23" s="28">
        <f>INDEX(Integrale!$H$3:$H$502,MATCH('NGC3109'!D23,Integrale!$H$3:$H$502,1)+1)</f>
        <v>0.54</v>
      </c>
      <c r="M23" s="28">
        <f>INDEX(Integrale!$I$3:$I$502,MATCH('NGC3109'!D23,Integrale!$H$3:$H$502,1)+1)</f>
        <v>2.7853447699999999E-2</v>
      </c>
      <c r="N23" s="28">
        <f t="shared" si="6"/>
        <v>0.54377880184331939</v>
      </c>
      <c r="O23" s="28">
        <f t="shared" si="2"/>
        <v>0.45622119815668066</v>
      </c>
    </row>
    <row r="24" spans="1:15" ht="19.5" thickBot="1" x14ac:dyDescent="0.35">
      <c r="A24" s="34">
        <v>2.58</v>
      </c>
      <c r="B24" s="34">
        <v>42.3</v>
      </c>
      <c r="C24" s="34">
        <v>3</v>
      </c>
      <c r="D24" s="28">
        <f t="shared" ref="D24:D25" si="7">A24/$C$12</f>
        <v>0.5944700460829494</v>
      </c>
      <c r="E24" s="28">
        <f t="shared" ref="E24:E25" si="8">N24*K24+O24*M24</f>
        <v>3.3001050213824899E-2</v>
      </c>
      <c r="F24" s="28">
        <f t="shared" ref="F24:F25" si="9">4*$H$12*$E$12*POWER($C$12,3)*E24</f>
        <v>742631286.18596554</v>
      </c>
      <c r="G24" s="28">
        <f t="shared" ref="G24:G25" si="10">POWER($I$8*F24/A24,0.5)</f>
        <v>35.184909659332028</v>
      </c>
      <c r="H24" s="28">
        <f t="shared" ref="H24:H25" si="11">ROUND(ABS((B24-G24)/B24)*100,2)</f>
        <v>16.82</v>
      </c>
      <c r="J24" s="28">
        <f>INDEX(Integrale!$H$3:$H$502,MATCH('NGC3109'!D24,Integrale!$H$3:$H$502,1))</f>
        <v>0.59</v>
      </c>
      <c r="K24" s="28">
        <f>INDEX(Integrale!$I$3:$I$502,MATCH('NGC3109'!D24,Integrale!$H$3:$H$502,1))</f>
        <v>3.2586595900000001E-2</v>
      </c>
      <c r="L24" s="28">
        <f>INDEX(Integrale!$H$3:$H$502,MATCH('NGC3109'!D24,Integrale!$H$3:$H$502,1)+1)</f>
        <v>0.6</v>
      </c>
      <c r="M24" s="28">
        <f>INDEX(Integrale!$I$3:$I$502,MATCH('NGC3109'!D24,Integrale!$H$3:$H$502,1)+1)</f>
        <v>3.3513777199999997E-2</v>
      </c>
      <c r="N24" s="28">
        <f t="shared" ref="N24:N25" si="12">(L24-D24)/(L24-J24)</f>
        <v>0.5529953917050574</v>
      </c>
      <c r="O24" s="28">
        <f t="shared" ref="O24:O25" si="13">(D24-J24)/(L24-J24)</f>
        <v>0.44700460829494265</v>
      </c>
    </row>
    <row r="25" spans="1:15" ht="19.5" thickBot="1" x14ac:dyDescent="0.35">
      <c r="A25" s="34">
        <v>2.84</v>
      </c>
      <c r="B25" s="34">
        <v>47.3</v>
      </c>
      <c r="C25" s="34">
        <v>4.4000000000000004</v>
      </c>
      <c r="D25" s="28">
        <f t="shared" si="7"/>
        <v>0.65437788018433174</v>
      </c>
      <c r="E25" s="28">
        <f t="shared" si="8"/>
        <v>3.8375721311520727E-2</v>
      </c>
      <c r="F25" s="28">
        <f t="shared" si="9"/>
        <v>863578919.19299936</v>
      </c>
      <c r="G25" s="28">
        <f t="shared" si="10"/>
        <v>36.163588477005646</v>
      </c>
      <c r="H25" s="28">
        <f t="shared" si="11"/>
        <v>23.54</v>
      </c>
      <c r="J25" s="28">
        <f>INDEX(Integrale!$H$3:$H$502,MATCH('NGC3109'!D25,Integrale!$H$3:$H$502,1))</f>
        <v>0.65</v>
      </c>
      <c r="K25" s="28">
        <f>INDEX(Integrale!$I$3:$I$502,MATCH('NGC3109'!D25,Integrale!$H$3:$H$502,1))</f>
        <v>3.79987533E-2</v>
      </c>
      <c r="L25" s="28">
        <f>INDEX(Integrale!$H$3:$H$502,MATCH('NGC3109'!D25,Integrale!$H$3:$H$502,1)+1)</f>
        <v>0.66</v>
      </c>
      <c r="M25" s="28">
        <f>INDEX(Integrale!$I$3:$I$502,MATCH('NGC3109'!D25,Integrale!$H$3:$H$502,1)+1)</f>
        <v>3.8859827600000001E-2</v>
      </c>
      <c r="N25" s="28">
        <f t="shared" si="12"/>
        <v>0.56221198156682872</v>
      </c>
      <c r="O25" s="28">
        <f t="shared" si="13"/>
        <v>0.43778801843317133</v>
      </c>
    </row>
    <row r="26" spans="1:15" ht="19.5" thickBot="1" x14ac:dyDescent="0.35">
      <c r="A26" s="34">
        <v>3.1</v>
      </c>
      <c r="B26" s="34">
        <v>49.3</v>
      </c>
      <c r="C26" s="34">
        <v>4</v>
      </c>
      <c r="D26" s="28">
        <f t="shared" ref="D26" si="14">A26/$C$12</f>
        <v>0.7142857142857143</v>
      </c>
      <c r="E26" s="28">
        <f t="shared" ref="E26" si="15">N26*K26+O26*M26</f>
        <v>4.3280023985714289E-2</v>
      </c>
      <c r="F26" s="28">
        <f t="shared" ref="F26" si="16">4*$H$12*$E$12*POWER($C$12,3)*E26</f>
        <v>973941728.23038805</v>
      </c>
      <c r="G26" s="28">
        <f t="shared" ref="G26" si="17">POWER($I$8*F26/A26,0.5)</f>
        <v>36.759137459369185</v>
      </c>
      <c r="H26" s="28">
        <f t="shared" ref="H26" si="18">ROUND(ABS((B26-G26)/B26)*100,2)</f>
        <v>25.44</v>
      </c>
      <c r="J26" s="28">
        <f>INDEX(Integrale!$H$3:$H$502,MATCH('NGC3109'!D26,Integrale!$H$3:$H$502,1))</f>
        <v>0.71</v>
      </c>
      <c r="K26" s="28">
        <f>INDEX(Integrale!$I$3:$I$502,MATCH('NGC3109'!D26,Integrale!$H$3:$H$502,1))</f>
        <v>4.2949464100000001E-2</v>
      </c>
      <c r="L26" s="28">
        <f>INDEX(Integrale!$H$3:$H$502,MATCH('NGC3109'!D26,Integrale!$H$3:$H$502,1)+1)</f>
        <v>0.72</v>
      </c>
      <c r="M26" s="28">
        <f>INDEX(Integrale!$I$3:$I$502,MATCH('NGC3109'!D26,Integrale!$H$3:$H$502,1)+1)</f>
        <v>4.3720770499999999E-2</v>
      </c>
      <c r="N26" s="28">
        <f t="shared" ref="N26" si="19">(L26-D26)/(L26-J26)</f>
        <v>0.57142857142856662</v>
      </c>
      <c r="O26" s="28">
        <f t="shared" ref="O26" si="20">(D26-J26)/(L26-J26)</f>
        <v>0.42857142857143332</v>
      </c>
    </row>
    <row r="27" spans="1:15" x14ac:dyDescent="0.3">
      <c r="B27" s="19" t="s">
        <v>20</v>
      </c>
      <c r="C27" s="20">
        <f>ROUND(MAX(0,100-H27),2)</f>
        <v>86.84</v>
      </c>
      <c r="D27" s="20" t="s">
        <v>22</v>
      </c>
      <c r="G27" s="28" t="s">
        <v>21</v>
      </c>
      <c r="H27" s="28">
        <f>ROUND(AVERAGE(H15:H26),2)</f>
        <v>13.16</v>
      </c>
    </row>
    <row r="29" spans="1:15" x14ac:dyDescent="0.3">
      <c r="A29" s="12" t="s">
        <v>7</v>
      </c>
      <c r="B29" s="12" t="s">
        <v>23</v>
      </c>
      <c r="C29" s="12" t="s">
        <v>24</v>
      </c>
      <c r="D29" s="12" t="s">
        <v>15</v>
      </c>
      <c r="E29" s="26" t="s">
        <v>28</v>
      </c>
      <c r="F29" s="26" t="s">
        <v>29</v>
      </c>
    </row>
    <row r="30" spans="1:15" x14ac:dyDescent="0.3">
      <c r="A30" s="13">
        <f t="shared" ref="A30:C38" si="21">A15</f>
        <v>0.26</v>
      </c>
      <c r="B30" s="13">
        <f t="shared" si="21"/>
        <v>6.1</v>
      </c>
      <c r="C30" s="13">
        <f t="shared" si="21"/>
        <v>1.6</v>
      </c>
      <c r="D30" s="13">
        <f t="shared" ref="D30:D38" si="22">ROUND(G15,2)</f>
        <v>5.18</v>
      </c>
      <c r="E30" s="25">
        <f>ROUND(POWER((B30-D30),2),2)</f>
        <v>0.85</v>
      </c>
      <c r="F30" s="25">
        <f>ROUND(E30/POWER(C30,2),2)</f>
        <v>0.33</v>
      </c>
    </row>
    <row r="31" spans="1:15" x14ac:dyDescent="0.3">
      <c r="A31" s="13">
        <f t="shared" si="21"/>
        <v>0.52</v>
      </c>
      <c r="B31" s="13">
        <f t="shared" si="21"/>
        <v>11.2</v>
      </c>
      <c r="C31" s="13">
        <f t="shared" si="21"/>
        <v>0.7</v>
      </c>
      <c r="D31" s="13">
        <f t="shared" si="22"/>
        <v>10.17</v>
      </c>
      <c r="E31" s="25">
        <f t="shared" ref="E31:E38" si="23">ROUND(POWER((B31-D31),2),2)</f>
        <v>1.06</v>
      </c>
      <c r="F31" s="25">
        <f t="shared" ref="F31:F38" si="24">ROUND(E31/POWER(C31,2),2)</f>
        <v>2.16</v>
      </c>
    </row>
    <row r="32" spans="1:15" x14ac:dyDescent="0.3">
      <c r="A32" s="13">
        <f t="shared" si="21"/>
        <v>0.77</v>
      </c>
      <c r="B32" s="13">
        <f t="shared" si="21"/>
        <v>14.9</v>
      </c>
      <c r="C32" s="13">
        <f t="shared" si="21"/>
        <v>1.5</v>
      </c>
      <c r="D32" s="13">
        <f t="shared" si="22"/>
        <v>14.76</v>
      </c>
      <c r="E32" s="25">
        <f t="shared" si="23"/>
        <v>0.02</v>
      </c>
      <c r="F32" s="25">
        <f t="shared" si="24"/>
        <v>0.01</v>
      </c>
    </row>
    <row r="33" spans="1:8" x14ac:dyDescent="0.3">
      <c r="A33" s="13">
        <f t="shared" si="21"/>
        <v>1.03</v>
      </c>
      <c r="B33" s="13">
        <f t="shared" si="21"/>
        <v>19.100000000000001</v>
      </c>
      <c r="C33" s="13">
        <f t="shared" si="21"/>
        <v>2.2000000000000002</v>
      </c>
      <c r="D33" s="13">
        <f t="shared" si="22"/>
        <v>19.16</v>
      </c>
      <c r="E33" s="25">
        <f t="shared" si="23"/>
        <v>0</v>
      </c>
      <c r="F33" s="25">
        <f t="shared" si="24"/>
        <v>0</v>
      </c>
    </row>
    <row r="34" spans="1:8" x14ac:dyDescent="0.3">
      <c r="A34" s="13">
        <f t="shared" si="21"/>
        <v>1.29</v>
      </c>
      <c r="B34" s="13">
        <f t="shared" si="21"/>
        <v>24.3</v>
      </c>
      <c r="C34" s="13">
        <f t="shared" si="21"/>
        <v>0.9</v>
      </c>
      <c r="D34" s="13">
        <f t="shared" si="22"/>
        <v>23.13</v>
      </c>
      <c r="E34" s="25">
        <f t="shared" si="23"/>
        <v>1.37</v>
      </c>
      <c r="F34" s="25">
        <f t="shared" si="24"/>
        <v>1.69</v>
      </c>
    </row>
    <row r="35" spans="1:8" x14ac:dyDescent="0.3">
      <c r="A35" s="13">
        <f t="shared" si="21"/>
        <v>1.55</v>
      </c>
      <c r="B35" s="13">
        <f t="shared" si="21"/>
        <v>29.8</v>
      </c>
      <c r="C35" s="13">
        <f t="shared" si="21"/>
        <v>1.9</v>
      </c>
      <c r="D35" s="13">
        <f t="shared" si="22"/>
        <v>26.6</v>
      </c>
      <c r="E35" s="25">
        <f t="shared" si="23"/>
        <v>10.24</v>
      </c>
      <c r="F35" s="25">
        <f t="shared" si="24"/>
        <v>2.84</v>
      </c>
    </row>
    <row r="36" spans="1:8" x14ac:dyDescent="0.3">
      <c r="A36" s="13">
        <f t="shared" si="21"/>
        <v>1.81</v>
      </c>
      <c r="B36" s="13">
        <f t="shared" si="21"/>
        <v>34.299999999999997</v>
      </c>
      <c r="C36" s="13">
        <f t="shared" si="21"/>
        <v>1.6</v>
      </c>
      <c r="D36" s="13">
        <f t="shared" si="22"/>
        <v>29.54</v>
      </c>
      <c r="E36" s="25">
        <f t="shared" si="23"/>
        <v>22.66</v>
      </c>
      <c r="F36" s="25">
        <f t="shared" si="24"/>
        <v>8.85</v>
      </c>
    </row>
    <row r="37" spans="1:8" x14ac:dyDescent="0.3">
      <c r="A37" s="13">
        <f t="shared" si="21"/>
        <v>2.06</v>
      </c>
      <c r="B37" s="13">
        <f t="shared" si="21"/>
        <v>38.200000000000003</v>
      </c>
      <c r="C37" s="13">
        <f t="shared" si="21"/>
        <v>3.5</v>
      </c>
      <c r="D37" s="13">
        <f t="shared" si="22"/>
        <v>31.86</v>
      </c>
      <c r="E37" s="25">
        <f t="shared" si="23"/>
        <v>40.200000000000003</v>
      </c>
      <c r="F37" s="25">
        <f t="shared" si="24"/>
        <v>3.28</v>
      </c>
    </row>
    <row r="38" spans="1:8" x14ac:dyDescent="0.3">
      <c r="A38" s="13">
        <f t="shared" si="21"/>
        <v>2.3199999999999998</v>
      </c>
      <c r="B38" s="13">
        <f t="shared" si="21"/>
        <v>42.5</v>
      </c>
      <c r="C38" s="13">
        <f t="shared" si="21"/>
        <v>5.6</v>
      </c>
      <c r="D38" s="13">
        <f t="shared" si="22"/>
        <v>33.770000000000003</v>
      </c>
      <c r="E38" s="25">
        <f t="shared" si="23"/>
        <v>76.209999999999994</v>
      </c>
      <c r="F38" s="25">
        <f t="shared" si="24"/>
        <v>2.4300000000000002</v>
      </c>
    </row>
    <row r="39" spans="1:8" x14ac:dyDescent="0.3">
      <c r="A39" s="28">
        <f t="shared" ref="A39:C39" si="25">A24</f>
        <v>2.58</v>
      </c>
      <c r="B39" s="28">
        <f t="shared" si="25"/>
        <v>42.3</v>
      </c>
      <c r="C39" s="28">
        <f t="shared" si="25"/>
        <v>3</v>
      </c>
      <c r="D39" s="28">
        <f t="shared" ref="D39:D40" si="26">ROUND(G24,2)</f>
        <v>35.18</v>
      </c>
      <c r="E39" s="28">
        <f t="shared" ref="E39:E40" si="27">ROUND(POWER((B39-D39),2),2)</f>
        <v>50.69</v>
      </c>
      <c r="F39" s="28">
        <f t="shared" ref="F39:F40" si="28">ROUND(E39/POWER(C39,2),2)</f>
        <v>5.63</v>
      </c>
    </row>
    <row r="40" spans="1:8" x14ac:dyDescent="0.3">
      <c r="A40" s="28">
        <f t="shared" ref="A40:C41" si="29">A25</f>
        <v>2.84</v>
      </c>
      <c r="B40" s="28">
        <f t="shared" si="29"/>
        <v>47.3</v>
      </c>
      <c r="C40" s="28">
        <f t="shared" si="29"/>
        <v>4.4000000000000004</v>
      </c>
      <c r="D40" s="28">
        <f t="shared" si="26"/>
        <v>36.159999999999997</v>
      </c>
      <c r="E40" s="28">
        <f t="shared" si="27"/>
        <v>124.1</v>
      </c>
      <c r="F40" s="28">
        <f t="shared" si="28"/>
        <v>6.41</v>
      </c>
    </row>
    <row r="41" spans="1:8" ht="19.5" thickBot="1" x14ac:dyDescent="0.35">
      <c r="A41" s="28">
        <f t="shared" si="29"/>
        <v>3.1</v>
      </c>
      <c r="B41" s="28">
        <f t="shared" si="29"/>
        <v>49.3</v>
      </c>
      <c r="C41" s="28">
        <f t="shared" si="29"/>
        <v>4</v>
      </c>
      <c r="D41" s="28">
        <f t="shared" ref="D41" si="30">ROUND(G26,2)</f>
        <v>36.76</v>
      </c>
      <c r="E41" s="28">
        <f t="shared" ref="E41" si="31">ROUND(POWER((B41-D41),2),2)</f>
        <v>157.25</v>
      </c>
      <c r="F41" s="28">
        <f t="shared" ref="F41" si="32">ROUND(E41/POWER(C41,2),2)</f>
        <v>9.83</v>
      </c>
    </row>
    <row r="42" spans="1:8" ht="19.5" thickBot="1" x14ac:dyDescent="0.35">
      <c r="E42" s="29" t="s">
        <v>30</v>
      </c>
      <c r="F42" s="30">
        <f>ROUND(SUM(F30:F41)/(COUNT(F30:F41)-2),2)</f>
        <v>4.3499999999999996</v>
      </c>
    </row>
    <row r="43" spans="1:8" x14ac:dyDescent="0.3">
      <c r="E43" s="27"/>
      <c r="F43" s="31"/>
    </row>
    <row r="44" spans="1:8" x14ac:dyDescent="0.3">
      <c r="E44" s="27"/>
      <c r="F44" s="31"/>
    </row>
    <row r="45" spans="1:8" x14ac:dyDescent="0.3">
      <c r="A45" s="32"/>
      <c r="B45" s="32"/>
      <c r="C45" s="32"/>
      <c r="D45" s="10"/>
    </row>
    <row r="46" spans="1:8" x14ac:dyDescent="0.3">
      <c r="A46" s="35"/>
      <c r="B46" s="35"/>
      <c r="C46" s="35"/>
      <c r="D46" s="10"/>
      <c r="E46" s="10"/>
      <c r="F46" s="10"/>
      <c r="G46" s="10"/>
      <c r="H46" s="10"/>
    </row>
    <row r="47" spans="1:8" x14ac:dyDescent="0.3">
      <c r="A47" s="36"/>
      <c r="B47" s="36"/>
      <c r="C47" s="36"/>
      <c r="D47" s="10"/>
      <c r="E47" s="36"/>
      <c r="F47" s="36"/>
      <c r="G47" s="36"/>
      <c r="H47" s="10"/>
    </row>
    <row r="48" spans="1:8" x14ac:dyDescent="0.3">
      <c r="A48" s="36"/>
      <c r="B48" s="36"/>
      <c r="C48" s="36"/>
      <c r="D48" s="10"/>
      <c r="E48" s="36"/>
      <c r="F48" s="36"/>
      <c r="G48" s="36"/>
      <c r="H48" s="10"/>
    </row>
    <row r="49" spans="1:8" x14ac:dyDescent="0.3">
      <c r="A49" s="36"/>
      <c r="B49" s="36"/>
      <c r="C49" s="36"/>
      <c r="D49" s="10"/>
      <c r="E49" s="36"/>
      <c r="F49" s="36"/>
      <c r="G49" s="36"/>
      <c r="H49" s="10"/>
    </row>
    <row r="50" spans="1:8" x14ac:dyDescent="0.3">
      <c r="A50" s="36"/>
      <c r="B50" s="36"/>
      <c r="C50" s="36"/>
      <c r="D50" s="10"/>
      <c r="E50" s="36"/>
      <c r="F50" s="36"/>
      <c r="G50" s="36"/>
      <c r="H50" s="10"/>
    </row>
    <row r="51" spans="1:8" x14ac:dyDescent="0.3">
      <c r="A51" s="36"/>
      <c r="B51" s="36"/>
      <c r="C51" s="36"/>
      <c r="D51" s="10"/>
      <c r="E51" s="36"/>
      <c r="F51" s="36"/>
      <c r="G51" s="36"/>
      <c r="H51" s="10"/>
    </row>
    <row r="52" spans="1:8" x14ac:dyDescent="0.3">
      <c r="A52" s="36"/>
      <c r="B52" s="36"/>
      <c r="C52" s="36"/>
      <c r="D52" s="10"/>
      <c r="E52" s="36"/>
      <c r="F52" s="36"/>
      <c r="G52" s="36"/>
      <c r="H52" s="10"/>
    </row>
    <row r="53" spans="1:8" x14ac:dyDescent="0.3">
      <c r="A53" s="36"/>
      <c r="B53" s="36"/>
      <c r="C53" s="36"/>
      <c r="D53" s="10"/>
      <c r="E53" s="36"/>
      <c r="F53" s="36"/>
      <c r="G53" s="36"/>
      <c r="H53" s="10"/>
    </row>
    <row r="54" spans="1:8" x14ac:dyDescent="0.3">
      <c r="A54" s="36"/>
      <c r="B54" s="36"/>
      <c r="C54" s="36"/>
      <c r="D54" s="10"/>
      <c r="E54" s="36"/>
      <c r="F54" s="36"/>
      <c r="G54" s="36"/>
      <c r="H54" s="10"/>
    </row>
    <row r="55" spans="1:8" x14ac:dyDescent="0.3">
      <c r="A55" s="36"/>
      <c r="B55" s="36"/>
      <c r="C55" s="36"/>
      <c r="D55" s="10"/>
      <c r="E55" s="36"/>
      <c r="F55" s="36"/>
      <c r="G55" s="36"/>
      <c r="H55" s="10"/>
    </row>
    <row r="56" spans="1:8" x14ac:dyDescent="0.3">
      <c r="A56" s="36"/>
      <c r="B56" s="36"/>
      <c r="C56" s="36"/>
      <c r="D56" s="10"/>
      <c r="E56" s="36"/>
      <c r="F56" s="36"/>
      <c r="G56" s="36"/>
      <c r="H56" s="10"/>
    </row>
    <row r="57" spans="1:8" x14ac:dyDescent="0.3">
      <c r="A57" s="36"/>
      <c r="B57" s="36"/>
      <c r="C57" s="36"/>
      <c r="D57" s="10"/>
      <c r="E57" s="36"/>
      <c r="F57" s="36"/>
      <c r="G57" s="36"/>
      <c r="H57" s="10"/>
    </row>
    <row r="58" spans="1:8" x14ac:dyDescent="0.3">
      <c r="A58" s="36"/>
      <c r="B58" s="36"/>
      <c r="C58" s="36"/>
      <c r="D58" s="10"/>
      <c r="E58" s="36"/>
      <c r="F58" s="36"/>
      <c r="G58" s="36"/>
      <c r="H58" s="10"/>
    </row>
    <row r="59" spans="1:8" x14ac:dyDescent="0.3">
      <c r="A59" s="36"/>
      <c r="B59" s="36"/>
      <c r="C59" s="36"/>
      <c r="D59" s="10"/>
      <c r="E59" s="10"/>
      <c r="F59" s="10"/>
      <c r="G59" s="10"/>
      <c r="H59" s="10"/>
    </row>
    <row r="60" spans="1:8" x14ac:dyDescent="0.3">
      <c r="A60" s="36"/>
      <c r="B60" s="36"/>
      <c r="C60" s="36"/>
      <c r="D60" s="10"/>
      <c r="E60" s="10"/>
      <c r="F60" s="10"/>
      <c r="G60" s="10"/>
      <c r="H60" s="10"/>
    </row>
    <row r="61" spans="1:8" x14ac:dyDescent="0.3">
      <c r="A61" s="36"/>
      <c r="B61" s="36"/>
      <c r="C61" s="36"/>
      <c r="D61" s="10"/>
      <c r="E61" s="10"/>
      <c r="F61" s="10"/>
      <c r="G61" s="10"/>
      <c r="H61" s="10"/>
    </row>
    <row r="62" spans="1:8" x14ac:dyDescent="0.3">
      <c r="A62" s="36"/>
      <c r="B62" s="36"/>
      <c r="C62" s="36"/>
      <c r="D62" s="10"/>
      <c r="E62" s="10"/>
      <c r="F62" s="10"/>
      <c r="G62" s="10"/>
      <c r="H62" s="10"/>
    </row>
    <row r="63" spans="1:8" x14ac:dyDescent="0.3">
      <c r="A63" s="36"/>
      <c r="B63" s="36"/>
      <c r="C63" s="36"/>
      <c r="D63" s="10"/>
      <c r="E63" s="10"/>
      <c r="F63" s="10"/>
      <c r="G63" s="10"/>
      <c r="H63" s="10"/>
    </row>
    <row r="64" spans="1:8" x14ac:dyDescent="0.3">
      <c r="A64" s="36"/>
      <c r="B64" s="36"/>
      <c r="C64" s="36"/>
      <c r="D64" s="10"/>
      <c r="E64" s="10"/>
      <c r="F64" s="10"/>
      <c r="G64" s="10"/>
      <c r="H64" s="10"/>
    </row>
    <row r="65" spans="1:8" x14ac:dyDescent="0.3">
      <c r="A65" s="36"/>
      <c r="B65" s="36"/>
      <c r="C65" s="36"/>
      <c r="D65" s="10"/>
      <c r="E65" s="10"/>
      <c r="F65" s="10"/>
      <c r="G65" s="10"/>
      <c r="H65" s="10"/>
    </row>
    <row r="66" spans="1:8" x14ac:dyDescent="0.3">
      <c r="A66" s="36"/>
      <c r="B66" s="36"/>
      <c r="C66" s="36"/>
      <c r="D66" s="10"/>
      <c r="E66" s="10"/>
      <c r="F66" s="10"/>
      <c r="G66" s="10"/>
      <c r="H66" s="10"/>
    </row>
    <row r="67" spans="1:8" x14ac:dyDescent="0.3">
      <c r="A67" s="36"/>
      <c r="B67" s="36"/>
      <c r="C67" s="36"/>
      <c r="D67" s="10"/>
      <c r="E67" s="10"/>
      <c r="F67" s="10"/>
      <c r="G67" s="10"/>
      <c r="H67" s="10"/>
    </row>
    <row r="68" spans="1:8" x14ac:dyDescent="0.3">
      <c r="A68" s="36"/>
      <c r="B68" s="36"/>
      <c r="C68" s="36"/>
      <c r="D68" s="10"/>
      <c r="E68" s="10"/>
      <c r="F68" s="10"/>
      <c r="G68" s="10"/>
      <c r="H68" s="10"/>
    </row>
    <row r="69" spans="1:8" x14ac:dyDescent="0.3">
      <c r="A69" s="36"/>
      <c r="B69" s="36"/>
      <c r="C69" s="36"/>
      <c r="D69" s="10"/>
      <c r="E69" s="10"/>
      <c r="F69" s="10"/>
      <c r="G69" s="10"/>
      <c r="H69" s="10"/>
    </row>
    <row r="70" spans="1:8" x14ac:dyDescent="0.3">
      <c r="A70" s="36"/>
      <c r="B70" s="36"/>
      <c r="C70" s="36"/>
      <c r="D70" s="10"/>
      <c r="E70" s="10"/>
      <c r="F70" s="10"/>
      <c r="G70" s="10"/>
      <c r="H70" s="10"/>
    </row>
    <row r="71" spans="1:8" x14ac:dyDescent="0.3">
      <c r="A71" s="36"/>
      <c r="B71" s="36"/>
      <c r="C71" s="36"/>
      <c r="D71" s="10"/>
      <c r="E71" s="10"/>
      <c r="F71" s="10"/>
      <c r="G71" s="10"/>
      <c r="H71" s="10"/>
    </row>
    <row r="72" spans="1:8" x14ac:dyDescent="0.3">
      <c r="A72" s="33"/>
      <c r="B72" s="33"/>
      <c r="C72" s="33"/>
      <c r="D72" s="10"/>
      <c r="E72" s="10"/>
      <c r="F72" s="10"/>
      <c r="G72" s="10"/>
      <c r="H72" s="10"/>
    </row>
    <row r="73" spans="1:8" x14ac:dyDescent="0.3">
      <c r="A73" s="33"/>
      <c r="B73" s="33"/>
      <c r="C73" s="33"/>
      <c r="D73" s="10"/>
    </row>
    <row r="74" spans="1:8" x14ac:dyDescent="0.3">
      <c r="A74" s="33"/>
      <c r="B74" s="33"/>
      <c r="C74" s="33"/>
      <c r="D74" s="10"/>
    </row>
    <row r="75" spans="1:8" x14ac:dyDescent="0.3">
      <c r="A75" s="33"/>
      <c r="B75" s="33"/>
      <c r="C75" s="33"/>
      <c r="D75" s="10"/>
    </row>
    <row r="76" spans="1:8" x14ac:dyDescent="0.3">
      <c r="A76" s="33"/>
      <c r="B76" s="33"/>
      <c r="C76" s="33"/>
      <c r="D76" s="10"/>
    </row>
    <row r="77" spans="1:8" x14ac:dyDescent="0.3">
      <c r="A77" s="33"/>
      <c r="B77" s="33"/>
      <c r="C77" s="33"/>
      <c r="D77" s="10"/>
    </row>
    <row r="78" spans="1:8" x14ac:dyDescent="0.3">
      <c r="A78" s="33"/>
      <c r="B78" s="33"/>
      <c r="C78" s="33"/>
      <c r="D78" s="10"/>
    </row>
    <row r="79" spans="1:8" x14ac:dyDescent="0.3">
      <c r="A79" s="33"/>
      <c r="B79" s="33"/>
      <c r="C79" s="33"/>
      <c r="D79" s="10"/>
    </row>
    <row r="80" spans="1:8" x14ac:dyDescent="0.3">
      <c r="A80" s="33"/>
      <c r="B80" s="33"/>
      <c r="C80" s="33"/>
      <c r="D80" s="10"/>
    </row>
    <row r="81" spans="1:4" x14ac:dyDescent="0.3">
      <c r="A81" s="33"/>
      <c r="B81" s="33"/>
      <c r="C81" s="33"/>
      <c r="D81" s="10"/>
    </row>
    <row r="82" spans="1:4" x14ac:dyDescent="0.3">
      <c r="A82" s="33"/>
      <c r="B82" s="33"/>
      <c r="C82" s="33"/>
      <c r="D82" s="10"/>
    </row>
    <row r="83" spans="1:4" x14ac:dyDescent="0.3">
      <c r="A83" s="33"/>
      <c r="B83" s="33"/>
      <c r="C83" s="33"/>
      <c r="D83" s="10"/>
    </row>
    <row r="84" spans="1:4" x14ac:dyDescent="0.3">
      <c r="A84" s="33"/>
      <c r="B84" s="33"/>
      <c r="C84" s="33"/>
      <c r="D84" s="10"/>
    </row>
    <row r="85" spans="1:4" x14ac:dyDescent="0.3">
      <c r="A85" s="33"/>
      <c r="B85" s="33"/>
      <c r="C85" s="33"/>
      <c r="D85" s="10"/>
    </row>
    <row r="86" spans="1:4" x14ac:dyDescent="0.3">
      <c r="A86" s="33"/>
      <c r="B86" s="33"/>
      <c r="C86" s="33"/>
      <c r="D86" s="10"/>
    </row>
    <row r="87" spans="1:4" x14ac:dyDescent="0.3">
      <c r="A87" s="33"/>
      <c r="B87" s="33"/>
      <c r="C87" s="33"/>
      <c r="D87" s="10"/>
    </row>
    <row r="88" spans="1:4" x14ac:dyDescent="0.3">
      <c r="A88" s="33"/>
      <c r="B88" s="33"/>
      <c r="C88" s="33"/>
      <c r="D88" s="10"/>
    </row>
    <row r="89" spans="1:4" x14ac:dyDescent="0.3">
      <c r="A89" s="33"/>
      <c r="B89" s="33"/>
      <c r="C89" s="33"/>
      <c r="D89" s="10"/>
    </row>
    <row r="90" spans="1:4" x14ac:dyDescent="0.3">
      <c r="A90" s="33"/>
      <c r="B90" s="33"/>
      <c r="C90" s="33"/>
      <c r="D90" s="10"/>
    </row>
    <row r="91" spans="1:4" x14ac:dyDescent="0.3">
      <c r="A91" s="33"/>
      <c r="B91" s="33"/>
      <c r="C91" s="33"/>
      <c r="D91" s="10"/>
    </row>
    <row r="92" spans="1:4" x14ac:dyDescent="0.3">
      <c r="A92" s="33"/>
      <c r="B92" s="33"/>
      <c r="C92" s="33"/>
      <c r="D92" s="10"/>
    </row>
    <row r="93" spans="1:4" x14ac:dyDescent="0.3">
      <c r="A93" s="33"/>
      <c r="B93" s="33"/>
      <c r="C93" s="33"/>
      <c r="D93" s="10"/>
    </row>
    <row r="94" spans="1:4" x14ac:dyDescent="0.3">
      <c r="A94" s="33"/>
      <c r="B94" s="33"/>
      <c r="C94" s="33"/>
      <c r="D94" s="10"/>
    </row>
    <row r="95" spans="1:4" x14ac:dyDescent="0.3">
      <c r="A95" s="33"/>
      <c r="B95" s="33"/>
      <c r="C95" s="33"/>
      <c r="D95" s="10"/>
    </row>
    <row r="96" spans="1:4" x14ac:dyDescent="0.3">
      <c r="A96" s="33"/>
      <c r="B96" s="33"/>
      <c r="C96" s="33"/>
      <c r="D96" s="10"/>
    </row>
    <row r="97" spans="1:4" x14ac:dyDescent="0.3">
      <c r="A97" s="33"/>
      <c r="B97" s="33"/>
      <c r="C97" s="33"/>
      <c r="D97" s="10"/>
    </row>
    <row r="98" spans="1:4" x14ac:dyDescent="0.3">
      <c r="A98" s="33"/>
      <c r="B98" s="33"/>
      <c r="C98" s="33"/>
      <c r="D98" s="10"/>
    </row>
    <row r="99" spans="1:4" x14ac:dyDescent="0.3">
      <c r="A99" s="33"/>
      <c r="B99" s="33"/>
      <c r="C99" s="33"/>
      <c r="D99" s="10"/>
    </row>
    <row r="100" spans="1:4" x14ac:dyDescent="0.3">
      <c r="A100" s="33"/>
      <c r="B100" s="33"/>
      <c r="C100" s="33"/>
      <c r="D100" s="10"/>
    </row>
    <row r="101" spans="1:4" x14ac:dyDescent="0.3">
      <c r="A101" s="33"/>
      <c r="B101" s="33"/>
      <c r="C101" s="33"/>
      <c r="D101" s="10"/>
    </row>
    <row r="102" spans="1:4" x14ac:dyDescent="0.3">
      <c r="A102" s="33"/>
      <c r="B102" s="33"/>
      <c r="C102" s="33"/>
      <c r="D102" s="10"/>
    </row>
    <row r="103" spans="1:4" x14ac:dyDescent="0.3">
      <c r="A103" s="33"/>
      <c r="B103" s="33"/>
      <c r="C103" s="33"/>
      <c r="D103" s="10"/>
    </row>
    <row r="104" spans="1:4" x14ac:dyDescent="0.3">
      <c r="A104" s="33"/>
      <c r="B104" s="33"/>
      <c r="C104" s="33"/>
      <c r="D104" s="10"/>
    </row>
    <row r="105" spans="1:4" x14ac:dyDescent="0.3">
      <c r="A105" s="33"/>
      <c r="B105" s="33"/>
      <c r="C105" s="33"/>
      <c r="D105" s="10"/>
    </row>
    <row r="106" spans="1:4" x14ac:dyDescent="0.3">
      <c r="A106" s="33"/>
      <c r="B106" s="33"/>
      <c r="C106" s="33"/>
      <c r="D106" s="10"/>
    </row>
    <row r="107" spans="1:4" x14ac:dyDescent="0.3">
      <c r="A107" s="33"/>
      <c r="B107" s="33"/>
      <c r="C107" s="33"/>
      <c r="D107" s="10"/>
    </row>
    <row r="108" spans="1:4" x14ac:dyDescent="0.3">
      <c r="A108" s="33"/>
      <c r="B108" s="33"/>
      <c r="C108" s="33"/>
      <c r="D108" s="10"/>
    </row>
    <row r="109" spans="1:4" x14ac:dyDescent="0.3">
      <c r="A109" s="33"/>
      <c r="B109" s="33"/>
      <c r="C109" s="33"/>
      <c r="D109" s="10"/>
    </row>
    <row r="110" spans="1:4" x14ac:dyDescent="0.3">
      <c r="A110" s="33"/>
      <c r="B110" s="33"/>
      <c r="C110" s="33"/>
      <c r="D110" s="10"/>
    </row>
    <row r="111" spans="1:4" x14ac:dyDescent="0.3">
      <c r="A111" s="33"/>
      <c r="B111" s="33"/>
      <c r="C111" s="33"/>
      <c r="D111" s="10"/>
    </row>
    <row r="112" spans="1:4" x14ac:dyDescent="0.3">
      <c r="A112" s="33"/>
      <c r="B112" s="33"/>
      <c r="C112" s="33"/>
      <c r="D112" s="10"/>
    </row>
    <row r="113" spans="1:4" x14ac:dyDescent="0.3">
      <c r="A113" s="33"/>
      <c r="B113" s="33"/>
      <c r="C113" s="33"/>
      <c r="D113" s="10"/>
    </row>
    <row r="114" spans="1:4" x14ac:dyDescent="0.3">
      <c r="A114" s="33"/>
      <c r="B114" s="33"/>
      <c r="C114" s="33"/>
      <c r="D114" s="10"/>
    </row>
    <row r="115" spans="1:4" x14ac:dyDescent="0.3">
      <c r="A115" s="33"/>
      <c r="B115" s="33"/>
      <c r="C115" s="33"/>
      <c r="D115" s="10"/>
    </row>
    <row r="116" spans="1:4" x14ac:dyDescent="0.3">
      <c r="A116" s="33"/>
      <c r="B116" s="33"/>
      <c r="C116" s="33"/>
      <c r="D116" s="10"/>
    </row>
    <row r="117" spans="1:4" x14ac:dyDescent="0.3">
      <c r="A117" s="33"/>
      <c r="B117" s="33"/>
      <c r="C117" s="33"/>
      <c r="D117" s="10"/>
    </row>
    <row r="118" spans="1:4" x14ac:dyDescent="0.3">
      <c r="A118" s="33"/>
      <c r="B118" s="33"/>
      <c r="C118" s="33"/>
      <c r="D118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18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NGC3109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2026-01-11T12:22:04Z</dcterms:modified>
</cp:coreProperties>
</file>