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emypierru/Desktop/"/>
    </mc:Choice>
  </mc:AlternateContent>
  <xr:revisionPtr revIDLastSave="0" documentId="13_ncr:1_{A1CB8683-33F7-5941-815C-4C9711D74305}" xr6:coauthVersionLast="47" xr6:coauthVersionMax="47" xr10:uidLastSave="{00000000-0000-0000-0000-000000000000}"/>
  <bookViews>
    <workbookView xWindow="27020" yWindow="800" windowWidth="21600" windowHeight="18160" firstSheet="1" activeTab="5" xr2:uid="{C2D47CC2-DCA4-684C-B5EF-13DB57F7991E}"/>
  </bookViews>
  <sheets>
    <sheet name="Table 1 Starting material" sheetId="5" r:id="rId1"/>
    <sheet name="Table 2 Ultrasonic experiments" sheetId="2" r:id="rId2"/>
    <sheet name="Table 3  X-ray" sheetId="3" r:id="rId3"/>
    <sheet name="Table 4 Chemistry" sheetId="1" r:id="rId4"/>
    <sheet name="Table 5 Solidus and Quench " sheetId="6" r:id="rId5"/>
    <sheet name="Table 6 Density" sheetId="4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2" i="1" l="1"/>
  <c r="I9" i="6"/>
  <c r="I19" i="6"/>
  <c r="I18" i="6"/>
  <c r="I14" i="6"/>
  <c r="I17" i="6"/>
  <c r="I16" i="6"/>
  <c r="I15" i="6"/>
  <c r="I7" i="6"/>
  <c r="I8" i="6"/>
  <c r="I5" i="6"/>
  <c r="I6" i="6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F8" i="4"/>
  <c r="E8" i="4"/>
  <c r="F7" i="4"/>
  <c r="E7" i="4"/>
  <c r="F6" i="4"/>
  <c r="E6" i="4"/>
  <c r="R6" i="1"/>
  <c r="S14" i="1"/>
  <c r="S22" i="1"/>
  <c r="S39" i="1"/>
  <c r="S31" i="1"/>
  <c r="S9" i="1"/>
  <c r="M7" i="1"/>
  <c r="M8" i="1"/>
  <c r="M9" i="1"/>
  <c r="M12" i="1"/>
  <c r="M13" i="1"/>
  <c r="M14" i="1"/>
  <c r="M20" i="1"/>
  <c r="M21" i="1"/>
  <c r="M22" i="1"/>
  <c r="M28" i="1"/>
  <c r="M29" i="1"/>
  <c r="M30" i="1"/>
  <c r="M31" i="1"/>
  <c r="M37" i="1"/>
  <c r="M38" i="1"/>
  <c r="M39" i="1"/>
  <c r="M44" i="1"/>
  <c r="M45" i="1"/>
  <c r="M46" i="1"/>
  <c r="M47" i="1"/>
  <c r="M52" i="1"/>
  <c r="M53" i="1"/>
  <c r="M54" i="1"/>
  <c r="M55" i="1"/>
  <c r="M61" i="1"/>
  <c r="M62" i="1"/>
  <c r="M6" i="1"/>
  <c r="H15" i="5" l="1"/>
  <c r="G15" i="5"/>
  <c r="F15" i="5"/>
  <c r="E15" i="5"/>
  <c r="D15" i="5"/>
  <c r="C15" i="5"/>
  <c r="H14" i="5"/>
  <c r="G14" i="5"/>
  <c r="F14" i="5"/>
  <c r="E14" i="5"/>
  <c r="D14" i="5"/>
  <c r="C14" i="5"/>
  <c r="R7" i="1" l="1"/>
  <c r="R8" i="1"/>
  <c r="R9" i="1"/>
  <c r="R12" i="1"/>
  <c r="R13" i="1"/>
  <c r="R14" i="1"/>
  <c r="R37" i="1"/>
  <c r="R38" i="1"/>
  <c r="R39" i="1"/>
  <c r="R44" i="1"/>
  <c r="R45" i="1"/>
  <c r="R46" i="1"/>
  <c r="R47" i="1"/>
  <c r="R61" i="1"/>
  <c r="R20" i="1"/>
  <c r="R21" i="1"/>
  <c r="R22" i="1"/>
  <c r="R52" i="1"/>
  <c r="R53" i="1"/>
  <c r="R54" i="1"/>
  <c r="R55" i="1"/>
  <c r="R28" i="1"/>
  <c r="R29" i="1"/>
  <c r="R30" i="1"/>
  <c r="R31" i="1"/>
</calcChain>
</file>

<file path=xl/sharedStrings.xml><?xml version="1.0" encoding="utf-8"?>
<sst xmlns="http://schemas.openxmlformats.org/spreadsheetml/2006/main" count="310" uniqueCount="141">
  <si>
    <t>Grenat</t>
  </si>
  <si>
    <t>SiO2</t>
  </si>
  <si>
    <t>Al2O3</t>
  </si>
  <si>
    <t>FeO</t>
  </si>
  <si>
    <t>MgO</t>
  </si>
  <si>
    <t>CaO</t>
  </si>
  <si>
    <t>STD (%)</t>
  </si>
  <si>
    <t>Total</t>
  </si>
  <si>
    <t>S3630</t>
  </si>
  <si>
    <t>S3565</t>
  </si>
  <si>
    <t>Mg num</t>
  </si>
  <si>
    <t>S3632</t>
  </si>
  <si>
    <t>T(K)</t>
  </si>
  <si>
    <t>Pressure</t>
  </si>
  <si>
    <t>e(P)</t>
  </si>
  <si>
    <t>VP(km/s)</t>
  </si>
  <si>
    <t>e(VP)</t>
  </si>
  <si>
    <t>VS(km/s)</t>
  </si>
  <si>
    <t>e(VS)</t>
  </si>
  <si>
    <t>tP(ns) 70  Mhz</t>
  </si>
  <si>
    <t>tS(ns) 30  Mhz</t>
  </si>
  <si>
    <t>tP/tS</t>
  </si>
  <si>
    <t>L(mm)</t>
  </si>
  <si>
    <t>e(T)</t>
  </si>
  <si>
    <t>e(L)um</t>
  </si>
  <si>
    <t>S3631</t>
  </si>
  <si>
    <t xml:space="preserve">Run </t>
  </si>
  <si>
    <t>S3530</t>
  </si>
  <si>
    <t>Ol+Gt+CPx+Opx</t>
  </si>
  <si>
    <t>Ol+Gt+Melt</t>
  </si>
  <si>
    <t>Ol+Gt+(CPx)+Melt</t>
  </si>
  <si>
    <t>Rw+Gt</t>
  </si>
  <si>
    <t>Rw+Gt+Melt?</t>
  </si>
  <si>
    <t>Rw+Gt+CPx</t>
  </si>
  <si>
    <t>Rw+Wad+Gt+CPx</t>
  </si>
  <si>
    <t>Wad+Gt+CPx</t>
  </si>
  <si>
    <t>Wad+Gt+(CPx)+Melt</t>
  </si>
  <si>
    <t>Wad+Gt+CPx+Melt?</t>
  </si>
  <si>
    <t>wt%</t>
  </si>
  <si>
    <t>Pyrolite (1)</t>
  </si>
  <si>
    <t>DWM (2)</t>
  </si>
  <si>
    <t>Taylor (3)</t>
  </si>
  <si>
    <t>BF97 (4)</t>
  </si>
  <si>
    <t>Powder</t>
  </si>
  <si>
    <t>Glass n:15</t>
  </si>
  <si>
    <t>TiO2</t>
  </si>
  <si>
    <t>-</t>
  </si>
  <si>
    <t>MnO</t>
  </si>
  <si>
    <t>Na2O</t>
  </si>
  <si>
    <t>K2O</t>
  </si>
  <si>
    <t>Cr2O3</t>
  </si>
  <si>
    <t>CaO/Al2O3</t>
  </si>
  <si>
    <t>Mg#</t>
  </si>
  <si>
    <t>Mg# = Mg/(Mg + Fe) atomic ratio</t>
  </si>
  <si>
    <t>(1) Ringwood, 1975</t>
  </si>
  <si>
    <t>(2) Dreibus and Wanke, 1985</t>
  </si>
  <si>
    <t>(3) Taylor, 2013</t>
  </si>
  <si>
    <t>(4) Bertka and Fei, 1997</t>
  </si>
  <si>
    <t>Ol+(Rw)+CPx+Gt</t>
  </si>
  <si>
    <t>Ol+CPx+Gt</t>
  </si>
  <si>
    <t>Ol+CPx+Gt+Melt</t>
  </si>
  <si>
    <t>Ol+CPx+Gt+Melt?</t>
  </si>
  <si>
    <t>Ol+Gt+CPx+Melt?</t>
  </si>
  <si>
    <t>Rw</t>
  </si>
  <si>
    <t>Gt</t>
  </si>
  <si>
    <t>Wad</t>
  </si>
  <si>
    <t>Ol</t>
  </si>
  <si>
    <t>CPx</t>
  </si>
  <si>
    <t>Assemblage using X-ray</t>
  </si>
  <si>
    <t>Ringwoodite</t>
  </si>
  <si>
    <t>Wadsleyite</t>
  </si>
  <si>
    <t>Olivine</t>
  </si>
  <si>
    <t>Garnet</t>
  </si>
  <si>
    <t>Orthopyroxene</t>
  </si>
  <si>
    <t>Clinopyroxene</t>
  </si>
  <si>
    <t>Run</t>
  </si>
  <si>
    <t>Ol+Gt+CPx+(Opx)</t>
  </si>
  <si>
    <t>Rho</t>
  </si>
  <si>
    <t>Wakabayashi</t>
  </si>
  <si>
    <t>P(Gpa)</t>
  </si>
  <si>
    <t>Melt Composition (wt%)</t>
  </si>
  <si>
    <t>Mole</t>
  </si>
  <si>
    <t>Molar mass</t>
  </si>
  <si>
    <t>Mass</t>
  </si>
  <si>
    <t>Mass_Norm</t>
  </si>
  <si>
    <t>Fe-50</t>
  </si>
  <si>
    <t>Cold zone</t>
  </si>
  <si>
    <t>Warm zone</t>
  </si>
  <si>
    <t>Garnet majorite</t>
  </si>
  <si>
    <t>MA-14</t>
  </si>
  <si>
    <t>MA-5</t>
  </si>
  <si>
    <t>MA-17</t>
  </si>
  <si>
    <t>Fe 100%</t>
  </si>
  <si>
    <t>&lt;1</t>
  </si>
  <si>
    <t>Subsolidus</t>
  </si>
  <si>
    <t>Melt measured</t>
  </si>
  <si>
    <t>Melt calculated</t>
  </si>
  <si>
    <t>Magnesio-wüstite</t>
  </si>
  <si>
    <t>Mode (%) calculated</t>
  </si>
  <si>
    <t>Mode (%) pixel analysis</t>
  </si>
  <si>
    <t>Kd Fe/mg (Ol/melt)</t>
  </si>
  <si>
    <t>Error</t>
  </si>
  <si>
    <t>Ohtani</t>
  </si>
  <si>
    <t>Conditions where the Solidus was measured</t>
  </si>
  <si>
    <t>Nominal T (K)</t>
  </si>
  <si>
    <t>Final T (K) Corrected</t>
  </si>
  <si>
    <t>0.3</t>
  </si>
  <si>
    <t>Technique</t>
  </si>
  <si>
    <t>US</t>
  </si>
  <si>
    <t>X-ray</t>
  </si>
  <si>
    <t>Ex situ</t>
  </si>
  <si>
    <t>Quenched conditions</t>
  </si>
  <si>
    <t>S3531</t>
  </si>
  <si>
    <t>S3532</t>
  </si>
  <si>
    <t>Uncertainty T (K)</t>
  </si>
  <si>
    <t>Uncertainty P (K)</t>
  </si>
  <si>
    <t xml:space="preserve"> ΔT Gradient from TC</t>
  </si>
  <si>
    <t>H5897</t>
  </si>
  <si>
    <t>H5898</t>
  </si>
  <si>
    <t>Ultrasonic</t>
  </si>
  <si>
    <t>Pressure (GPa)</t>
  </si>
  <si>
    <t>Uncertainty P (GPa)</t>
  </si>
  <si>
    <t>Purpose</t>
  </si>
  <si>
    <t>Synthesis</t>
  </si>
  <si>
    <t xml:space="preserve">Melting In situ </t>
  </si>
  <si>
    <t>Melting Ex situ</t>
  </si>
  <si>
    <t>US + X-ray</t>
  </si>
  <si>
    <t>Mass balance</t>
  </si>
  <si>
    <t>OPx</t>
  </si>
  <si>
    <t>Asimow model 1</t>
  </si>
  <si>
    <t>Contents (mole)</t>
  </si>
  <si>
    <t>Di</t>
  </si>
  <si>
    <t>An</t>
  </si>
  <si>
    <t>Fa</t>
  </si>
  <si>
    <t>Fo</t>
  </si>
  <si>
    <t>En</t>
  </si>
  <si>
    <t>Model endmember</t>
  </si>
  <si>
    <t>Molar Mass</t>
  </si>
  <si>
    <t>Reduction Vp (%)</t>
  </si>
  <si>
    <t>Reduction Vs (%)</t>
  </si>
  <si>
    <t>&lt;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</si>
</sst>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(0\)"/>
    <numFmt numFmtId="165" formatCode="0.000"/>
    <numFmt numFmtId="166" formatCode="0.0"/>
    <numFmt numFmtId="167" formatCode="\(0.0\)"/>
    <numFmt numFmtId="168" formatCode="0.000E+00"/>
    <numFmt numFmtId="169" formatCode="0.0000"/>
  </numFmts>
  <fonts count="21">
    <font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0"/>
      <color rgb="FF000000"/>
      <name val="Helvetica Neue"/>
      <family val="2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0" xfId="0" applyFont="1" applyFill="1"/>
    <xf numFmtId="1" fontId="3" fillId="0" borderId="0" xfId="0" applyNumberFormat="1" applyFont="1"/>
    <xf numFmtId="1" fontId="0" fillId="0" borderId="0" xfId="0" applyNumberFormat="1"/>
    <xf numFmtId="0" fontId="4" fillId="0" borderId="0" xfId="0" applyFont="1"/>
    <xf numFmtId="2" fontId="3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165" fontId="3" fillId="0" borderId="0" xfId="0" applyNumberFormat="1" applyFont="1"/>
    <xf numFmtId="1" fontId="3" fillId="2" borderId="0" xfId="0" applyNumberFormat="1" applyFont="1" applyFill="1"/>
    <xf numFmtId="2" fontId="3" fillId="2" borderId="0" xfId="0" applyNumberFormat="1" applyFont="1" applyFill="1"/>
    <xf numFmtId="1" fontId="1" fillId="2" borderId="0" xfId="0" applyNumberFormat="1" applyFont="1" applyFill="1"/>
    <xf numFmtId="165" fontId="3" fillId="2" borderId="0" xfId="0" applyNumberFormat="1" applyFont="1" applyFill="1"/>
    <xf numFmtId="0" fontId="3" fillId="0" borderId="3" xfId="0" applyFont="1" applyBorder="1"/>
    <xf numFmtId="1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vertical="center"/>
    </xf>
    <xf numFmtId="0" fontId="6" fillId="0" borderId="3" xfId="0" applyFont="1" applyBorder="1"/>
    <xf numFmtId="2" fontId="3" fillId="2" borderId="0" xfId="0" applyNumberFormat="1" applyFont="1" applyFill="1" applyAlignment="1">
      <alignment horizontal="center"/>
    </xf>
    <xf numFmtId="2" fontId="5" fillId="0" borderId="3" xfId="0" applyNumberFormat="1" applyFont="1" applyBorder="1" applyAlignment="1">
      <alignment horizontal="left" vertical="center"/>
    </xf>
    <xf numFmtId="2" fontId="3" fillId="2" borderId="0" xfId="0" applyNumberFormat="1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2" borderId="0" xfId="0" applyNumberFormat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0" xfId="0" applyFont="1" applyFill="1"/>
    <xf numFmtId="2" fontId="8" fillId="3" borderId="0" xfId="0" applyNumberFormat="1" applyFont="1" applyFill="1" applyAlignment="1">
      <alignment horizontal="center"/>
    </xf>
    <xf numFmtId="2" fontId="8" fillId="3" borderId="5" xfId="0" applyNumberFormat="1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2" fontId="8" fillId="3" borderId="6" xfId="0" applyNumberFormat="1" applyFont="1" applyFill="1" applyBorder="1" applyAlignment="1">
      <alignment horizontal="center"/>
    </xf>
    <xf numFmtId="0" fontId="8" fillId="3" borderId="1" xfId="0" applyFont="1" applyFill="1" applyBorder="1"/>
    <xf numFmtId="2" fontId="8" fillId="3" borderId="1" xfId="0" applyNumberFormat="1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2" fontId="8" fillId="3" borderId="7" xfId="0" applyNumberFormat="1" applyFont="1" applyFill="1" applyBorder="1" applyAlignment="1">
      <alignment horizontal="center"/>
    </xf>
    <xf numFmtId="0" fontId="8" fillId="3" borderId="2" xfId="0" applyFont="1" applyFill="1" applyBorder="1"/>
    <xf numFmtId="0" fontId="9" fillId="3" borderId="0" xfId="0" applyFont="1" applyFill="1"/>
    <xf numFmtId="0" fontId="0" fillId="3" borderId="0" xfId="0" applyFill="1"/>
    <xf numFmtId="0" fontId="10" fillId="3" borderId="0" xfId="0" applyFont="1" applyFill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4" fillId="2" borderId="0" xfId="0" applyFont="1" applyFill="1"/>
    <xf numFmtId="0" fontId="11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0" borderId="0" xfId="0" applyFont="1"/>
    <xf numFmtId="0" fontId="12" fillId="4" borderId="12" xfId="0" applyFont="1" applyFill="1" applyBorder="1"/>
    <xf numFmtId="0" fontId="2" fillId="4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2" fillId="4" borderId="13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8" fontId="2" fillId="0" borderId="0" xfId="0" applyNumberFormat="1" applyFont="1"/>
    <xf numFmtId="2" fontId="2" fillId="0" borderId="0" xfId="0" applyNumberFormat="1" applyFont="1"/>
    <xf numFmtId="2" fontId="2" fillId="4" borderId="12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67" fontId="3" fillId="2" borderId="0" xfId="0" applyNumberFormat="1" applyFont="1" applyFill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167" fontId="1" fillId="2" borderId="0" xfId="0" applyNumberFormat="1" applyFont="1" applyFill="1" applyAlignment="1">
      <alignment horizontal="left" vertical="center"/>
    </xf>
    <xf numFmtId="2" fontId="3" fillId="5" borderId="0" xfId="0" applyNumberFormat="1" applyFont="1" applyFill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6" borderId="0" xfId="0" applyNumberFormat="1" applyFont="1" applyFill="1" applyAlignment="1">
      <alignment horizontal="right" vertical="center"/>
    </xf>
    <xf numFmtId="2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left" vertical="center"/>
    </xf>
    <xf numFmtId="167" fontId="1" fillId="6" borderId="0" xfId="0" applyNumberFormat="1" applyFont="1" applyFill="1" applyAlignment="1">
      <alignment horizontal="left" vertical="center"/>
    </xf>
    <xf numFmtId="2" fontId="3" fillId="6" borderId="13" xfId="0" applyNumberFormat="1" applyFont="1" applyFill="1" applyBorder="1" applyAlignment="1">
      <alignment horizontal="center" vertical="center"/>
    </xf>
    <xf numFmtId="2" fontId="1" fillId="6" borderId="0" xfId="0" applyNumberFormat="1" applyFont="1" applyFill="1" applyAlignment="1">
      <alignment horizontal="right" vertical="center"/>
    </xf>
    <xf numFmtId="2" fontId="16" fillId="0" borderId="0" xfId="0" applyNumberFormat="1" applyFont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3" fillId="6" borderId="5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3" fillId="6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/>
    </xf>
    <xf numFmtId="2" fontId="3" fillId="2" borderId="5" xfId="0" applyNumberFormat="1" applyFont="1" applyFill="1" applyBorder="1" applyAlignment="1">
      <alignment horizontal="right" vertical="center"/>
    </xf>
    <xf numFmtId="0" fontId="0" fillId="0" borderId="5" xfId="0" applyBorder="1"/>
    <xf numFmtId="2" fontId="3" fillId="0" borderId="5" xfId="0" applyNumberFormat="1" applyFont="1" applyBorder="1" applyAlignment="1">
      <alignment horizontal="right" vertical="center"/>
    </xf>
    <xf numFmtId="2" fontId="3" fillId="6" borderId="5" xfId="0" applyNumberFormat="1" applyFont="1" applyFill="1" applyBorder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167" fontId="17" fillId="0" borderId="15" xfId="0" applyNumberFormat="1" applyFont="1" applyBorder="1" applyAlignment="1">
      <alignment horizontal="left" vertical="center"/>
    </xf>
    <xf numFmtId="2" fontId="14" fillId="0" borderId="15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" fontId="0" fillId="0" borderId="22" xfId="0" applyNumberFormat="1" applyBorder="1"/>
    <xf numFmtId="1" fontId="0" fillId="0" borderId="23" xfId="0" applyNumberFormat="1" applyBorder="1"/>
    <xf numFmtId="1" fontId="0" fillId="0" borderId="24" xfId="0" applyNumberFormat="1" applyBorder="1"/>
    <xf numFmtId="1" fontId="0" fillId="0" borderId="25" xfId="0" applyNumberFormat="1" applyBorder="1"/>
    <xf numFmtId="1" fontId="0" fillId="0" borderId="26" xfId="0" applyNumberFormat="1" applyBorder="1"/>
    <xf numFmtId="0" fontId="0" fillId="0" borderId="24" xfId="0" applyBorder="1"/>
    <xf numFmtId="2" fontId="2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166" fontId="8" fillId="3" borderId="0" xfId="0" applyNumberFormat="1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3" fillId="2" borderId="19" xfId="0" applyNumberFormat="1" applyFont="1" applyFill="1" applyBorder="1" applyAlignment="1">
      <alignment horizontal="right" vertical="center"/>
    </xf>
    <xf numFmtId="2" fontId="3" fillId="2" borderId="21" xfId="0" applyNumberFormat="1" applyFont="1" applyFill="1" applyBorder="1" applyAlignment="1">
      <alignment horizontal="right" vertical="center"/>
    </xf>
    <xf numFmtId="2" fontId="3" fillId="2" borderId="24" xfId="0" applyNumberFormat="1" applyFont="1" applyFill="1" applyBorder="1" applyAlignment="1">
      <alignment horizontal="right" vertical="center"/>
    </xf>
    <xf numFmtId="2" fontId="3" fillId="2" borderId="26" xfId="0" applyNumberFormat="1" applyFont="1" applyFill="1" applyBorder="1" applyAlignment="1">
      <alignment horizontal="right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27" xfId="0" applyFill="1" applyBorder="1"/>
    <xf numFmtId="2" fontId="14" fillId="3" borderId="17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169" fontId="18" fillId="0" borderId="0" xfId="0" applyNumberFormat="1" applyFont="1" applyAlignment="1">
      <alignment horizontal="center"/>
    </xf>
    <xf numFmtId="0" fontId="5" fillId="0" borderId="3" xfId="0" applyFont="1" applyBorder="1"/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1" fontId="0" fillId="0" borderId="22" xfId="0" applyNumberFormat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/>
    <xf numFmtId="0" fontId="3" fillId="3" borderId="0" xfId="0" applyFont="1" applyFill="1" applyBorder="1"/>
    <xf numFmtId="0" fontId="3" fillId="3" borderId="2" xfId="0" applyFont="1" applyFill="1" applyBorder="1"/>
    <xf numFmtId="0" fontId="16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emypierru/Desktop/Plane&#768;tes%20telluriques/Terre/Density%20minerals%20and%20melt%20Earth/Melt-Density_Models/Melt-Density_Wakabayashi-2013.xlsx" TargetMode="External"/><Relationship Id="rId1" Type="http://schemas.openxmlformats.org/officeDocument/2006/relationships/externalLinkPath" Target="Plane&#768;tes%20telluriques/Terre/Density%20minerals%20and%20melt%20Earth/Melt-Density_Models/Melt-Density_Wakabayashi-201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emypierru/Desktop/Plane&#768;tes%20telluriques/Terre/Density%20minerals%20and%20melt%20Earth/Melt-Density_Models/Melt-Density_Ohtani-84.xls" TargetMode="External"/><Relationship Id="rId1" Type="http://schemas.openxmlformats.org/officeDocument/2006/relationships/externalLinkPath" Target="Plane&#768;tes%20telluriques/Terre/Density%20minerals%20and%20melt%20Earth/Melt-Density_Models/Melt-Density_Ohtani-8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emypierru/Desktop/Plane&#768;tes%20telluriques/Terre/Density%20minerals%20and%20melt%20Earth/Melt-Density_Models/Melt-Density_AsimowBM4.xls" TargetMode="External"/><Relationship Id="rId1" Type="http://schemas.openxmlformats.org/officeDocument/2006/relationships/externalLinkPath" Target="Plane&#768;tes%20telluriques/Terre/Density%20minerals%20and%20melt%20Earth/Melt-Density_Models/Melt-Density_AsimowBM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l-T &amp; Results"/>
      <sheetName val="Modèle_Waka"/>
      <sheetName val="Calcul_Waka"/>
    </sheetNames>
    <sheetDataSet>
      <sheetData sheetId="0">
        <row r="6">
          <cell r="I6">
            <v>3219.7877565947933</v>
          </cell>
        </row>
        <row r="7">
          <cell r="I7">
            <v>3246.1262919693927</v>
          </cell>
        </row>
        <row r="8">
          <cell r="I8">
            <v>3272.3178238703226</v>
          </cell>
        </row>
        <row r="9">
          <cell r="I9">
            <v>3298.3577011595075</v>
          </cell>
        </row>
        <row r="10">
          <cell r="I10">
            <v>3324.2414572320718</v>
          </cell>
        </row>
        <row r="11">
          <cell r="I11">
            <v>3349.9648100163404</v>
          </cell>
        </row>
        <row r="12">
          <cell r="I12">
            <v>3375.5236619738421</v>
          </cell>
        </row>
        <row r="13">
          <cell r="I13">
            <v>3400.9141000993059</v>
          </cell>
        </row>
        <row r="14">
          <cell r="I14">
            <v>3426.1323959206625</v>
          </cell>
        </row>
        <row r="15">
          <cell r="I15">
            <v>3451.1750054990439</v>
          </cell>
        </row>
        <row r="16">
          <cell r="I16">
            <v>3476.0385694287825</v>
          </cell>
        </row>
        <row r="17">
          <cell r="I17">
            <v>3500.7199128374159</v>
          </cell>
        </row>
        <row r="18">
          <cell r="I18">
            <v>3525.2160453856786</v>
          </cell>
        </row>
        <row r="19">
          <cell r="I19">
            <v>3549.524161267509</v>
          </cell>
        </row>
        <row r="20">
          <cell r="I20">
            <v>3573.6416392100473</v>
          </cell>
        </row>
        <row r="21">
          <cell r="I21">
            <v>3597.5660424736338</v>
          </cell>
        </row>
        <row r="22">
          <cell r="I22">
            <v>3621.2951188518118</v>
          </cell>
        </row>
        <row r="23">
          <cell r="I23">
            <v>3644.8268006713242</v>
          </cell>
        </row>
        <row r="24">
          <cell r="I24">
            <v>3668.1592047921176</v>
          </cell>
        </row>
        <row r="25">
          <cell r="I25">
            <v>3691.2906326073389</v>
          </cell>
        </row>
        <row r="26">
          <cell r="I26">
            <v>3714.2195700433358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l-T"/>
      <sheetName val="Compo_Melt"/>
      <sheetName val="Density_Melt"/>
      <sheetName val="Rho_Di"/>
      <sheetName val="Rho_An"/>
      <sheetName val="Rho_Fa"/>
      <sheetName val="Rho_Fo"/>
      <sheetName val="Rho_En"/>
    </sheetNames>
    <sheetDataSet>
      <sheetData sheetId="0"/>
      <sheetData sheetId="1"/>
      <sheetData sheetId="2">
        <row r="10">
          <cell r="K10">
            <v>2773.131326685439</v>
          </cell>
        </row>
        <row r="11">
          <cell r="K11">
            <v>2855.1678556207225</v>
          </cell>
        </row>
        <row r="12">
          <cell r="K12">
            <v>2930.9658262814469</v>
          </cell>
        </row>
        <row r="13">
          <cell r="K13">
            <v>3001.1859372162639</v>
          </cell>
        </row>
        <row r="14">
          <cell r="K14">
            <v>3066.4054257924113</v>
          </cell>
        </row>
        <row r="15">
          <cell r="K15">
            <v>3127.1350162483</v>
          </cell>
        </row>
        <row r="16">
          <cell r="K16">
            <v>3183.8313850948789</v>
          </cell>
        </row>
        <row r="17">
          <cell r="K17">
            <v>3236.9064623873205</v>
          </cell>
        </row>
        <row r="18">
          <cell r="K18">
            <v>3286.7344477166589</v>
          </cell>
        </row>
        <row r="19">
          <cell r="K19">
            <v>3333.6571426054597</v>
          </cell>
        </row>
        <row r="20">
          <cell r="K20">
            <v>3377.9880213296701</v>
          </cell>
        </row>
        <row r="21">
          <cell r="K21">
            <v>3420.0153428468366</v>
          </cell>
        </row>
        <row r="22">
          <cell r="K22">
            <v>3460.0045254987217</v>
          </cell>
        </row>
        <row r="23">
          <cell r="K23">
            <v>3498.1999500748038</v>
          </cell>
        </row>
        <row r="24">
          <cell r="K24">
            <v>3534.826317283379</v>
          </cell>
        </row>
        <row r="25">
          <cell r="K25">
            <v>3570.0896572968813</v>
          </cell>
        </row>
        <row r="26">
          <cell r="K26">
            <v>3604.1780682870344</v>
          </cell>
        </row>
        <row r="27">
          <cell r="K27">
            <v>3637.2622453821282</v>
          </cell>
        </row>
        <row r="28">
          <cell r="K28">
            <v>3669.4958496570607</v>
          </cell>
        </row>
        <row r="29">
          <cell r="K29">
            <v>3701.0157575012281</v>
          </cell>
        </row>
        <row r="30">
          <cell r="K30">
            <v>3731.9422232325351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l-T"/>
      <sheetName val="Compo_Melt"/>
      <sheetName val="Density_Melt"/>
      <sheetName val="Alpha_Melt"/>
      <sheetName val="Rho_Di"/>
      <sheetName val="Rho_An"/>
      <sheetName val="Rho_Fa"/>
      <sheetName val="Rho_Fo"/>
      <sheetName val="Rho_En"/>
      <sheetName val="Rho_Hd"/>
      <sheetName val="Rho_Melt"/>
    </sheetNames>
    <sheetDataSet>
      <sheetData sheetId="0"/>
      <sheetData sheetId="1"/>
      <sheetData sheetId="2">
        <row r="10">
          <cell r="L10">
            <v>3209.3990182401053</v>
          </cell>
        </row>
        <row r="11">
          <cell r="L11">
            <v>3246.768994953497</v>
          </cell>
        </row>
        <row r="12">
          <cell r="L12">
            <v>3283.4317010335185</v>
          </cell>
        </row>
        <row r="13">
          <cell r="L13">
            <v>3319.4005407254244</v>
          </cell>
        </row>
        <row r="14">
          <cell r="L14">
            <v>3354.6887114088941</v>
          </cell>
        </row>
        <row r="15">
          <cell r="L15">
            <v>3389.3092129987258</v>
          </cell>
        </row>
        <row r="16">
          <cell r="L16">
            <v>3423.2748563770178</v>
          </cell>
        </row>
        <row r="17">
          <cell r="L17">
            <v>3456.5982709703185</v>
          </cell>
        </row>
        <row r="18">
          <cell r="L18">
            <v>3489.2919115702034</v>
          </cell>
        </row>
        <row r="19">
          <cell r="L19">
            <v>3521.3680644828428</v>
          </cell>
        </row>
        <row r="20">
          <cell r="L20">
            <v>3552.8388530822222</v>
          </cell>
        </row>
        <row r="21">
          <cell r="L21">
            <v>3583.7162428321922</v>
          </cell>
        </row>
        <row r="22">
          <cell r="L22">
            <v>3614.0120458345086</v>
          </cell>
        </row>
        <row r="23">
          <cell r="L23">
            <v>3643.7379249529808</v>
          </cell>
        </row>
        <row r="24">
          <cell r="L24">
            <v>3672.9053975578963</v>
          </cell>
        </row>
        <row r="25">
          <cell r="L25">
            <v>3701.5258389295977</v>
          </cell>
        </row>
        <row r="26">
          <cell r="L26">
            <v>3729.6104853556362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73FE-0E0B-8F44-8928-04712405110A}">
  <dimension ref="B3:H21"/>
  <sheetViews>
    <sheetView zoomScale="50" workbookViewId="0">
      <selection activeCell="H11" sqref="H11"/>
    </sheetView>
  </sheetViews>
  <sheetFormatPr baseColWidth="10" defaultRowHeight="16"/>
  <sheetData>
    <row r="3" spans="2:8">
      <c r="B3" s="29" t="s">
        <v>38</v>
      </c>
      <c r="C3" s="30" t="s">
        <v>39</v>
      </c>
      <c r="D3" s="30" t="s">
        <v>40</v>
      </c>
      <c r="E3" s="30" t="s">
        <v>41</v>
      </c>
      <c r="F3" s="30" t="s">
        <v>42</v>
      </c>
      <c r="G3" s="31" t="s">
        <v>43</v>
      </c>
      <c r="H3" s="30" t="s">
        <v>44</v>
      </c>
    </row>
    <row r="4" spans="2:8">
      <c r="B4" s="32" t="s">
        <v>1</v>
      </c>
      <c r="C4" s="33">
        <v>45.2</v>
      </c>
      <c r="D4" s="33">
        <v>44.4</v>
      </c>
      <c r="E4" s="33">
        <v>43.7</v>
      </c>
      <c r="F4" s="33">
        <v>43.68</v>
      </c>
      <c r="G4" s="34">
        <v>44.44</v>
      </c>
      <c r="H4" s="33">
        <v>44.53</v>
      </c>
    </row>
    <row r="5" spans="2:8">
      <c r="B5" s="32" t="s">
        <v>45</v>
      </c>
      <c r="C5" s="33">
        <v>0.7</v>
      </c>
      <c r="D5" s="33">
        <v>0.14000000000000001</v>
      </c>
      <c r="E5" s="33">
        <v>0.14000000000000001</v>
      </c>
      <c r="F5" s="33" t="s">
        <v>46</v>
      </c>
      <c r="G5" s="34" t="s">
        <v>46</v>
      </c>
      <c r="H5" s="33" t="s">
        <v>46</v>
      </c>
    </row>
    <row r="6" spans="2:8">
      <c r="B6" s="32" t="s">
        <v>2</v>
      </c>
      <c r="C6" s="33">
        <v>3.5</v>
      </c>
      <c r="D6" s="33">
        <v>2.9</v>
      </c>
      <c r="E6" s="33">
        <v>3.04</v>
      </c>
      <c r="F6" s="33">
        <v>3.13</v>
      </c>
      <c r="G6" s="34">
        <v>3.1</v>
      </c>
      <c r="H6" s="33">
        <v>3.28</v>
      </c>
    </row>
    <row r="7" spans="2:8">
      <c r="B7" s="32" t="s">
        <v>3</v>
      </c>
      <c r="C7" s="33">
        <v>8.5</v>
      </c>
      <c r="D7" s="33">
        <v>17.8</v>
      </c>
      <c r="E7" s="33">
        <v>18.100000000000001</v>
      </c>
      <c r="F7" s="33">
        <v>18.71</v>
      </c>
      <c r="G7" s="34">
        <v>18.34</v>
      </c>
      <c r="H7" s="33">
        <v>18.489999999999998</v>
      </c>
    </row>
    <row r="8" spans="2:8">
      <c r="B8" s="32" t="s">
        <v>47</v>
      </c>
      <c r="C8" s="33">
        <v>0.1</v>
      </c>
      <c r="D8" s="33">
        <v>0.46</v>
      </c>
      <c r="E8" s="33">
        <v>0.44</v>
      </c>
      <c r="F8" s="33" t="s">
        <v>46</v>
      </c>
      <c r="G8" s="34" t="s">
        <v>46</v>
      </c>
      <c r="H8" s="33" t="s">
        <v>46</v>
      </c>
    </row>
    <row r="9" spans="2:8">
      <c r="B9" s="32" t="s">
        <v>4</v>
      </c>
      <c r="C9" s="33">
        <v>37.5</v>
      </c>
      <c r="D9" s="33">
        <v>30.1</v>
      </c>
      <c r="E9" s="33">
        <v>30.5</v>
      </c>
      <c r="F9" s="33">
        <v>31.5</v>
      </c>
      <c r="G9" s="34">
        <v>31.24</v>
      </c>
      <c r="H9" s="33">
        <v>31.11</v>
      </c>
    </row>
    <row r="10" spans="2:8">
      <c r="B10" s="32" t="s">
        <v>5</v>
      </c>
      <c r="C10" s="33">
        <v>3.1</v>
      </c>
      <c r="D10" s="33">
        <v>2.5</v>
      </c>
      <c r="E10" s="33">
        <v>2.4300000000000002</v>
      </c>
      <c r="F10" s="33">
        <v>2.4900000000000002</v>
      </c>
      <c r="G10" s="34">
        <v>2.48</v>
      </c>
      <c r="H10" s="33">
        <v>2.68</v>
      </c>
    </row>
    <row r="11" spans="2:8">
      <c r="B11" s="32" t="s">
        <v>48</v>
      </c>
      <c r="C11" s="33">
        <v>0.6</v>
      </c>
      <c r="D11" s="33">
        <v>0.5</v>
      </c>
      <c r="E11" s="33">
        <v>0.53</v>
      </c>
      <c r="F11" s="33">
        <v>0.5</v>
      </c>
      <c r="G11" s="34">
        <v>0.4</v>
      </c>
      <c r="H11" s="33">
        <v>0.31</v>
      </c>
    </row>
    <row r="12" spans="2:8">
      <c r="B12" s="32" t="s">
        <v>49</v>
      </c>
      <c r="C12" s="33">
        <v>0.1</v>
      </c>
      <c r="D12" s="33">
        <v>0.04</v>
      </c>
      <c r="E12" s="33">
        <v>0.04</v>
      </c>
      <c r="F12" s="33" t="s">
        <v>46</v>
      </c>
      <c r="G12" s="34" t="s">
        <v>46</v>
      </c>
      <c r="H12" s="33" t="s">
        <v>46</v>
      </c>
    </row>
    <row r="13" spans="2:8">
      <c r="B13" s="32" t="s">
        <v>50</v>
      </c>
      <c r="C13" s="33">
        <v>0.4</v>
      </c>
      <c r="D13" s="33">
        <v>0.8</v>
      </c>
      <c r="E13" s="35">
        <v>0.73</v>
      </c>
      <c r="F13" s="35" t="s">
        <v>46</v>
      </c>
      <c r="G13" s="36" t="s">
        <v>46</v>
      </c>
      <c r="H13" s="35" t="s">
        <v>46</v>
      </c>
    </row>
    <row r="14" spans="2:8">
      <c r="B14" s="37" t="s">
        <v>7</v>
      </c>
      <c r="C14" s="38">
        <f t="shared" ref="C14:H14" si="0">SUM(C4:C13)</f>
        <v>99.699999999999989</v>
      </c>
      <c r="D14" s="38">
        <f t="shared" si="0"/>
        <v>99.639999999999986</v>
      </c>
      <c r="E14" s="35">
        <f t="shared" si="0"/>
        <v>99.65000000000002</v>
      </c>
      <c r="F14" s="38">
        <f t="shared" si="0"/>
        <v>100.01</v>
      </c>
      <c r="G14" s="39">
        <f t="shared" si="0"/>
        <v>100</v>
      </c>
      <c r="H14" s="38">
        <f t="shared" si="0"/>
        <v>100.4</v>
      </c>
    </row>
    <row r="15" spans="2:8">
      <c r="B15" s="32" t="s">
        <v>51</v>
      </c>
      <c r="C15" s="33">
        <f t="shared" ref="C15:H15" si="1">C10/C6</f>
        <v>0.88571428571428579</v>
      </c>
      <c r="D15" s="33">
        <f t="shared" si="1"/>
        <v>0.86206896551724144</v>
      </c>
      <c r="E15" s="33">
        <f t="shared" si="1"/>
        <v>0.79934210526315796</v>
      </c>
      <c r="F15" s="33">
        <f t="shared" si="1"/>
        <v>0.79552715654952089</v>
      </c>
      <c r="G15" s="40">
        <f t="shared" si="1"/>
        <v>0.79999999999999993</v>
      </c>
      <c r="H15" s="33">
        <f t="shared" si="1"/>
        <v>0.81707317073170738</v>
      </c>
    </row>
    <row r="16" spans="2:8">
      <c r="B16" s="41" t="s">
        <v>52</v>
      </c>
      <c r="C16" s="35">
        <v>0.89</v>
      </c>
      <c r="D16" s="35">
        <v>0.75</v>
      </c>
      <c r="E16" s="35">
        <v>0.75</v>
      </c>
      <c r="F16" s="35">
        <v>0.75</v>
      </c>
      <c r="G16" s="36">
        <v>0.75</v>
      </c>
      <c r="H16" s="35">
        <v>0.75</v>
      </c>
    </row>
    <row r="17" spans="2:8">
      <c r="B17" s="42" t="s">
        <v>53</v>
      </c>
      <c r="C17" s="43"/>
      <c r="D17" s="43"/>
      <c r="E17" s="43"/>
      <c r="F17" s="43"/>
      <c r="G17" s="43"/>
      <c r="H17" s="43"/>
    </row>
    <row r="18" spans="2:8">
      <c r="B18" s="42" t="s">
        <v>54</v>
      </c>
      <c r="C18" s="44"/>
      <c r="D18" s="43"/>
      <c r="E18" s="43"/>
      <c r="F18" s="43"/>
      <c r="G18" s="43"/>
      <c r="H18" s="43"/>
    </row>
    <row r="19" spans="2:8">
      <c r="B19" s="42" t="s">
        <v>55</v>
      </c>
      <c r="C19" s="44"/>
      <c r="D19" s="43"/>
      <c r="E19" s="43"/>
      <c r="F19" s="43"/>
      <c r="G19" s="43"/>
      <c r="H19" s="43"/>
    </row>
    <row r="20" spans="2:8">
      <c r="B20" s="42" t="s">
        <v>56</v>
      </c>
      <c r="C20" s="44"/>
      <c r="D20" s="43"/>
      <c r="E20" s="43"/>
      <c r="F20" s="43"/>
      <c r="G20" s="43"/>
      <c r="H20" s="43"/>
    </row>
    <row r="21" spans="2:8">
      <c r="B21" s="42" t="s">
        <v>57</v>
      </c>
      <c r="C21" s="43"/>
      <c r="D21" s="43"/>
      <c r="E21" s="43"/>
      <c r="F21" s="43"/>
      <c r="G21" s="43"/>
      <c r="H21" s="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AC66-83BF-0A4B-B52D-C19965AD0835}">
  <dimension ref="A1:P34"/>
  <sheetViews>
    <sheetView zoomScale="81" workbookViewId="0">
      <selection activeCell="R25" sqref="R25"/>
    </sheetView>
  </sheetViews>
  <sheetFormatPr baseColWidth="10" defaultRowHeight="16"/>
  <cols>
    <col min="1" max="1" width="10.83203125" style="2"/>
    <col min="2" max="2" width="10.83203125" style="4"/>
    <col min="3" max="3" width="10.83203125" style="25"/>
    <col min="4" max="4" width="10.83203125" style="2"/>
    <col min="5" max="5" width="10.83203125" style="25"/>
    <col min="6" max="6" width="10.83203125" style="2"/>
    <col min="7" max="7" width="10.83203125" style="25"/>
    <col min="8" max="8" width="10.83203125" style="2"/>
    <col min="9" max="9" width="10.83203125" style="25"/>
    <col min="10" max="10" width="13.33203125" style="4" customWidth="1"/>
    <col min="11" max="11" width="14" style="2" customWidth="1"/>
    <col min="12" max="13" width="10.83203125" style="2"/>
    <col min="14" max="14" width="10.83203125" style="25"/>
    <col min="15" max="15" width="16.83203125" style="2" customWidth="1"/>
    <col min="16" max="16" width="17.33203125" style="2" customWidth="1"/>
    <col min="17" max="16384" width="10.83203125" style="2"/>
  </cols>
  <sheetData>
    <row r="1" spans="1:16">
      <c r="A1" s="15" t="s">
        <v>26</v>
      </c>
      <c r="B1" s="16" t="s">
        <v>12</v>
      </c>
      <c r="C1" s="21" t="s">
        <v>23</v>
      </c>
      <c r="D1" s="17" t="s">
        <v>13</v>
      </c>
      <c r="E1" s="21" t="s">
        <v>14</v>
      </c>
      <c r="F1" s="18" t="s">
        <v>15</v>
      </c>
      <c r="G1" s="21" t="s">
        <v>16</v>
      </c>
      <c r="H1" s="18" t="s">
        <v>17</v>
      </c>
      <c r="I1" s="21" t="s">
        <v>18</v>
      </c>
      <c r="J1" s="16" t="s">
        <v>19</v>
      </c>
      <c r="K1" s="18" t="s">
        <v>20</v>
      </c>
      <c r="L1" s="18" t="s">
        <v>21</v>
      </c>
      <c r="M1" s="18" t="s">
        <v>22</v>
      </c>
      <c r="N1" s="21" t="s">
        <v>24</v>
      </c>
      <c r="O1" s="144" t="s">
        <v>138</v>
      </c>
      <c r="P1" s="144" t="s">
        <v>139</v>
      </c>
    </row>
    <row r="2" spans="1:16">
      <c r="A2" s="3"/>
      <c r="B2" s="11"/>
      <c r="C2" s="22"/>
      <c r="D2" s="12"/>
      <c r="E2" s="22"/>
      <c r="F2" s="12"/>
      <c r="G2" s="22"/>
      <c r="H2" s="12"/>
      <c r="I2" s="22"/>
      <c r="J2" s="13"/>
      <c r="K2" s="12"/>
      <c r="L2" s="12"/>
      <c r="M2" s="12"/>
      <c r="N2" s="22"/>
      <c r="O2" s="3"/>
      <c r="P2" s="3"/>
    </row>
    <row r="3" spans="1:16">
      <c r="A3" s="3"/>
      <c r="B3" s="11"/>
      <c r="C3" s="22"/>
      <c r="D3" s="12"/>
      <c r="E3" s="22"/>
      <c r="F3" s="12"/>
      <c r="G3" s="22"/>
      <c r="H3" s="12"/>
      <c r="I3" s="22"/>
      <c r="J3" s="13"/>
      <c r="K3" s="12"/>
      <c r="L3" s="12"/>
      <c r="M3" s="12"/>
      <c r="N3" s="22"/>
      <c r="O3" s="3"/>
      <c r="P3" s="3"/>
    </row>
    <row r="4" spans="1:16">
      <c r="A4" s="2" t="s">
        <v>11</v>
      </c>
      <c r="B4" s="9">
        <v>1405</v>
      </c>
      <c r="C4" s="23">
        <v>15</v>
      </c>
      <c r="D4" s="8">
        <v>14.6585</v>
      </c>
      <c r="E4" s="23">
        <v>3</v>
      </c>
      <c r="F4" s="10">
        <v>9.3116102040897761</v>
      </c>
      <c r="G4" s="26">
        <v>0.1</v>
      </c>
      <c r="H4" s="10">
        <v>4.8873765599999999</v>
      </c>
      <c r="I4" s="147">
        <v>0.1</v>
      </c>
      <c r="J4" s="4">
        <v>200.5</v>
      </c>
      <c r="K4" s="4">
        <v>382</v>
      </c>
      <c r="L4" s="7">
        <v>0.52486910994764402</v>
      </c>
      <c r="M4" s="10">
        <v>0.93348892296000008</v>
      </c>
      <c r="N4" s="23">
        <v>5</v>
      </c>
    </row>
    <row r="5" spans="1:16">
      <c r="B5" s="9">
        <v>1492</v>
      </c>
      <c r="C5" s="23">
        <v>15</v>
      </c>
      <c r="D5" s="8">
        <v>14.599</v>
      </c>
      <c r="E5" s="23">
        <v>3</v>
      </c>
      <c r="F5" s="10">
        <v>9.2686635032835838</v>
      </c>
      <c r="G5" s="26">
        <v>0.1</v>
      </c>
      <c r="H5" s="10">
        <v>4.8515660524999999</v>
      </c>
      <c r="I5" s="147">
        <v>0.1</v>
      </c>
      <c r="J5" s="4">
        <v>201</v>
      </c>
      <c r="K5" s="4">
        <v>384</v>
      </c>
      <c r="L5" s="7">
        <v>0.5234375</v>
      </c>
      <c r="M5" s="10">
        <v>0.93150068208000003</v>
      </c>
      <c r="N5" s="23">
        <v>5</v>
      </c>
    </row>
    <row r="6" spans="1:16">
      <c r="B6" s="9">
        <v>1615</v>
      </c>
      <c r="C6" s="23">
        <v>15</v>
      </c>
      <c r="D6" s="8">
        <v>14.5825</v>
      </c>
      <c r="E6" s="23">
        <v>3</v>
      </c>
      <c r="F6" s="10">
        <v>9.1905061425742574</v>
      </c>
      <c r="G6" s="26">
        <v>0.1</v>
      </c>
      <c r="H6" s="10">
        <v>4.8095394839378249</v>
      </c>
      <c r="I6" s="147">
        <v>0.1</v>
      </c>
      <c r="J6" s="4">
        <v>202</v>
      </c>
      <c r="K6" s="4">
        <v>386</v>
      </c>
      <c r="L6" s="7">
        <v>0.52331606217616577</v>
      </c>
      <c r="M6" s="10">
        <v>0.92824112040000006</v>
      </c>
      <c r="N6" s="23">
        <v>5</v>
      </c>
    </row>
    <row r="7" spans="1:16">
      <c r="B7" s="9">
        <v>1739</v>
      </c>
      <c r="C7" s="23">
        <v>15</v>
      </c>
      <c r="D7" s="8">
        <v>14.498250000000001</v>
      </c>
      <c r="E7" s="23">
        <v>3</v>
      </c>
      <c r="F7" s="10">
        <v>9.0970137694348896</v>
      </c>
      <c r="G7" s="26">
        <v>0.1</v>
      </c>
      <c r="H7" s="10">
        <v>4.771243046597939</v>
      </c>
      <c r="I7" s="147">
        <v>0.1</v>
      </c>
      <c r="J7" s="4">
        <v>203.5</v>
      </c>
      <c r="K7" s="4">
        <v>388</v>
      </c>
      <c r="L7" s="7">
        <v>0.52448453608247425</v>
      </c>
      <c r="M7" s="10">
        <v>0.92562115104000009</v>
      </c>
      <c r="N7" s="23">
        <v>5</v>
      </c>
    </row>
    <row r="8" spans="1:16">
      <c r="B8" s="9">
        <v>1784</v>
      </c>
      <c r="C8" s="23">
        <v>15</v>
      </c>
      <c r="D8" s="8">
        <v>14.427</v>
      </c>
      <c r="E8" s="23">
        <v>3</v>
      </c>
      <c r="F8" s="10">
        <v>9.0707735199214916</v>
      </c>
      <c r="G8" s="26">
        <v>0.1</v>
      </c>
      <c r="H8" s="10">
        <v>4.7400606239999998</v>
      </c>
      <c r="I8" s="147">
        <v>0.1</v>
      </c>
      <c r="J8" s="4">
        <v>203.8</v>
      </c>
      <c r="K8" s="4">
        <v>390</v>
      </c>
      <c r="L8" s="7">
        <v>0.52256410256410257</v>
      </c>
      <c r="M8" s="10">
        <v>0.92431182168000003</v>
      </c>
      <c r="N8" s="23">
        <v>5</v>
      </c>
    </row>
    <row r="9" spans="1:16">
      <c r="B9" s="9">
        <v>1867</v>
      </c>
      <c r="C9" s="23">
        <v>15</v>
      </c>
      <c r="D9" s="8">
        <v>14.329499999999999</v>
      </c>
      <c r="E9" s="23">
        <v>3</v>
      </c>
      <c r="F9" s="10">
        <v>9.0104958070588239</v>
      </c>
      <c r="G9" s="26">
        <v>0.1</v>
      </c>
      <c r="H9" s="10">
        <v>4.7131824221538468</v>
      </c>
      <c r="I9" s="147">
        <v>0.1</v>
      </c>
      <c r="J9" s="4">
        <v>204</v>
      </c>
      <c r="K9" s="4">
        <v>390</v>
      </c>
      <c r="L9" s="7">
        <v>0.52307692307692311</v>
      </c>
      <c r="M9" s="10">
        <v>0.91907057232000011</v>
      </c>
      <c r="N9" s="23">
        <v>5</v>
      </c>
    </row>
    <row r="10" spans="1:16">
      <c r="B10" s="9">
        <v>2000</v>
      </c>
      <c r="C10" s="23">
        <v>15</v>
      </c>
      <c r="D10" s="8">
        <v>14.2235</v>
      </c>
      <c r="E10" s="23">
        <v>3</v>
      </c>
      <c r="F10" s="10">
        <v>8.8975659448543691</v>
      </c>
      <c r="G10" s="26">
        <v>0.1</v>
      </c>
      <c r="H10" s="10">
        <v>4.6285317793939402</v>
      </c>
      <c r="I10" s="147">
        <v>0.1</v>
      </c>
      <c r="J10" s="4">
        <v>206</v>
      </c>
      <c r="K10" s="4">
        <v>396</v>
      </c>
      <c r="L10" s="7">
        <v>0.52020202020202022</v>
      </c>
      <c r="M10" s="10">
        <v>0.91644929232000016</v>
      </c>
      <c r="N10" s="23">
        <v>5</v>
      </c>
    </row>
    <row r="11" spans="1:16">
      <c r="B11" s="9">
        <v>2040</v>
      </c>
      <c r="C11" s="23">
        <v>15</v>
      </c>
      <c r="D11" s="8">
        <v>14.19225</v>
      </c>
      <c r="E11" s="23">
        <v>3</v>
      </c>
      <c r="F11" s="10">
        <v>8.8419193460869572</v>
      </c>
      <c r="G11" s="26">
        <v>0.1</v>
      </c>
      <c r="H11" s="10">
        <v>4.5986866950753775</v>
      </c>
      <c r="I11" s="147">
        <v>0.1</v>
      </c>
      <c r="J11" s="4">
        <v>207</v>
      </c>
      <c r="K11" s="4">
        <v>398</v>
      </c>
      <c r="L11" s="7">
        <v>0.52010050251256279</v>
      </c>
      <c r="M11" s="10">
        <v>0.91513865232000013</v>
      </c>
      <c r="N11" s="23">
        <v>5</v>
      </c>
      <c r="O11" s="145">
        <v>0</v>
      </c>
      <c r="P11" s="145">
        <v>0</v>
      </c>
    </row>
    <row r="12" spans="1:16">
      <c r="B12" s="9">
        <v>2090</v>
      </c>
      <c r="C12" s="23">
        <v>15</v>
      </c>
      <c r="D12" s="8">
        <v>14.10425</v>
      </c>
      <c r="E12" s="23">
        <v>3</v>
      </c>
      <c r="F12" s="10">
        <v>8.283697566545456</v>
      </c>
      <c r="G12" s="26">
        <v>0.1</v>
      </c>
      <c r="H12" s="10">
        <v>3.7966947180000008</v>
      </c>
      <c r="I12" s="147">
        <v>0.1</v>
      </c>
      <c r="J12" s="4">
        <v>220</v>
      </c>
      <c r="K12" s="4">
        <v>480</v>
      </c>
      <c r="L12" s="7">
        <v>0.45833333333333298</v>
      </c>
      <c r="M12" s="10">
        <v>0.91120673232000016</v>
      </c>
      <c r="N12" s="23">
        <v>5</v>
      </c>
      <c r="O12" s="145">
        <v>6.3133543867562798</v>
      </c>
      <c r="P12" s="145">
        <v>17.439587697939899</v>
      </c>
    </row>
    <row r="13" spans="1:16">
      <c r="B13" s="9">
        <v>2111</v>
      </c>
      <c r="C13" s="23">
        <v>15</v>
      </c>
      <c r="D13" s="8">
        <v>14.096</v>
      </c>
      <c r="E13" s="23">
        <v>3</v>
      </c>
      <c r="F13" s="10">
        <v>8.1264166875675699</v>
      </c>
      <c r="G13" s="26">
        <v>0.1</v>
      </c>
      <c r="H13" s="10">
        <v>3.6081290092800007</v>
      </c>
      <c r="I13" s="147">
        <v>0.1</v>
      </c>
      <c r="J13" s="4">
        <v>222</v>
      </c>
      <c r="K13" s="4">
        <v>500</v>
      </c>
      <c r="L13" s="7">
        <v>0.44400000000000001</v>
      </c>
      <c r="M13" s="10">
        <v>0.90203225232000017</v>
      </c>
      <c r="N13" s="23">
        <v>5</v>
      </c>
      <c r="O13" s="145">
        <v>8.0921638812062007</v>
      </c>
      <c r="P13" s="145">
        <v>21.540012717109001</v>
      </c>
    </row>
    <row r="14" spans="1:16">
      <c r="B14" s="9">
        <v>2126</v>
      </c>
      <c r="C14" s="23">
        <v>15</v>
      </c>
      <c r="D14" s="8">
        <v>14.07025</v>
      </c>
      <c r="E14" s="23">
        <v>3</v>
      </c>
      <c r="F14" s="10">
        <v>7.937495606486487</v>
      </c>
      <c r="G14" s="26">
        <v>0.1</v>
      </c>
      <c r="H14" s="10">
        <v>3.4893545042376242</v>
      </c>
      <c r="I14" s="147">
        <v>0.1</v>
      </c>
      <c r="J14" s="4">
        <v>222</v>
      </c>
      <c r="K14" s="4">
        <v>505</v>
      </c>
      <c r="L14" s="7">
        <v>0.43960396039603961</v>
      </c>
      <c r="M14" s="10">
        <v>0.88106201232000014</v>
      </c>
      <c r="N14" s="23">
        <v>5</v>
      </c>
      <c r="O14" s="145">
        <v>10.2288164968889</v>
      </c>
      <c r="P14" s="145">
        <v>24.122804451975401</v>
      </c>
    </row>
    <row r="15" spans="1:16">
      <c r="B15" s="9">
        <v>2149</v>
      </c>
      <c r="C15" s="23">
        <v>15</v>
      </c>
      <c r="D15" s="8">
        <v>13.9985</v>
      </c>
      <c r="E15" s="23">
        <v>3</v>
      </c>
      <c r="F15" s="10">
        <v>7.7501113984000014</v>
      </c>
      <c r="G15" s="26">
        <v>0.1</v>
      </c>
      <c r="H15" s="10">
        <v>3.3534135858461545</v>
      </c>
      <c r="I15" s="147">
        <v>0.1</v>
      </c>
      <c r="J15" s="4">
        <v>225</v>
      </c>
      <c r="K15" s="4">
        <v>520</v>
      </c>
      <c r="L15" s="7">
        <v>0.43269230769230771</v>
      </c>
      <c r="M15" s="10">
        <v>0.87188753232000016</v>
      </c>
      <c r="N15" s="23">
        <v>5</v>
      </c>
      <c r="O15" s="145">
        <v>12.348087139858899</v>
      </c>
      <c r="P15" s="145">
        <v>27.078885369599099</v>
      </c>
    </row>
    <row r="16" spans="1:16">
      <c r="C16" s="23"/>
      <c r="D16" s="7"/>
      <c r="E16" s="23"/>
      <c r="F16" s="7"/>
      <c r="G16" s="26"/>
      <c r="H16" s="10"/>
      <c r="I16" s="28"/>
      <c r="K16" s="4"/>
      <c r="L16" s="7"/>
      <c r="M16" s="10"/>
      <c r="N16" s="28"/>
      <c r="O16" s="146"/>
      <c r="P16" s="146"/>
    </row>
    <row r="17" spans="1:16">
      <c r="A17" s="3"/>
      <c r="B17" s="11"/>
      <c r="C17" s="24"/>
      <c r="D17" s="12"/>
      <c r="E17" s="22"/>
      <c r="F17" s="12"/>
      <c r="G17" s="27"/>
      <c r="H17" s="14"/>
      <c r="I17" s="22"/>
      <c r="J17" s="13"/>
      <c r="K17" s="11"/>
      <c r="L17" s="12"/>
      <c r="M17" s="14"/>
      <c r="N17" s="22"/>
      <c r="O17" s="20"/>
      <c r="P17" s="20"/>
    </row>
    <row r="18" spans="1:16">
      <c r="A18" s="3"/>
      <c r="B18" s="11"/>
      <c r="C18" s="24"/>
      <c r="D18" s="12"/>
      <c r="E18" s="22"/>
      <c r="F18" s="12"/>
      <c r="G18" s="27"/>
      <c r="H18" s="14"/>
      <c r="I18" s="22"/>
      <c r="J18" s="13"/>
      <c r="K18" s="11"/>
      <c r="L18" s="12"/>
      <c r="M18" s="14"/>
      <c r="N18" s="22"/>
      <c r="O18" s="20"/>
      <c r="P18" s="20"/>
    </row>
    <row r="19" spans="1:16">
      <c r="A19" s="2" t="s">
        <v>25</v>
      </c>
      <c r="B19" s="4">
        <v>1510</v>
      </c>
      <c r="C19" s="23">
        <v>15</v>
      </c>
      <c r="D19" s="7">
        <v>18.873000000000001</v>
      </c>
      <c r="E19" s="23">
        <v>3</v>
      </c>
      <c r="F19" s="10">
        <v>9.2570559523618101</v>
      </c>
      <c r="G19" s="26">
        <v>0.1</v>
      </c>
      <c r="H19" s="10">
        <v>5.0469976288219183</v>
      </c>
      <c r="I19" s="26">
        <v>0.1</v>
      </c>
      <c r="J19" s="4">
        <v>199</v>
      </c>
      <c r="K19" s="4">
        <v>365</v>
      </c>
      <c r="L19" s="7">
        <v>0.54520547945205478</v>
      </c>
      <c r="M19" s="10">
        <v>0.92107706726000005</v>
      </c>
      <c r="N19" s="23">
        <v>5</v>
      </c>
      <c r="O19" s="146"/>
      <c r="P19" s="146"/>
    </row>
    <row r="20" spans="1:16">
      <c r="B20" s="1">
        <v>1893</v>
      </c>
      <c r="C20" s="23">
        <v>15</v>
      </c>
      <c r="D20" s="7">
        <v>18.588750000000001</v>
      </c>
      <c r="E20" s="23">
        <v>3</v>
      </c>
      <c r="F20" s="10">
        <v>9.2119502468000007</v>
      </c>
      <c r="G20" s="26">
        <v>0.1</v>
      </c>
      <c r="H20" s="10">
        <v>5.035063210170752</v>
      </c>
      <c r="I20" s="26">
        <v>0.1</v>
      </c>
      <c r="J20" s="4">
        <v>200</v>
      </c>
      <c r="K20" s="4">
        <v>365.91199999999998</v>
      </c>
      <c r="L20" s="7">
        <v>0.54657950545486345</v>
      </c>
      <c r="M20" s="10">
        <v>0.92119502468000003</v>
      </c>
      <c r="N20" s="23">
        <v>5</v>
      </c>
      <c r="O20" s="146"/>
      <c r="P20" s="146"/>
    </row>
    <row r="21" spans="1:16">
      <c r="B21" s="1">
        <v>1911</v>
      </c>
      <c r="C21" s="23">
        <v>15</v>
      </c>
      <c r="D21" s="7">
        <v>18.546749999999999</v>
      </c>
      <c r="E21" s="23">
        <v>3</v>
      </c>
      <c r="F21" s="10">
        <v>9.1878735255944068</v>
      </c>
      <c r="G21" s="26">
        <v>0.1</v>
      </c>
      <c r="H21" s="10">
        <v>5.0264032786555548</v>
      </c>
      <c r="I21" s="26">
        <v>0.1</v>
      </c>
      <c r="J21" s="4">
        <v>200.2</v>
      </c>
      <c r="K21" s="4">
        <v>365.95</v>
      </c>
      <c r="L21" s="7">
        <v>0.54706927175843689</v>
      </c>
      <c r="M21" s="10">
        <v>0.91970613991200012</v>
      </c>
      <c r="N21" s="23">
        <v>5</v>
      </c>
      <c r="O21" s="146"/>
      <c r="P21" s="146"/>
    </row>
    <row r="22" spans="1:16">
      <c r="B22" s="1">
        <v>1959</v>
      </c>
      <c r="C22" s="23">
        <v>15</v>
      </c>
      <c r="D22" s="7">
        <v>18.388500000000001</v>
      </c>
      <c r="E22" s="23">
        <v>3</v>
      </c>
      <c r="F22" s="10">
        <v>9.1771997658882256</v>
      </c>
      <c r="G22" s="26">
        <v>0.1</v>
      </c>
      <c r="H22" s="10">
        <v>5.0244111373034999</v>
      </c>
      <c r="I22" s="26">
        <v>0.1</v>
      </c>
      <c r="J22" s="4">
        <v>200.4</v>
      </c>
      <c r="K22" s="4">
        <v>366.0351</v>
      </c>
      <c r="L22" s="7">
        <v>0.54748847856394101</v>
      </c>
      <c r="M22" s="10">
        <v>0.91955541654200013</v>
      </c>
      <c r="N22" s="23">
        <v>5</v>
      </c>
      <c r="O22" s="146"/>
      <c r="P22" s="146"/>
    </row>
    <row r="23" spans="1:16">
      <c r="B23" s="1">
        <v>1982</v>
      </c>
      <c r="C23" s="23">
        <v>15</v>
      </c>
      <c r="D23" s="7">
        <v>18.3155</v>
      </c>
      <c r="E23" s="23">
        <v>3</v>
      </c>
      <c r="F23" s="10">
        <v>9.1630208078842301</v>
      </c>
      <c r="G23" s="26">
        <v>0.1</v>
      </c>
      <c r="H23" s="10">
        <v>5.0131572521772361</v>
      </c>
      <c r="I23" s="26">
        <v>0.1</v>
      </c>
      <c r="J23" s="4">
        <v>200.4</v>
      </c>
      <c r="K23" s="4">
        <v>366.29</v>
      </c>
      <c r="L23" s="7">
        <v>0.54710748314177293</v>
      </c>
      <c r="M23" s="10">
        <v>0.91813468494999995</v>
      </c>
      <c r="N23" s="23">
        <v>5</v>
      </c>
      <c r="O23" s="146"/>
      <c r="P23" s="146"/>
    </row>
    <row r="24" spans="1:16">
      <c r="B24" s="1">
        <v>2011</v>
      </c>
      <c r="C24" s="23">
        <v>15</v>
      </c>
      <c r="D24" s="7">
        <v>18.26125</v>
      </c>
      <c r="E24" s="23">
        <v>3</v>
      </c>
      <c r="F24" s="10">
        <v>9.1525000730009971</v>
      </c>
      <c r="G24" s="26">
        <v>0.1</v>
      </c>
      <c r="H24" s="10">
        <v>4.9976631587881428</v>
      </c>
      <c r="I24" s="26">
        <v>0.1</v>
      </c>
      <c r="J24" s="4">
        <v>200.6</v>
      </c>
      <c r="K24" s="4">
        <v>367.37</v>
      </c>
      <c r="L24" s="7">
        <v>0.54604349838037947</v>
      </c>
      <c r="M24" s="10">
        <v>0.91799575732200001</v>
      </c>
      <c r="N24" s="23">
        <v>5</v>
      </c>
      <c r="O24" s="146"/>
      <c r="P24" s="146"/>
    </row>
    <row r="25" spans="1:16">
      <c r="B25" s="1">
        <v>2041</v>
      </c>
      <c r="C25" s="23">
        <v>15</v>
      </c>
      <c r="D25" s="7">
        <v>18.11525</v>
      </c>
      <c r="E25" s="23">
        <v>3</v>
      </c>
      <c r="F25" s="10">
        <v>9.1192757510845777</v>
      </c>
      <c r="G25" s="26">
        <v>0.1</v>
      </c>
      <c r="H25" s="10">
        <v>4.9887986597499312</v>
      </c>
      <c r="I25" s="26">
        <v>0.1</v>
      </c>
      <c r="J25" s="4">
        <v>201</v>
      </c>
      <c r="K25" s="4">
        <v>367.41800000000001</v>
      </c>
      <c r="L25" s="7">
        <v>0.5470608407862434</v>
      </c>
      <c r="M25" s="10">
        <v>0.91648721298400004</v>
      </c>
      <c r="N25" s="23">
        <v>5</v>
      </c>
      <c r="O25" s="146"/>
      <c r="P25" s="146"/>
    </row>
    <row r="26" spans="1:16">
      <c r="B26" s="1">
        <v>2061</v>
      </c>
      <c r="C26" s="23">
        <v>15</v>
      </c>
      <c r="D26" s="7">
        <v>18.114750000000001</v>
      </c>
      <c r="E26" s="23">
        <v>3</v>
      </c>
      <c r="F26" s="10">
        <v>9.1095203694831035</v>
      </c>
      <c r="G26" s="26">
        <v>0.1</v>
      </c>
      <c r="H26" s="10">
        <v>4.9860534351591523</v>
      </c>
      <c r="I26" s="26">
        <v>0.1</v>
      </c>
      <c r="J26" s="4">
        <v>201.2</v>
      </c>
      <c r="K26" s="4">
        <v>367.59242999999998</v>
      </c>
      <c r="L26" s="7">
        <v>0.54734533026156174</v>
      </c>
      <c r="M26" s="10">
        <v>0.91641774917000007</v>
      </c>
      <c r="N26" s="23">
        <v>5</v>
      </c>
      <c r="O26" s="146"/>
      <c r="P26" s="146"/>
    </row>
    <row r="27" spans="1:16">
      <c r="B27" s="1">
        <v>2082</v>
      </c>
      <c r="C27" s="23">
        <v>15</v>
      </c>
      <c r="D27" s="7">
        <v>18.029</v>
      </c>
      <c r="E27" s="23">
        <v>3</v>
      </c>
      <c r="F27" s="10">
        <v>9.0958537764214729</v>
      </c>
      <c r="G27" s="26">
        <v>0.1</v>
      </c>
      <c r="H27" s="10">
        <v>4.9778205778788411</v>
      </c>
      <c r="I27" s="26">
        <v>0.1</v>
      </c>
      <c r="J27" s="4">
        <v>201.2</v>
      </c>
      <c r="K27" s="4">
        <v>367.64800000000002</v>
      </c>
      <c r="L27" s="7">
        <v>0.54726259900774643</v>
      </c>
      <c r="M27" s="10">
        <v>0.91504288990800009</v>
      </c>
      <c r="N27" s="23">
        <v>5</v>
      </c>
      <c r="O27" s="146"/>
      <c r="P27" s="146"/>
    </row>
    <row r="28" spans="1:16">
      <c r="B28" s="1">
        <v>2111</v>
      </c>
      <c r="C28" s="23">
        <v>15</v>
      </c>
      <c r="D28" s="7">
        <v>17.967500000000001</v>
      </c>
      <c r="E28" s="23">
        <v>3</v>
      </c>
      <c r="F28" s="10">
        <v>9.0847517226017853</v>
      </c>
      <c r="G28" s="26">
        <v>0.1</v>
      </c>
      <c r="H28" s="10">
        <v>4.9719266220978264</v>
      </c>
      <c r="I28" s="26">
        <v>0.1</v>
      </c>
      <c r="J28" s="4">
        <v>201.4</v>
      </c>
      <c r="K28" s="4">
        <v>368</v>
      </c>
      <c r="L28" s="7">
        <v>0.54728260869565215</v>
      </c>
      <c r="M28" s="10">
        <v>0.91483449846599996</v>
      </c>
      <c r="N28" s="23">
        <v>5</v>
      </c>
      <c r="O28" s="146"/>
      <c r="P28" s="146"/>
    </row>
    <row r="29" spans="1:16">
      <c r="B29" s="1">
        <v>2132</v>
      </c>
      <c r="C29" s="23">
        <v>15</v>
      </c>
      <c r="D29" s="7">
        <v>17.85425</v>
      </c>
      <c r="E29" s="23">
        <v>3</v>
      </c>
      <c r="F29" s="10">
        <v>9.0823438970804382</v>
      </c>
      <c r="G29" s="26">
        <v>0.1</v>
      </c>
      <c r="H29" s="10">
        <v>4.9544530359479957</v>
      </c>
      <c r="I29" s="26">
        <v>0.1</v>
      </c>
      <c r="J29" s="4">
        <v>201.4</v>
      </c>
      <c r="K29" s="4">
        <v>369.2</v>
      </c>
      <c r="L29" s="7">
        <v>0.5455037919826653</v>
      </c>
      <c r="M29" s="10">
        <v>0.91459203043600001</v>
      </c>
      <c r="N29" s="23">
        <v>5</v>
      </c>
      <c r="O29" s="146"/>
      <c r="P29" s="146"/>
    </row>
    <row r="30" spans="1:16">
      <c r="B30" s="1">
        <v>2153</v>
      </c>
      <c r="C30" s="23">
        <v>15</v>
      </c>
      <c r="D30" s="7">
        <v>17.813000000000002</v>
      </c>
      <c r="E30" s="23">
        <v>3</v>
      </c>
      <c r="F30" s="10">
        <v>9.0727615313888901</v>
      </c>
      <c r="G30" s="26">
        <v>0.1</v>
      </c>
      <c r="H30" s="10">
        <v>4.9541406411917661</v>
      </c>
      <c r="I30" s="26">
        <v>0.1</v>
      </c>
      <c r="J30" s="4">
        <v>201.6</v>
      </c>
      <c r="K30" s="4">
        <v>369.2</v>
      </c>
      <c r="L30" s="7">
        <v>0.54604550379198269</v>
      </c>
      <c r="M30" s="10">
        <v>0.9145343623640001</v>
      </c>
      <c r="N30" s="23">
        <v>5</v>
      </c>
      <c r="O30" s="146"/>
      <c r="P30" s="146"/>
    </row>
    <row r="31" spans="1:16">
      <c r="B31" s="1">
        <v>2183</v>
      </c>
      <c r="C31" s="23">
        <v>15</v>
      </c>
      <c r="D31" s="7">
        <v>17.714749999999999</v>
      </c>
      <c r="E31" s="23">
        <v>3</v>
      </c>
      <c r="F31" s="10">
        <v>9.046194937066403</v>
      </c>
      <c r="G31" s="26">
        <v>0.1</v>
      </c>
      <c r="I31" s="23"/>
      <c r="J31" s="4">
        <v>201.8</v>
      </c>
      <c r="M31" s="10">
        <v>0.91276106914999999</v>
      </c>
      <c r="N31" s="23">
        <v>5</v>
      </c>
      <c r="O31" s="145">
        <v>0</v>
      </c>
      <c r="P31" s="146" t="s">
        <v>46</v>
      </c>
    </row>
    <row r="32" spans="1:16">
      <c r="B32" s="1">
        <v>2211</v>
      </c>
      <c r="C32" s="23">
        <v>15</v>
      </c>
      <c r="D32" s="7">
        <v>17.701749999999997</v>
      </c>
      <c r="E32" s="23">
        <v>3</v>
      </c>
      <c r="F32" s="10">
        <v>8.3822420509023949</v>
      </c>
      <c r="G32" s="26">
        <v>0.1</v>
      </c>
      <c r="H32" s="10"/>
      <c r="I32" s="23"/>
      <c r="J32" s="4">
        <v>217.2</v>
      </c>
      <c r="K32" s="4"/>
      <c r="M32" s="10">
        <v>0.91031148672800011</v>
      </c>
      <c r="N32" s="23">
        <v>5</v>
      </c>
      <c r="O32" s="145">
        <v>7.33958193918824</v>
      </c>
      <c r="P32" s="146" t="s">
        <v>46</v>
      </c>
    </row>
    <row r="33" spans="2:16">
      <c r="B33" s="1">
        <v>2222</v>
      </c>
      <c r="C33" s="23">
        <v>15</v>
      </c>
      <c r="D33" s="7">
        <v>17.631500000000003</v>
      </c>
      <c r="E33" s="23">
        <v>3</v>
      </c>
      <c r="F33" s="10">
        <v>8.2332940947301001</v>
      </c>
      <c r="G33" s="26">
        <v>0.1</v>
      </c>
      <c r="H33" s="10"/>
      <c r="I33" s="23"/>
      <c r="J33" s="4">
        <v>220.6</v>
      </c>
      <c r="K33" s="4"/>
      <c r="M33" s="10">
        <v>0.90864304455400002</v>
      </c>
      <c r="N33" s="23">
        <v>5</v>
      </c>
      <c r="O33" s="145">
        <v>8.9861080309640098</v>
      </c>
      <c r="P33" s="146" t="s">
        <v>46</v>
      </c>
    </row>
    <row r="34" spans="2:16">
      <c r="D34" s="7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1602A-B3C5-6E40-B5FD-46289CE1B830}">
  <dimension ref="A1:I88"/>
  <sheetViews>
    <sheetView topLeftCell="A14" workbookViewId="0">
      <selection activeCell="G4" sqref="G4:G71"/>
    </sheetView>
  </sheetViews>
  <sheetFormatPr baseColWidth="10" defaultRowHeight="16"/>
  <cols>
    <col min="1" max="2" width="10.83203125" style="2"/>
    <col min="3" max="3" width="10.83203125" style="25"/>
    <col min="4" max="4" width="10.83203125" style="7"/>
    <col min="5" max="5" width="10.83203125" style="25"/>
    <col min="6" max="6" width="24.1640625" style="2" customWidth="1"/>
    <col min="7" max="8" width="10.83203125" style="2"/>
    <col min="9" max="9" width="13.5" style="2" customWidth="1"/>
    <col min="10" max="16384" width="10.83203125" style="2"/>
  </cols>
  <sheetData>
    <row r="1" spans="1:9">
      <c r="A1" s="19" t="s">
        <v>75</v>
      </c>
      <c r="B1" s="16" t="s">
        <v>12</v>
      </c>
      <c r="C1" s="21" t="s">
        <v>23</v>
      </c>
      <c r="D1" s="17" t="s">
        <v>13</v>
      </c>
      <c r="E1" s="21" t="s">
        <v>14</v>
      </c>
      <c r="F1" s="17" t="s">
        <v>68</v>
      </c>
      <c r="H1" s="45" t="s">
        <v>63</v>
      </c>
      <c r="I1" s="46" t="s">
        <v>69</v>
      </c>
    </row>
    <row r="2" spans="1:9">
      <c r="A2" s="3"/>
      <c r="B2" s="11"/>
      <c r="C2" s="22"/>
      <c r="D2" s="12"/>
      <c r="E2" s="22"/>
      <c r="F2" s="12"/>
      <c r="H2" s="47" t="s">
        <v>65</v>
      </c>
      <c r="I2" s="48" t="s">
        <v>70</v>
      </c>
    </row>
    <row r="3" spans="1:9">
      <c r="A3" s="3"/>
      <c r="B3" s="11"/>
      <c r="C3" s="22"/>
      <c r="D3" s="12"/>
      <c r="E3" s="22"/>
      <c r="F3" s="12"/>
      <c r="H3" s="47" t="s">
        <v>66</v>
      </c>
      <c r="I3" s="48" t="s">
        <v>71</v>
      </c>
    </row>
    <row r="4" spans="1:9">
      <c r="A4" s="2" t="s">
        <v>11</v>
      </c>
      <c r="B4" s="9">
        <v>1405</v>
      </c>
      <c r="C4" s="23">
        <v>15</v>
      </c>
      <c r="D4" s="8">
        <v>14.4885</v>
      </c>
      <c r="E4" s="23">
        <v>3</v>
      </c>
      <c r="F4" s="2" t="s">
        <v>33</v>
      </c>
      <c r="G4" s="149"/>
      <c r="H4" s="151" t="s">
        <v>64</v>
      </c>
      <c r="I4" s="48" t="s">
        <v>72</v>
      </c>
    </row>
    <row r="5" spans="1:9">
      <c r="B5" s="9">
        <v>1492</v>
      </c>
      <c r="C5" s="23">
        <v>15</v>
      </c>
      <c r="D5" s="8">
        <v>14.218999999999999</v>
      </c>
      <c r="E5" s="23">
        <v>3</v>
      </c>
      <c r="F5" s="2" t="s">
        <v>33</v>
      </c>
      <c r="G5" s="149"/>
      <c r="H5" s="151" t="s">
        <v>128</v>
      </c>
      <c r="I5" s="48" t="s">
        <v>73</v>
      </c>
    </row>
    <row r="6" spans="1:9">
      <c r="B6" s="9">
        <v>1615</v>
      </c>
      <c r="C6" s="23">
        <v>15</v>
      </c>
      <c r="D6" s="8">
        <v>14.5825</v>
      </c>
      <c r="E6" s="23">
        <v>3</v>
      </c>
      <c r="F6" s="2" t="s">
        <v>34</v>
      </c>
      <c r="G6" s="153"/>
      <c r="H6" s="151" t="s">
        <v>67</v>
      </c>
      <c r="I6" s="48" t="s">
        <v>74</v>
      </c>
    </row>
    <row r="7" spans="1:9">
      <c r="B7" s="9">
        <v>1739</v>
      </c>
      <c r="C7" s="23">
        <v>15</v>
      </c>
      <c r="D7" s="8">
        <v>14.498250000000001</v>
      </c>
      <c r="E7" s="23">
        <v>3</v>
      </c>
      <c r="F7" s="2" t="s">
        <v>34</v>
      </c>
      <c r="G7" s="153"/>
      <c r="H7" s="152"/>
      <c r="I7" s="49"/>
    </row>
    <row r="8" spans="1:9">
      <c r="B8" s="9">
        <v>1784</v>
      </c>
      <c r="C8" s="23">
        <v>15</v>
      </c>
      <c r="D8" s="8">
        <v>14.427</v>
      </c>
      <c r="E8" s="23">
        <v>3</v>
      </c>
      <c r="F8" s="2" t="s">
        <v>35</v>
      </c>
      <c r="G8" s="149"/>
    </row>
    <row r="9" spans="1:9">
      <c r="B9" s="9">
        <v>1867</v>
      </c>
      <c r="C9" s="23">
        <v>15</v>
      </c>
      <c r="D9" s="8">
        <v>14.329499999999999</v>
      </c>
      <c r="E9" s="23">
        <v>3</v>
      </c>
      <c r="F9" s="2" t="s">
        <v>35</v>
      </c>
      <c r="G9" s="153"/>
    </row>
    <row r="10" spans="1:9">
      <c r="B10" s="9">
        <v>2000</v>
      </c>
      <c r="C10" s="23">
        <v>15</v>
      </c>
      <c r="D10" s="8">
        <v>14.2235</v>
      </c>
      <c r="E10" s="23">
        <v>3</v>
      </c>
      <c r="F10" s="2" t="s">
        <v>35</v>
      </c>
      <c r="G10" s="149"/>
    </row>
    <row r="11" spans="1:9">
      <c r="B11" s="9">
        <v>2040</v>
      </c>
      <c r="C11" s="23">
        <v>15</v>
      </c>
      <c r="D11" s="8">
        <v>14.19225</v>
      </c>
      <c r="E11" s="23">
        <v>3</v>
      </c>
      <c r="F11" s="2" t="s">
        <v>35</v>
      </c>
      <c r="G11" s="153"/>
    </row>
    <row r="12" spans="1:9">
      <c r="B12" s="9">
        <v>2090</v>
      </c>
      <c r="C12" s="23">
        <v>15</v>
      </c>
      <c r="D12" s="8">
        <v>14.12425</v>
      </c>
      <c r="E12" s="23">
        <v>3</v>
      </c>
      <c r="F12" s="2" t="s">
        <v>35</v>
      </c>
      <c r="G12" s="149"/>
    </row>
    <row r="13" spans="1:9">
      <c r="B13" s="9">
        <v>2111</v>
      </c>
      <c r="C13" s="23">
        <v>15</v>
      </c>
      <c r="D13" s="8">
        <v>14.096</v>
      </c>
      <c r="E13" s="23">
        <v>3</v>
      </c>
      <c r="F13" s="2" t="s">
        <v>37</v>
      </c>
      <c r="G13" s="153"/>
    </row>
    <row r="14" spans="1:9">
      <c r="B14" s="9">
        <v>2126</v>
      </c>
      <c r="C14" s="23">
        <v>15</v>
      </c>
      <c r="D14" s="8">
        <v>14.07025</v>
      </c>
      <c r="E14" s="23">
        <v>3</v>
      </c>
      <c r="F14" s="2" t="s">
        <v>37</v>
      </c>
      <c r="G14" s="149"/>
    </row>
    <row r="15" spans="1:9">
      <c r="B15" s="9">
        <v>2149</v>
      </c>
      <c r="C15" s="23">
        <v>15</v>
      </c>
      <c r="D15" s="8">
        <v>13.9985</v>
      </c>
      <c r="E15" s="23">
        <v>3</v>
      </c>
      <c r="F15" s="2" t="s">
        <v>36</v>
      </c>
      <c r="G15" s="153"/>
    </row>
    <row r="16" spans="1:9">
      <c r="A16" s="3"/>
      <c r="B16" s="11"/>
      <c r="C16" s="24"/>
      <c r="D16" s="12"/>
      <c r="E16" s="22"/>
      <c r="F16" s="12"/>
      <c r="G16" s="149"/>
    </row>
    <row r="17" spans="1:7">
      <c r="A17" s="3"/>
      <c r="B17" s="11"/>
      <c r="C17" s="24"/>
      <c r="D17" s="12"/>
      <c r="E17" s="22"/>
      <c r="F17" s="12"/>
      <c r="G17" s="150"/>
    </row>
    <row r="18" spans="1:7">
      <c r="A18" s="2" t="s">
        <v>25</v>
      </c>
      <c r="B18" s="4">
        <v>1510</v>
      </c>
      <c r="C18" s="23">
        <v>15</v>
      </c>
      <c r="D18" s="7">
        <v>18.8</v>
      </c>
      <c r="E18" s="23">
        <v>3</v>
      </c>
      <c r="F18" s="2" t="s">
        <v>31</v>
      </c>
      <c r="G18" s="149"/>
    </row>
    <row r="19" spans="1:7">
      <c r="B19" s="1">
        <v>1810</v>
      </c>
      <c r="C19" s="23">
        <v>15</v>
      </c>
      <c r="D19" s="7">
        <v>18.637</v>
      </c>
      <c r="E19" s="23">
        <v>3</v>
      </c>
      <c r="F19" s="2" t="s">
        <v>31</v>
      </c>
      <c r="G19" s="149"/>
    </row>
    <row r="20" spans="1:7">
      <c r="B20" s="1">
        <v>1893</v>
      </c>
      <c r="C20" s="23">
        <v>15</v>
      </c>
      <c r="D20" s="7">
        <v>18.588750000000001</v>
      </c>
      <c r="E20" s="23">
        <v>3</v>
      </c>
      <c r="F20" s="2" t="s">
        <v>31</v>
      </c>
      <c r="G20" s="149"/>
    </row>
    <row r="21" spans="1:7">
      <c r="B21" s="1">
        <v>1911</v>
      </c>
      <c r="C21" s="23">
        <v>15</v>
      </c>
      <c r="D21" s="7">
        <v>18.546749999999999</v>
      </c>
      <c r="E21" s="23">
        <v>3</v>
      </c>
      <c r="F21" s="2" t="s">
        <v>31</v>
      </c>
      <c r="G21" s="153"/>
    </row>
    <row r="22" spans="1:7">
      <c r="B22" s="1">
        <v>1959</v>
      </c>
      <c r="C22" s="23">
        <v>15</v>
      </c>
      <c r="D22" s="7">
        <v>18.388500000000001</v>
      </c>
      <c r="E22" s="23">
        <v>3</v>
      </c>
      <c r="F22" s="2" t="s">
        <v>31</v>
      </c>
      <c r="G22" s="149"/>
    </row>
    <row r="23" spans="1:7">
      <c r="B23" s="1">
        <v>1982</v>
      </c>
      <c r="C23" s="23">
        <v>15</v>
      </c>
      <c r="D23" s="7">
        <v>18.3155</v>
      </c>
      <c r="E23" s="23">
        <v>3</v>
      </c>
      <c r="F23" s="2" t="s">
        <v>31</v>
      </c>
      <c r="G23" s="149"/>
    </row>
    <row r="24" spans="1:7">
      <c r="B24" s="1">
        <v>2011</v>
      </c>
      <c r="C24" s="23">
        <v>15</v>
      </c>
      <c r="D24" s="7">
        <v>18.26125</v>
      </c>
      <c r="E24" s="23">
        <v>3</v>
      </c>
      <c r="F24" s="2" t="s">
        <v>31</v>
      </c>
      <c r="G24" s="149"/>
    </row>
    <row r="25" spans="1:7">
      <c r="B25" s="1">
        <v>2041</v>
      </c>
      <c r="C25" s="23">
        <v>15</v>
      </c>
      <c r="D25" s="7">
        <v>18.11525</v>
      </c>
      <c r="E25" s="23">
        <v>3</v>
      </c>
      <c r="F25" s="2" t="s">
        <v>31</v>
      </c>
      <c r="G25" s="149"/>
    </row>
    <row r="26" spans="1:7">
      <c r="B26" s="1">
        <v>2061</v>
      </c>
      <c r="C26" s="23">
        <v>15</v>
      </c>
      <c r="D26" s="7">
        <v>18.114750000000001</v>
      </c>
      <c r="E26" s="23">
        <v>3</v>
      </c>
      <c r="F26" s="2" t="s">
        <v>31</v>
      </c>
      <c r="G26" s="149"/>
    </row>
    <row r="27" spans="1:7">
      <c r="B27" s="1">
        <v>2082</v>
      </c>
      <c r="C27" s="23">
        <v>15</v>
      </c>
      <c r="D27" s="7">
        <v>18.029</v>
      </c>
      <c r="E27" s="23">
        <v>3</v>
      </c>
      <c r="F27" s="2" t="s">
        <v>31</v>
      </c>
      <c r="G27" s="149"/>
    </row>
    <row r="28" spans="1:7">
      <c r="B28" s="1">
        <v>2111</v>
      </c>
      <c r="C28" s="23">
        <v>15</v>
      </c>
      <c r="D28" s="7">
        <v>17.967500000000001</v>
      </c>
      <c r="E28" s="23">
        <v>3</v>
      </c>
      <c r="F28" s="2" t="s">
        <v>31</v>
      </c>
      <c r="G28" s="149"/>
    </row>
    <row r="29" spans="1:7">
      <c r="B29" s="1">
        <v>2132</v>
      </c>
      <c r="C29" s="23">
        <v>15</v>
      </c>
      <c r="D29" s="7">
        <v>17.85425</v>
      </c>
      <c r="E29" s="23">
        <v>3</v>
      </c>
      <c r="F29" s="2" t="s">
        <v>31</v>
      </c>
      <c r="G29" s="153"/>
    </row>
    <row r="30" spans="1:7">
      <c r="B30" s="1">
        <v>2153</v>
      </c>
      <c r="C30" s="23">
        <v>15</v>
      </c>
      <c r="D30" s="7">
        <v>17.813000000000002</v>
      </c>
      <c r="E30" s="23">
        <v>3</v>
      </c>
      <c r="F30" s="2" t="s">
        <v>31</v>
      </c>
      <c r="G30" s="153"/>
    </row>
    <row r="31" spans="1:7">
      <c r="B31" s="1">
        <v>2183</v>
      </c>
      <c r="C31" s="23">
        <v>15</v>
      </c>
      <c r="D31" s="7">
        <v>17.754750000000001</v>
      </c>
      <c r="E31" s="23">
        <v>3</v>
      </c>
      <c r="F31" s="2" t="s">
        <v>31</v>
      </c>
      <c r="G31" s="153"/>
    </row>
    <row r="32" spans="1:7">
      <c r="B32" s="1">
        <v>2211</v>
      </c>
      <c r="C32" s="23">
        <v>15</v>
      </c>
      <c r="D32" s="7">
        <v>17.701749999999997</v>
      </c>
      <c r="E32" s="23">
        <v>3</v>
      </c>
      <c r="F32" s="2" t="s">
        <v>32</v>
      </c>
      <c r="G32" s="153"/>
    </row>
    <row r="33" spans="1:7">
      <c r="B33" s="1">
        <v>2222</v>
      </c>
      <c r="C33" s="23">
        <v>15</v>
      </c>
      <c r="D33" s="7">
        <v>17.631500000000003</v>
      </c>
      <c r="E33" s="23">
        <v>3</v>
      </c>
      <c r="F33" s="2" t="s">
        <v>32</v>
      </c>
      <c r="G33" s="153"/>
    </row>
    <row r="34" spans="1:7">
      <c r="A34" s="3"/>
      <c r="B34" s="50"/>
      <c r="C34" s="24"/>
      <c r="D34" s="12"/>
      <c r="E34" s="22"/>
      <c r="F34" s="3"/>
      <c r="G34" s="150"/>
    </row>
    <row r="35" spans="1:7">
      <c r="A35" s="3"/>
      <c r="B35" s="3"/>
      <c r="C35" s="24"/>
      <c r="D35" s="12"/>
      <c r="E35" s="22"/>
      <c r="F35" s="12"/>
      <c r="G35" s="149"/>
    </row>
    <row r="36" spans="1:7">
      <c r="A36" s="2" t="s">
        <v>8</v>
      </c>
      <c r="B36" s="9">
        <v>1350</v>
      </c>
      <c r="C36" s="23">
        <v>15</v>
      </c>
      <c r="D36" s="8">
        <v>8.6780000000000008</v>
      </c>
      <c r="E36" s="23">
        <v>3</v>
      </c>
      <c r="F36" s="2" t="s">
        <v>28</v>
      </c>
      <c r="G36" s="149"/>
    </row>
    <row r="37" spans="1:7">
      <c r="B37" s="9">
        <v>1650</v>
      </c>
      <c r="C37" s="23">
        <v>15</v>
      </c>
      <c r="D37" s="8">
        <v>8.3040000000000003</v>
      </c>
      <c r="E37" s="23">
        <v>3</v>
      </c>
      <c r="F37" s="2" t="s">
        <v>28</v>
      </c>
      <c r="G37" s="153"/>
    </row>
    <row r="38" spans="1:7">
      <c r="B38" s="9">
        <v>1554</v>
      </c>
      <c r="C38" s="23">
        <v>15</v>
      </c>
      <c r="D38" s="8">
        <v>8.3059999999999992</v>
      </c>
      <c r="E38" s="23">
        <v>3</v>
      </c>
      <c r="F38" s="2" t="s">
        <v>28</v>
      </c>
      <c r="G38" s="149"/>
    </row>
    <row r="39" spans="1:7">
      <c r="B39" s="9">
        <v>1630</v>
      </c>
      <c r="C39" s="23">
        <v>15</v>
      </c>
      <c r="D39" s="8">
        <v>8.2840000000000007</v>
      </c>
      <c r="E39" s="23">
        <v>3</v>
      </c>
      <c r="F39" s="2" t="s">
        <v>28</v>
      </c>
      <c r="G39" s="149"/>
    </row>
    <row r="40" spans="1:7">
      <c r="B40" s="9">
        <v>1674</v>
      </c>
      <c r="C40" s="23">
        <v>15</v>
      </c>
      <c r="D40" s="8">
        <v>8.2230000000000008</v>
      </c>
      <c r="E40" s="23">
        <v>3</v>
      </c>
      <c r="F40" s="2" t="s">
        <v>28</v>
      </c>
      <c r="G40" s="149"/>
    </row>
    <row r="41" spans="1:7">
      <c r="B41" s="9">
        <v>1722</v>
      </c>
      <c r="C41" s="23">
        <v>15</v>
      </c>
      <c r="D41" s="8">
        <v>8.1850000000000005</v>
      </c>
      <c r="E41" s="23">
        <v>3</v>
      </c>
      <c r="F41" s="2" t="s">
        <v>28</v>
      </c>
      <c r="G41" s="153"/>
    </row>
    <row r="42" spans="1:7">
      <c r="B42" s="9">
        <v>1767</v>
      </c>
      <c r="C42" s="23">
        <v>15</v>
      </c>
      <c r="D42" s="8">
        <v>8.0679999999999996</v>
      </c>
      <c r="E42" s="23">
        <v>3</v>
      </c>
      <c r="F42" s="2" t="s">
        <v>28</v>
      </c>
      <c r="G42" s="149"/>
    </row>
    <row r="43" spans="1:7">
      <c r="B43" s="9">
        <v>1812</v>
      </c>
      <c r="C43" s="23">
        <v>15</v>
      </c>
      <c r="D43" s="8">
        <v>8.0069999999999997</v>
      </c>
      <c r="E43" s="23">
        <v>3</v>
      </c>
      <c r="F43" s="2" t="s">
        <v>28</v>
      </c>
      <c r="G43" s="149"/>
    </row>
    <row r="44" spans="1:7">
      <c r="B44" s="9">
        <v>1858</v>
      </c>
      <c r="C44" s="23">
        <v>15</v>
      </c>
      <c r="D44" s="8">
        <v>7.9820000000000002</v>
      </c>
      <c r="E44" s="23">
        <v>3</v>
      </c>
      <c r="F44" s="2" t="s">
        <v>76</v>
      </c>
      <c r="G44" s="153"/>
    </row>
    <row r="45" spans="1:7">
      <c r="B45" s="9">
        <v>1904</v>
      </c>
      <c r="C45" s="23">
        <v>15</v>
      </c>
      <c r="D45" s="8">
        <v>7.8929999999999998</v>
      </c>
      <c r="E45" s="23">
        <v>3</v>
      </c>
      <c r="F45" s="2" t="s">
        <v>62</v>
      </c>
      <c r="G45" s="153"/>
    </row>
    <row r="46" spans="1:7">
      <c r="B46" s="4">
        <v>1930</v>
      </c>
      <c r="C46" s="23">
        <v>15</v>
      </c>
      <c r="D46" s="7">
        <v>7.85</v>
      </c>
      <c r="E46" s="23">
        <v>3</v>
      </c>
      <c r="F46" s="2" t="s">
        <v>30</v>
      </c>
      <c r="G46" s="153"/>
    </row>
    <row r="47" spans="1:7">
      <c r="B47" s="9">
        <v>1954</v>
      </c>
      <c r="C47" s="23">
        <v>15</v>
      </c>
      <c r="D47" s="8">
        <v>7.8250000000000002</v>
      </c>
      <c r="E47" s="23">
        <v>3</v>
      </c>
      <c r="F47" s="2" t="s">
        <v>29</v>
      </c>
      <c r="G47" s="153"/>
    </row>
    <row r="48" spans="1:7">
      <c r="A48" s="3"/>
      <c r="B48" s="11"/>
      <c r="C48" s="24"/>
      <c r="D48" s="12"/>
      <c r="E48" s="22"/>
      <c r="F48" s="12"/>
      <c r="G48" s="149"/>
    </row>
    <row r="49" spans="1:7">
      <c r="A49" s="3"/>
      <c r="B49" s="11"/>
      <c r="C49" s="24"/>
      <c r="D49" s="12"/>
      <c r="E49" s="22"/>
      <c r="F49" s="12"/>
      <c r="G49" s="149"/>
    </row>
    <row r="50" spans="1:7">
      <c r="A50" s="2" t="s">
        <v>9</v>
      </c>
      <c r="B50" s="1">
        <v>1503</v>
      </c>
      <c r="C50" s="23">
        <v>15</v>
      </c>
      <c r="D50" s="8">
        <v>10.3</v>
      </c>
      <c r="E50" s="23">
        <v>3</v>
      </c>
      <c r="F50" s="2" t="s">
        <v>58</v>
      </c>
      <c r="G50" s="150"/>
    </row>
    <row r="51" spans="1:7">
      <c r="B51" s="1">
        <v>1543</v>
      </c>
      <c r="C51" s="23">
        <v>15</v>
      </c>
      <c r="D51" s="8">
        <v>10.24</v>
      </c>
      <c r="E51" s="23">
        <v>3</v>
      </c>
      <c r="F51" s="2" t="s">
        <v>58</v>
      </c>
      <c r="G51" s="150"/>
    </row>
    <row r="52" spans="1:7">
      <c r="B52" s="1">
        <v>1583</v>
      </c>
      <c r="C52" s="23">
        <v>15</v>
      </c>
      <c r="D52" s="8">
        <v>10.18</v>
      </c>
      <c r="E52" s="23">
        <v>3</v>
      </c>
      <c r="F52" s="2" t="s">
        <v>58</v>
      </c>
      <c r="G52" s="150"/>
    </row>
    <row r="53" spans="1:7">
      <c r="B53" s="1">
        <v>1623</v>
      </c>
      <c r="C53" s="23">
        <v>15</v>
      </c>
      <c r="D53" s="8">
        <v>10.119999999999999</v>
      </c>
      <c r="E53" s="23">
        <v>3</v>
      </c>
      <c r="F53" s="2" t="s">
        <v>58</v>
      </c>
      <c r="G53" s="150"/>
    </row>
    <row r="54" spans="1:7">
      <c r="B54" s="1">
        <v>1663</v>
      </c>
      <c r="C54" s="23">
        <v>15</v>
      </c>
      <c r="D54" s="8">
        <v>10.06</v>
      </c>
      <c r="E54" s="23">
        <v>3</v>
      </c>
      <c r="F54" s="2" t="s">
        <v>58</v>
      </c>
      <c r="G54" s="150"/>
    </row>
    <row r="55" spans="1:7">
      <c r="B55" s="1">
        <v>1703</v>
      </c>
      <c r="C55" s="23">
        <v>15</v>
      </c>
      <c r="D55" s="8">
        <v>10</v>
      </c>
      <c r="E55" s="23">
        <v>3</v>
      </c>
      <c r="F55" s="2" t="s">
        <v>58</v>
      </c>
      <c r="G55" s="154"/>
    </row>
    <row r="56" spans="1:7">
      <c r="B56" s="1">
        <v>1743</v>
      </c>
      <c r="C56" s="23">
        <v>15</v>
      </c>
      <c r="D56" s="8">
        <v>9.94</v>
      </c>
      <c r="E56" s="23">
        <v>3</v>
      </c>
      <c r="F56" s="2" t="s">
        <v>59</v>
      </c>
      <c r="G56" s="154"/>
    </row>
    <row r="57" spans="1:7">
      <c r="B57" s="1">
        <v>1783</v>
      </c>
      <c r="C57" s="23">
        <v>15</v>
      </c>
      <c r="D57" s="8">
        <v>9.8800000000000008</v>
      </c>
      <c r="E57" s="23">
        <v>3</v>
      </c>
      <c r="F57" s="2" t="s">
        <v>59</v>
      </c>
      <c r="G57" s="155"/>
    </row>
    <row r="58" spans="1:7">
      <c r="B58" s="1">
        <v>1823</v>
      </c>
      <c r="C58" s="23">
        <v>15</v>
      </c>
      <c r="D58" s="8">
        <v>9.82</v>
      </c>
      <c r="E58" s="23">
        <v>3</v>
      </c>
      <c r="F58" s="2" t="s">
        <v>59</v>
      </c>
      <c r="G58" s="150"/>
    </row>
    <row r="59" spans="1:7">
      <c r="B59" s="1">
        <v>1863</v>
      </c>
      <c r="C59" s="23">
        <v>15</v>
      </c>
      <c r="D59" s="8">
        <v>9.76</v>
      </c>
      <c r="E59" s="23">
        <v>3</v>
      </c>
      <c r="F59" s="2" t="s">
        <v>59</v>
      </c>
      <c r="G59" s="150"/>
    </row>
    <row r="60" spans="1:7">
      <c r="B60" s="1">
        <v>1903</v>
      </c>
      <c r="C60" s="23">
        <v>15</v>
      </c>
      <c r="D60" s="8">
        <v>9.6999999999999993</v>
      </c>
      <c r="E60" s="23">
        <v>3</v>
      </c>
      <c r="F60" s="2" t="s">
        <v>59</v>
      </c>
      <c r="G60" s="150"/>
    </row>
    <row r="61" spans="1:7">
      <c r="B61" s="1">
        <v>1923</v>
      </c>
      <c r="C61" s="23">
        <v>15</v>
      </c>
      <c r="D61" s="8">
        <v>9.64</v>
      </c>
      <c r="E61" s="23">
        <v>3</v>
      </c>
      <c r="F61" s="2" t="s">
        <v>59</v>
      </c>
      <c r="G61" s="154"/>
    </row>
    <row r="62" spans="1:7">
      <c r="B62" s="1">
        <v>1943</v>
      </c>
      <c r="C62" s="23">
        <v>15</v>
      </c>
      <c r="D62" s="8">
        <v>9.6199999999999992</v>
      </c>
      <c r="E62" s="23">
        <v>3</v>
      </c>
      <c r="F62" s="2" t="s">
        <v>59</v>
      </c>
      <c r="G62" s="154"/>
    </row>
    <row r="63" spans="1:7">
      <c r="B63" s="1">
        <v>1963</v>
      </c>
      <c r="C63" s="23">
        <v>15</v>
      </c>
      <c r="D63" s="8">
        <v>9.59</v>
      </c>
      <c r="E63" s="23">
        <v>3</v>
      </c>
      <c r="F63" s="2" t="s">
        <v>61</v>
      </c>
      <c r="G63" s="154"/>
    </row>
    <row r="64" spans="1:7">
      <c r="B64" s="1">
        <v>1983</v>
      </c>
      <c r="C64" s="23">
        <v>15</v>
      </c>
      <c r="D64" s="8">
        <v>9.56</v>
      </c>
      <c r="E64" s="23">
        <v>3</v>
      </c>
      <c r="F64" s="2" t="s">
        <v>61</v>
      </c>
      <c r="G64" s="156"/>
    </row>
    <row r="65" spans="2:7">
      <c r="B65" s="1">
        <v>2003</v>
      </c>
      <c r="C65" s="23">
        <v>15</v>
      </c>
      <c r="D65" s="8">
        <v>9.5299999999999994</v>
      </c>
      <c r="E65" s="23">
        <v>3</v>
      </c>
      <c r="F65" s="2" t="s">
        <v>60</v>
      </c>
      <c r="G65" s="150"/>
    </row>
    <row r="66" spans="2:7">
      <c r="B66" s="1">
        <v>2023</v>
      </c>
      <c r="C66" s="23">
        <v>15</v>
      </c>
      <c r="D66" s="8">
        <v>9.5</v>
      </c>
      <c r="E66" s="23">
        <v>3</v>
      </c>
      <c r="F66" s="2" t="s">
        <v>60</v>
      </c>
      <c r="G66" s="150"/>
    </row>
    <row r="67" spans="2:7">
      <c r="B67" s="1">
        <v>2043</v>
      </c>
      <c r="C67" s="23">
        <v>15</v>
      </c>
      <c r="D67" s="8">
        <v>9.4700000000000006</v>
      </c>
      <c r="E67" s="23">
        <v>3</v>
      </c>
      <c r="F67" s="2" t="s">
        <v>60</v>
      </c>
      <c r="G67" s="154"/>
    </row>
    <row r="68" spans="2:7">
      <c r="B68" s="1">
        <v>2063</v>
      </c>
      <c r="C68" s="23">
        <v>15</v>
      </c>
      <c r="D68" s="8">
        <v>9.44</v>
      </c>
      <c r="E68" s="23">
        <v>3</v>
      </c>
      <c r="F68" s="2" t="s">
        <v>29</v>
      </c>
      <c r="G68" s="150"/>
    </row>
    <row r="69" spans="2:7">
      <c r="B69" s="1">
        <v>2083</v>
      </c>
      <c r="C69" s="23">
        <v>15</v>
      </c>
      <c r="D69" s="8">
        <v>9.41</v>
      </c>
      <c r="E69" s="23">
        <v>3</v>
      </c>
      <c r="F69" s="2" t="s">
        <v>29</v>
      </c>
      <c r="G69" s="154"/>
    </row>
    <row r="70" spans="2:7">
      <c r="B70" s="1">
        <v>2103</v>
      </c>
      <c r="C70" s="23">
        <v>15</v>
      </c>
      <c r="D70" s="8">
        <v>9.3800000000000008</v>
      </c>
      <c r="E70" s="23">
        <v>3</v>
      </c>
      <c r="F70" s="2" t="s">
        <v>29</v>
      </c>
      <c r="G70" s="150"/>
    </row>
    <row r="71" spans="2:7">
      <c r="G71" s="149"/>
    </row>
    <row r="83" spans="2:4">
      <c r="B83" s="1"/>
      <c r="D83" s="8"/>
    </row>
    <row r="84" spans="2:4">
      <c r="B84" s="1"/>
      <c r="D84" s="8"/>
    </row>
    <row r="85" spans="2:4">
      <c r="B85" s="1"/>
      <c r="D85" s="8"/>
    </row>
    <row r="86" spans="2:4">
      <c r="D86" s="8"/>
    </row>
    <row r="87" spans="2:4">
      <c r="D87" s="8"/>
    </row>
    <row r="88" spans="2:4">
      <c r="D88" s="8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A229-DF71-0648-BCCE-A8F6B014AD6A}">
  <dimension ref="A1:AK105"/>
  <sheetViews>
    <sheetView topLeftCell="D1" zoomScale="90" workbookViewId="0">
      <pane ySplit="2" topLeftCell="A3" activePane="bottomLeft" state="frozen"/>
      <selection pane="bottomLeft" activeCell="N15" sqref="N15"/>
    </sheetView>
  </sheetViews>
  <sheetFormatPr baseColWidth="10" defaultRowHeight="16"/>
  <cols>
    <col min="1" max="1" width="13.5" style="63" customWidth="1"/>
    <col min="2" max="2" width="17.83203125" style="62" customWidth="1"/>
    <col min="3" max="3" width="10.83203125" style="63"/>
    <col min="4" max="4" width="10.83203125" style="71"/>
    <col min="5" max="5" width="10.83203125" style="63"/>
    <col min="6" max="6" width="10.83203125" style="71"/>
    <col min="7" max="7" width="10.83203125" style="63"/>
    <col min="8" max="8" width="10.83203125" style="71"/>
    <col min="9" max="9" width="10.83203125" style="63"/>
    <col min="10" max="10" width="10.83203125" style="71"/>
    <col min="11" max="11" width="10.83203125" style="63"/>
    <col min="12" max="12" width="10.83203125" style="71"/>
    <col min="13" max="13" width="10.83203125" style="76"/>
    <col min="14" max="14" width="28.1640625" style="62" customWidth="1"/>
    <col min="15" max="15" width="12.1640625" style="89" customWidth="1"/>
    <col min="16" max="16" width="24.1640625" style="85" customWidth="1"/>
    <col min="17" max="17" width="12.1640625" style="62" customWidth="1"/>
    <col min="18" max="18" width="10.83203125" style="85"/>
    <col min="19" max="19" width="23.5" style="92" customWidth="1"/>
    <col min="20" max="20" width="10.83203125" style="94"/>
    <col min="22" max="23" width="10.83203125" style="62"/>
    <col min="24" max="31" width="10.83203125" style="63"/>
    <col min="32" max="32" width="17.83203125" style="62" customWidth="1"/>
    <col min="33" max="16384" width="10.83203125" style="63"/>
  </cols>
  <sheetData>
    <row r="1" spans="1:37" ht="17" thickBot="1"/>
    <row r="2" spans="1:37" s="68" customFormat="1" ht="19" thickBot="1">
      <c r="C2" s="101" t="s">
        <v>1</v>
      </c>
      <c r="D2" s="102" t="s">
        <v>101</v>
      </c>
      <c r="E2" s="103" t="s">
        <v>2</v>
      </c>
      <c r="F2" s="102" t="s">
        <v>101</v>
      </c>
      <c r="G2" s="103" t="s">
        <v>3</v>
      </c>
      <c r="H2" s="102" t="s">
        <v>101</v>
      </c>
      <c r="I2" s="103" t="s">
        <v>4</v>
      </c>
      <c r="J2" s="102" t="s">
        <v>101</v>
      </c>
      <c r="K2" s="103" t="s">
        <v>5</v>
      </c>
      <c r="L2" s="102" t="s">
        <v>101</v>
      </c>
      <c r="M2" s="104" t="s">
        <v>7</v>
      </c>
      <c r="N2" s="103" t="s">
        <v>99</v>
      </c>
      <c r="O2" s="105" t="s">
        <v>6</v>
      </c>
      <c r="P2" s="139" t="s">
        <v>98</v>
      </c>
      <c r="Q2" s="103" t="s">
        <v>6</v>
      </c>
      <c r="R2" s="106" t="s">
        <v>10</v>
      </c>
      <c r="S2" s="107" t="s">
        <v>100</v>
      </c>
      <c r="V2" s="69"/>
    </row>
    <row r="3" spans="1:37" s="65" customFormat="1">
      <c r="B3" s="67"/>
      <c r="D3" s="70"/>
      <c r="F3" s="70"/>
      <c r="H3" s="70"/>
      <c r="J3" s="73"/>
      <c r="L3" s="70"/>
      <c r="M3" s="75"/>
      <c r="N3" s="67"/>
      <c r="O3" s="88"/>
      <c r="P3" s="84"/>
      <c r="Q3" s="67"/>
      <c r="R3" s="84"/>
      <c r="S3" s="67"/>
      <c r="T3" s="93"/>
      <c r="V3" s="67"/>
      <c r="W3" s="67"/>
      <c r="Y3" s="131">
        <v>40.299999999999997</v>
      </c>
      <c r="Z3" s="132" t="s">
        <v>4</v>
      </c>
      <c r="AF3" s="67"/>
    </row>
    <row r="4" spans="1:37" s="65" customFormat="1" ht="17" thickBot="1">
      <c r="A4" s="65" t="s">
        <v>8</v>
      </c>
      <c r="B4" s="67"/>
      <c r="D4" s="70"/>
      <c r="F4" s="70"/>
      <c r="H4" s="70"/>
      <c r="J4" s="73"/>
      <c r="L4" s="70"/>
      <c r="M4" s="75"/>
      <c r="N4" s="67"/>
      <c r="O4" s="88"/>
      <c r="P4" s="84"/>
      <c r="Q4" s="67"/>
      <c r="R4" s="84"/>
      <c r="S4" s="67"/>
      <c r="T4" s="93"/>
      <c r="V4" s="67"/>
      <c r="W4" s="67"/>
      <c r="Y4" s="133">
        <v>71.8</v>
      </c>
      <c r="Z4" s="134" t="s">
        <v>3</v>
      </c>
      <c r="AF4" s="67"/>
    </row>
    <row r="6" spans="1:37">
      <c r="A6" s="63" t="s">
        <v>86</v>
      </c>
      <c r="B6" s="62" t="s">
        <v>71</v>
      </c>
      <c r="C6" s="63">
        <v>39.94</v>
      </c>
      <c r="D6" s="71">
        <v>0.24</v>
      </c>
      <c r="E6" s="63">
        <v>0</v>
      </c>
      <c r="F6" s="71">
        <v>0</v>
      </c>
      <c r="G6" s="63">
        <v>18.63</v>
      </c>
      <c r="H6" s="71">
        <v>0.22</v>
      </c>
      <c r="I6" s="63">
        <v>42.86</v>
      </c>
      <c r="J6" s="71">
        <v>0.59</v>
      </c>
      <c r="K6" s="63">
        <v>0</v>
      </c>
      <c r="L6" s="71">
        <v>0</v>
      </c>
      <c r="M6" s="76">
        <f>SUM(C6,E6,G6,I6,K6)</f>
        <v>101.42999999999999</v>
      </c>
      <c r="N6" s="97">
        <v>52</v>
      </c>
      <c r="O6" s="89">
        <v>2</v>
      </c>
      <c r="P6" s="85">
        <v>53.24</v>
      </c>
      <c r="Q6" s="71">
        <v>3.08</v>
      </c>
      <c r="R6" s="85">
        <f>(I6/$Y$3)/((I6/$Y$3)+(G6/$Y$4))</f>
        <v>0.80387614131887142</v>
      </c>
    </row>
    <row r="7" spans="1:37">
      <c r="B7" s="62" t="s">
        <v>72</v>
      </c>
      <c r="C7" s="63">
        <v>42.29</v>
      </c>
      <c r="D7" s="71">
        <v>0.21</v>
      </c>
      <c r="E7" s="63">
        <v>19.53</v>
      </c>
      <c r="F7" s="71">
        <v>0.37</v>
      </c>
      <c r="G7" s="63">
        <v>14.55</v>
      </c>
      <c r="H7" s="71">
        <v>0.24</v>
      </c>
      <c r="I7" s="63">
        <v>19.68</v>
      </c>
      <c r="J7" s="71">
        <v>0.24</v>
      </c>
      <c r="K7" s="63">
        <v>4</v>
      </c>
      <c r="L7" s="71">
        <v>0.37</v>
      </c>
      <c r="M7" s="76">
        <f t="shared" ref="M7:M30" si="0">SUM(C7,E7,G7,I7,K7)</f>
        <v>100.05000000000001</v>
      </c>
      <c r="N7" s="97">
        <v>12</v>
      </c>
      <c r="O7" s="89">
        <v>2</v>
      </c>
      <c r="P7" s="85">
        <v>12.18</v>
      </c>
      <c r="Q7" s="71">
        <v>4.63</v>
      </c>
      <c r="R7" s="85">
        <f>(I7/$Y$3)/((I7/$Y$3)+(G7/$Y$4))</f>
        <v>0.706727905375092</v>
      </c>
    </row>
    <row r="8" spans="1:37">
      <c r="B8" s="62" t="s">
        <v>74</v>
      </c>
      <c r="C8" s="63">
        <v>53.08</v>
      </c>
      <c r="D8" s="71">
        <v>0.14000000000000001</v>
      </c>
      <c r="E8" s="63">
        <v>1.1000000000000001</v>
      </c>
      <c r="F8" s="71">
        <v>0.61</v>
      </c>
      <c r="G8" s="63">
        <v>10.199999999999999</v>
      </c>
      <c r="H8" s="71">
        <v>0.94</v>
      </c>
      <c r="I8" s="63">
        <v>22.47</v>
      </c>
      <c r="J8" s="71">
        <v>0.63</v>
      </c>
      <c r="K8" s="63">
        <v>13.62</v>
      </c>
      <c r="L8" s="71">
        <v>0.93</v>
      </c>
      <c r="M8" s="76">
        <f t="shared" si="0"/>
        <v>100.47</v>
      </c>
      <c r="N8" s="97">
        <v>12</v>
      </c>
      <c r="O8" s="89">
        <v>2</v>
      </c>
      <c r="P8" s="85">
        <v>10.41</v>
      </c>
      <c r="Q8" s="71">
        <v>4.96</v>
      </c>
      <c r="R8" s="85">
        <f>(I8/$Y$3)/((I8/$Y$3)+(G8/$Y$4))</f>
        <v>0.79694784544207042</v>
      </c>
    </row>
    <row r="9" spans="1:37">
      <c r="B9" s="62" t="s">
        <v>95</v>
      </c>
      <c r="C9" s="63">
        <v>51.61</v>
      </c>
      <c r="D9" s="71">
        <v>0.6</v>
      </c>
      <c r="E9" s="63">
        <v>2.98</v>
      </c>
      <c r="F9" s="71">
        <v>0.5</v>
      </c>
      <c r="G9" s="63">
        <v>25.6</v>
      </c>
      <c r="H9" s="71">
        <v>0.8</v>
      </c>
      <c r="I9" s="63">
        <v>15.9</v>
      </c>
      <c r="J9" s="71">
        <v>0.8</v>
      </c>
      <c r="K9" s="63">
        <v>5.2</v>
      </c>
      <c r="L9" s="71">
        <v>0.6</v>
      </c>
      <c r="M9" s="76">
        <f t="shared" si="0"/>
        <v>101.29</v>
      </c>
      <c r="N9" s="97">
        <v>24</v>
      </c>
      <c r="O9" s="89">
        <v>2</v>
      </c>
      <c r="P9" s="85">
        <v>24.17</v>
      </c>
      <c r="Q9" s="71">
        <v>5.1100000000000003</v>
      </c>
      <c r="R9" s="85">
        <f>(I9/$Y$3)/((I9/$Y$3)+(G9/$Y$4))</f>
        <v>0.52529333271982703</v>
      </c>
      <c r="S9" s="62">
        <f>(G6/I6)/(G9/I9)</f>
        <v>0.26997145502799808</v>
      </c>
      <c r="T9" s="95"/>
    </row>
    <row r="10" spans="1:37">
      <c r="B10" s="74" t="s">
        <v>92</v>
      </c>
      <c r="N10" s="98" t="s">
        <v>140</v>
      </c>
      <c r="Q10" s="71"/>
      <c r="S10" s="62"/>
      <c r="T10" s="95"/>
    </row>
    <row r="11" spans="1:37">
      <c r="N11" s="97"/>
      <c r="Q11" s="71"/>
      <c r="S11" s="62"/>
      <c r="T11" s="95"/>
    </row>
    <row r="12" spans="1:37">
      <c r="A12" s="63" t="s">
        <v>87</v>
      </c>
      <c r="B12" s="62" t="s">
        <v>71</v>
      </c>
      <c r="C12" s="64">
        <v>40.9</v>
      </c>
      <c r="D12" s="72">
        <v>0.34</v>
      </c>
      <c r="E12" s="64">
        <v>0</v>
      </c>
      <c r="F12" s="72">
        <v>0</v>
      </c>
      <c r="G12" s="64">
        <v>14.15</v>
      </c>
      <c r="H12" s="72">
        <v>0.78</v>
      </c>
      <c r="I12" s="64">
        <v>45.5</v>
      </c>
      <c r="J12" s="72">
        <v>0.8</v>
      </c>
      <c r="K12" s="64">
        <v>0</v>
      </c>
      <c r="L12" s="72">
        <v>0</v>
      </c>
      <c r="M12" s="76">
        <f t="shared" si="0"/>
        <v>100.55</v>
      </c>
      <c r="N12" s="97">
        <v>49</v>
      </c>
      <c r="O12" s="89">
        <v>2</v>
      </c>
      <c r="P12" s="85">
        <v>46.75</v>
      </c>
      <c r="Q12" s="71">
        <v>0.11936553436858351</v>
      </c>
      <c r="R12" s="85">
        <f>(I12/$Y$3)/((I12/$Y$3)+(G12/$Y$4))</f>
        <v>0.85138820659631043</v>
      </c>
      <c r="S12" s="62"/>
      <c r="T12" s="95"/>
      <c r="AG12" s="64"/>
      <c r="AH12" s="64"/>
      <c r="AI12" s="64"/>
      <c r="AJ12" s="64"/>
      <c r="AK12" s="64"/>
    </row>
    <row r="13" spans="1:37">
      <c r="B13" s="62" t="s">
        <v>72</v>
      </c>
      <c r="C13" s="63">
        <v>42.96</v>
      </c>
      <c r="D13" s="71">
        <v>0.26</v>
      </c>
      <c r="E13" s="63">
        <v>18.149999999999999</v>
      </c>
      <c r="F13" s="71">
        <v>0.44</v>
      </c>
      <c r="G13" s="63">
        <v>13.9</v>
      </c>
      <c r="H13" s="71">
        <v>0.7</v>
      </c>
      <c r="I13" s="63">
        <v>21.61</v>
      </c>
      <c r="J13" s="71">
        <v>0.8</v>
      </c>
      <c r="K13" s="63">
        <v>3.27</v>
      </c>
      <c r="L13" s="71">
        <v>0.34</v>
      </c>
      <c r="M13" s="76">
        <f t="shared" si="0"/>
        <v>99.89</v>
      </c>
      <c r="N13" s="97">
        <v>9</v>
      </c>
      <c r="O13" s="89">
        <v>2</v>
      </c>
      <c r="P13" s="85">
        <v>8.6999999999999993</v>
      </c>
      <c r="Q13" s="71">
        <v>0.21035079272307836</v>
      </c>
      <c r="R13" s="85">
        <f>(I13/$Y$3)/((I13/$Y$3)+(G13/$Y$4))</f>
        <v>0.73473885388925297</v>
      </c>
      <c r="S13" s="62"/>
      <c r="T13" s="95"/>
    </row>
    <row r="14" spans="1:37">
      <c r="B14" s="62" t="s">
        <v>95</v>
      </c>
      <c r="C14" s="64">
        <v>49.02</v>
      </c>
      <c r="D14" s="72">
        <v>0.5</v>
      </c>
      <c r="E14" s="64">
        <v>3.38</v>
      </c>
      <c r="F14" s="72">
        <v>0.6</v>
      </c>
      <c r="G14" s="64">
        <v>23.96</v>
      </c>
      <c r="H14" s="72">
        <v>0.7</v>
      </c>
      <c r="I14" s="64">
        <v>18.2</v>
      </c>
      <c r="J14" s="72">
        <v>0.7</v>
      </c>
      <c r="K14" s="64">
        <v>5.0599999999999996</v>
      </c>
      <c r="L14" s="72">
        <v>0.6</v>
      </c>
      <c r="M14" s="76">
        <f t="shared" si="0"/>
        <v>99.620000000000019</v>
      </c>
      <c r="N14" s="97">
        <v>42</v>
      </c>
      <c r="O14" s="89">
        <v>2</v>
      </c>
      <c r="P14" s="85">
        <v>44.56</v>
      </c>
      <c r="Q14" s="71">
        <v>0.19269827028410771</v>
      </c>
      <c r="R14" s="85">
        <f>(I14/$Y$3)/((I14/$Y$3)+(G14/$Y$4))</f>
        <v>0.57507036774296894</v>
      </c>
      <c r="S14" s="62">
        <f>(G12/I12)/(G14/I14)</f>
        <v>0.23622704507512518</v>
      </c>
      <c r="T14" s="95"/>
      <c r="AG14" s="64"/>
      <c r="AH14" s="64"/>
      <c r="AI14" s="64"/>
      <c r="AJ14" s="64"/>
      <c r="AK14" s="64"/>
    </row>
    <row r="15" spans="1:37">
      <c r="B15" s="74" t="s">
        <v>92</v>
      </c>
      <c r="N15" s="98" t="s">
        <v>140</v>
      </c>
      <c r="Q15" s="71"/>
      <c r="S15" s="62"/>
      <c r="T15" s="95"/>
    </row>
    <row r="16" spans="1:37">
      <c r="N16" s="97"/>
      <c r="Q16" s="71"/>
      <c r="S16" s="62"/>
      <c r="T16" s="95"/>
    </row>
    <row r="17" spans="1:37" s="65" customFormat="1">
      <c r="A17" s="65" t="s">
        <v>25</v>
      </c>
      <c r="B17" s="67"/>
      <c r="D17" s="70"/>
      <c r="F17" s="70"/>
      <c r="H17" s="70"/>
      <c r="J17" s="73"/>
      <c r="L17" s="70"/>
      <c r="M17" s="75"/>
      <c r="N17" s="99"/>
      <c r="O17" s="88"/>
      <c r="P17" s="84"/>
      <c r="Q17" s="70"/>
      <c r="R17" s="84"/>
      <c r="S17" s="67"/>
      <c r="T17" s="93"/>
      <c r="V17" s="67"/>
      <c r="W17" s="67"/>
      <c r="AF17" s="67"/>
    </row>
    <row r="18" spans="1:37" s="65" customFormat="1">
      <c r="B18" s="67"/>
      <c r="D18" s="70"/>
      <c r="F18" s="70"/>
      <c r="H18" s="70"/>
      <c r="J18" s="73"/>
      <c r="L18" s="70"/>
      <c r="M18" s="75"/>
      <c r="N18" s="99"/>
      <c r="O18" s="88"/>
      <c r="P18" s="84"/>
      <c r="Q18" s="70"/>
      <c r="R18" s="84"/>
      <c r="S18" s="67"/>
      <c r="T18" s="93"/>
      <c r="V18" s="67"/>
      <c r="W18" s="67"/>
      <c r="AF18" s="67"/>
    </row>
    <row r="19" spans="1:37">
      <c r="N19" s="97"/>
      <c r="Q19" s="71"/>
      <c r="S19" s="62"/>
      <c r="T19" s="95"/>
    </row>
    <row r="20" spans="1:37">
      <c r="B20" s="62" t="s">
        <v>69</v>
      </c>
      <c r="C20" s="63">
        <v>38.119999999999997</v>
      </c>
      <c r="D20" s="71">
        <v>0.2</v>
      </c>
      <c r="E20" s="63">
        <v>0</v>
      </c>
      <c r="F20" s="71">
        <v>0</v>
      </c>
      <c r="G20" s="63">
        <v>23.95</v>
      </c>
      <c r="H20" s="71">
        <v>0.3</v>
      </c>
      <c r="I20" s="63">
        <v>38.340000000000003</v>
      </c>
      <c r="J20" s="71">
        <v>0.2</v>
      </c>
      <c r="K20" s="63">
        <v>0</v>
      </c>
      <c r="L20" s="71">
        <v>0</v>
      </c>
      <c r="M20" s="76">
        <f t="shared" si="0"/>
        <v>100.41</v>
      </c>
      <c r="N20" s="97">
        <v>48</v>
      </c>
      <c r="O20" s="89">
        <v>2</v>
      </c>
      <c r="P20" s="85">
        <v>48</v>
      </c>
      <c r="Q20" s="71" t="s">
        <v>46</v>
      </c>
      <c r="R20" s="85">
        <f>(I20/$Y$3)/((I20/$Y$3)+(G20/$Y$4))</f>
        <v>0.74040188843616606</v>
      </c>
      <c r="S20" s="62"/>
      <c r="T20" s="95"/>
    </row>
    <row r="21" spans="1:37">
      <c r="B21" s="62" t="s">
        <v>88</v>
      </c>
      <c r="C21" s="63">
        <v>52.33</v>
      </c>
      <c r="D21" s="71">
        <v>0.2</v>
      </c>
      <c r="E21" s="63">
        <v>6.61</v>
      </c>
      <c r="F21" s="71">
        <v>0.3</v>
      </c>
      <c r="G21" s="63">
        <v>10.8</v>
      </c>
      <c r="H21" s="71">
        <v>0.2</v>
      </c>
      <c r="I21" s="63">
        <v>24.69</v>
      </c>
      <c r="J21" s="71">
        <v>0.3</v>
      </c>
      <c r="K21" s="63">
        <v>5.0999999999999996</v>
      </c>
      <c r="L21" s="71">
        <v>0</v>
      </c>
      <c r="M21" s="76">
        <f t="shared" si="0"/>
        <v>99.529999999999987</v>
      </c>
      <c r="N21" s="97">
        <v>47</v>
      </c>
      <c r="O21" s="89">
        <v>2</v>
      </c>
      <c r="P21" s="85">
        <v>47</v>
      </c>
      <c r="Q21" s="71" t="s">
        <v>46</v>
      </c>
      <c r="R21" s="85">
        <f>(I21/$Y$3)/((I21/$Y$3)+(G21/$Y$4))</f>
        <v>0.80287882781653119</v>
      </c>
      <c r="S21" s="62"/>
      <c r="T21" s="95"/>
    </row>
    <row r="22" spans="1:37">
      <c r="A22" s="63" t="s">
        <v>127</v>
      </c>
      <c r="B22" s="83" t="s">
        <v>96</v>
      </c>
      <c r="C22" s="63">
        <v>37.369999999999997</v>
      </c>
      <c r="D22" s="71" t="s">
        <v>46</v>
      </c>
      <c r="E22" s="63">
        <v>1.1299999999999999</v>
      </c>
      <c r="F22" s="71" t="s">
        <v>46</v>
      </c>
      <c r="G22" s="63">
        <v>37.630000000000003</v>
      </c>
      <c r="H22" s="71" t="s">
        <v>46</v>
      </c>
      <c r="I22" s="63">
        <v>21.07</v>
      </c>
      <c r="J22" s="71" t="s">
        <v>46</v>
      </c>
      <c r="K22" s="63">
        <v>2.8</v>
      </c>
      <c r="L22" s="71" t="s">
        <v>46</v>
      </c>
      <c r="M22" s="76">
        <f t="shared" si="0"/>
        <v>99.999999999999986</v>
      </c>
      <c r="N22" s="97">
        <v>5</v>
      </c>
      <c r="O22" s="89">
        <v>2</v>
      </c>
      <c r="P22" s="85">
        <v>5</v>
      </c>
      <c r="Q22" s="71" t="s">
        <v>46</v>
      </c>
      <c r="R22" s="85">
        <f>(I22/$Y$3)/((I22/$Y$3)+(G22/$Y$4))</f>
        <v>0.4993954078727369</v>
      </c>
      <c r="S22" s="62">
        <f>(G20/I20)/(G22/I22)</f>
        <v>0.34977094186857144</v>
      </c>
      <c r="T22" s="95"/>
      <c r="AF22" s="83"/>
    </row>
    <row r="23" spans="1:37">
      <c r="B23" s="74" t="s">
        <v>92</v>
      </c>
      <c r="C23" s="64"/>
      <c r="D23" s="72"/>
      <c r="E23" s="64"/>
      <c r="F23" s="72"/>
      <c r="G23" s="64"/>
      <c r="H23" s="72"/>
      <c r="I23" s="64"/>
      <c r="J23" s="72"/>
      <c r="K23" s="64"/>
      <c r="L23" s="72"/>
      <c r="N23" s="98" t="s">
        <v>140</v>
      </c>
      <c r="O23" s="90"/>
      <c r="P23" s="86"/>
      <c r="Q23" s="72"/>
      <c r="S23" s="62"/>
      <c r="T23" s="95"/>
      <c r="AG23" s="64"/>
      <c r="AH23" s="64"/>
      <c r="AI23" s="64"/>
      <c r="AJ23" s="64"/>
      <c r="AK23" s="64"/>
    </row>
    <row r="24" spans="1:37">
      <c r="N24" s="97"/>
      <c r="Q24" s="71"/>
      <c r="S24" s="62"/>
      <c r="T24" s="95"/>
    </row>
    <row r="25" spans="1:37" s="65" customFormat="1">
      <c r="A25" s="65" t="s">
        <v>11</v>
      </c>
      <c r="B25" s="67"/>
      <c r="D25" s="70"/>
      <c r="F25" s="70"/>
      <c r="H25" s="70"/>
      <c r="J25" s="73"/>
      <c r="L25" s="70"/>
      <c r="M25" s="75"/>
      <c r="N25" s="99"/>
      <c r="O25" s="88"/>
      <c r="P25" s="84"/>
      <c r="Q25" s="70"/>
      <c r="R25" s="84"/>
      <c r="S25" s="67"/>
      <c r="T25" s="93"/>
      <c r="V25" s="67"/>
      <c r="W25" s="67"/>
      <c r="AF25" s="67"/>
    </row>
    <row r="26" spans="1:37" s="65" customFormat="1">
      <c r="B26" s="67"/>
      <c r="D26" s="70"/>
      <c r="F26" s="70"/>
      <c r="H26" s="70"/>
      <c r="J26" s="73"/>
      <c r="L26" s="70"/>
      <c r="M26" s="75"/>
      <c r="N26" s="99"/>
      <c r="O26" s="88"/>
      <c r="P26" s="84"/>
      <c r="Q26" s="70"/>
      <c r="R26" s="84"/>
      <c r="S26" s="67"/>
      <c r="T26" s="93"/>
      <c r="V26" s="67"/>
      <c r="W26" s="67"/>
      <c r="AF26" s="67"/>
    </row>
    <row r="27" spans="1:37">
      <c r="N27" s="97"/>
      <c r="Q27" s="71"/>
      <c r="S27" s="62"/>
      <c r="T27" s="95"/>
    </row>
    <row r="28" spans="1:37">
      <c r="B28" s="62" t="s">
        <v>70</v>
      </c>
      <c r="C28" s="64">
        <v>39.200000000000003</v>
      </c>
      <c r="D28" s="72">
        <v>0.17</v>
      </c>
      <c r="E28" s="64">
        <v>0</v>
      </c>
      <c r="F28" s="72">
        <v>0</v>
      </c>
      <c r="G28" s="64">
        <v>19.059999999999999</v>
      </c>
      <c r="H28" s="72">
        <v>0.35</v>
      </c>
      <c r="I28" s="64">
        <v>42</v>
      </c>
      <c r="J28" s="72">
        <v>0.35</v>
      </c>
      <c r="K28" s="64">
        <v>0</v>
      </c>
      <c r="L28" s="72">
        <v>0</v>
      </c>
      <c r="M28" s="76">
        <f t="shared" si="0"/>
        <v>100.26</v>
      </c>
      <c r="N28" s="97">
        <v>49</v>
      </c>
      <c r="O28" s="89">
        <v>2</v>
      </c>
      <c r="P28" s="85">
        <v>46.34</v>
      </c>
      <c r="Q28" s="71">
        <v>0.12</v>
      </c>
      <c r="R28" s="85">
        <f>(I28/$Y$3)/((I28/$Y$3)+(G28/$Y$4))</f>
        <v>0.79699385630747321</v>
      </c>
      <c r="S28" s="62"/>
      <c r="T28" s="95"/>
      <c r="AG28" s="64"/>
      <c r="AH28" s="64"/>
      <c r="AI28" s="64"/>
      <c r="AJ28" s="64"/>
      <c r="AK28" s="64"/>
    </row>
    <row r="29" spans="1:37">
      <c r="B29" s="62" t="s">
        <v>88</v>
      </c>
      <c r="C29" s="64">
        <v>49</v>
      </c>
      <c r="D29" s="72">
        <v>0.45</v>
      </c>
      <c r="E29" s="64">
        <v>8.9</v>
      </c>
      <c r="F29" s="72">
        <v>0.8</v>
      </c>
      <c r="G29" s="64">
        <v>15.33</v>
      </c>
      <c r="H29" s="72">
        <v>0.33</v>
      </c>
      <c r="I29" s="64">
        <v>23.28</v>
      </c>
      <c r="J29" s="72">
        <v>0.8</v>
      </c>
      <c r="K29" s="64">
        <v>3.3</v>
      </c>
      <c r="L29" s="72">
        <v>0.3</v>
      </c>
      <c r="M29" s="76">
        <f t="shared" si="0"/>
        <v>99.81</v>
      </c>
      <c r="N29" s="97">
        <v>30</v>
      </c>
      <c r="O29" s="89">
        <v>2</v>
      </c>
      <c r="P29" s="85">
        <v>31.46</v>
      </c>
      <c r="Q29" s="71">
        <v>0.3</v>
      </c>
      <c r="R29" s="85">
        <f>(I29/$Y$3)/((I29/$Y$3)+(G29/$Y$4))</f>
        <v>0.73013663984190824</v>
      </c>
      <c r="S29" s="62"/>
      <c r="T29" s="95"/>
      <c r="AG29" s="64"/>
      <c r="AH29" s="64"/>
      <c r="AI29" s="64"/>
      <c r="AJ29" s="64"/>
      <c r="AK29" s="64"/>
    </row>
    <row r="30" spans="1:37">
      <c r="B30" s="62" t="s">
        <v>74</v>
      </c>
      <c r="C30" s="64">
        <v>54.8</v>
      </c>
      <c r="D30" s="72">
        <v>0.59</v>
      </c>
      <c r="E30" s="64">
        <v>1.1000000000000001</v>
      </c>
      <c r="F30" s="72">
        <v>0.8</v>
      </c>
      <c r="G30" s="64">
        <v>12.12</v>
      </c>
      <c r="H30" s="72">
        <v>0.53</v>
      </c>
      <c r="I30" s="64">
        <v>22.9</v>
      </c>
      <c r="J30" s="72">
        <v>0.64</v>
      </c>
      <c r="K30" s="64">
        <v>9.1</v>
      </c>
      <c r="L30" s="72">
        <v>0.8</v>
      </c>
      <c r="M30" s="76">
        <f t="shared" si="0"/>
        <v>100.01999999999998</v>
      </c>
      <c r="N30" s="97">
        <v>8</v>
      </c>
      <c r="O30" s="89">
        <v>2</v>
      </c>
      <c r="P30" s="85">
        <v>10.7</v>
      </c>
      <c r="Q30" s="71">
        <v>0.24</v>
      </c>
      <c r="R30" s="85">
        <f>(I30/$Y$3)/((I30/$Y$3)+(G30/$Y$4))</f>
        <v>0.77097290889857539</v>
      </c>
      <c r="S30" s="62"/>
      <c r="T30" s="95"/>
      <c r="AG30" s="64"/>
      <c r="AH30" s="64"/>
      <c r="AI30" s="64"/>
      <c r="AJ30" s="64"/>
      <c r="AK30" s="64"/>
    </row>
    <row r="31" spans="1:37">
      <c r="B31" s="62" t="s">
        <v>95</v>
      </c>
      <c r="C31" s="64">
        <v>45.7</v>
      </c>
      <c r="D31" s="72">
        <v>0.7</v>
      </c>
      <c r="E31" s="64">
        <v>1.9</v>
      </c>
      <c r="F31" s="72">
        <v>0.8</v>
      </c>
      <c r="G31" s="64">
        <v>31</v>
      </c>
      <c r="H31" s="72">
        <v>0.8</v>
      </c>
      <c r="I31" s="64">
        <v>17.920000000000002</v>
      </c>
      <c r="J31" s="72">
        <v>0.7</v>
      </c>
      <c r="K31" s="64">
        <v>4.3</v>
      </c>
      <c r="L31" s="72">
        <v>0.8</v>
      </c>
      <c r="M31" s="76">
        <f>SUM(C31,E31,G31,I31,K31)</f>
        <v>100.82</v>
      </c>
      <c r="N31" s="97">
        <v>13</v>
      </c>
      <c r="O31" s="89">
        <v>2</v>
      </c>
      <c r="P31" s="85">
        <v>11.79</v>
      </c>
      <c r="Q31" s="71">
        <v>0.15</v>
      </c>
      <c r="R31" s="85">
        <f>(I31/$Y$3)/((I31/$Y$3)+(G31/$Y$4))</f>
        <v>0.50736526974442775</v>
      </c>
      <c r="S31" s="62">
        <f t="shared" ref="S31" si="1">(G28/I28)/(G31/I31)</f>
        <v>0.26233118279569889</v>
      </c>
      <c r="T31" s="95"/>
      <c r="AG31" s="64"/>
      <c r="AH31" s="64"/>
      <c r="AI31" s="64"/>
      <c r="AJ31" s="64"/>
      <c r="AK31" s="64"/>
    </row>
    <row r="32" spans="1:37">
      <c r="B32" s="74" t="s">
        <v>92</v>
      </c>
      <c r="N32" s="98" t="s">
        <v>140</v>
      </c>
      <c r="P32" s="86" t="s">
        <v>93</v>
      </c>
      <c r="Q32" s="71"/>
      <c r="S32" s="62"/>
      <c r="T32" s="95"/>
    </row>
    <row r="33" spans="1:32">
      <c r="N33" s="97"/>
      <c r="Q33" s="71"/>
      <c r="S33" s="62"/>
      <c r="T33" s="95"/>
    </row>
    <row r="34" spans="1:32" s="65" customFormat="1">
      <c r="A34" s="65" t="s">
        <v>9</v>
      </c>
      <c r="B34" s="67"/>
      <c r="D34" s="70"/>
      <c r="F34" s="70"/>
      <c r="H34" s="70"/>
      <c r="J34" s="73"/>
      <c r="L34" s="70"/>
      <c r="M34" s="75"/>
      <c r="N34" s="99"/>
      <c r="O34" s="88"/>
      <c r="P34" s="84"/>
      <c r="Q34" s="70"/>
      <c r="R34" s="84"/>
      <c r="S34" s="67"/>
      <c r="T34" s="93"/>
      <c r="V34" s="67"/>
      <c r="W34" s="67"/>
      <c r="AF34" s="67"/>
    </row>
    <row r="35" spans="1:32" s="65" customFormat="1">
      <c r="B35" s="67"/>
      <c r="D35" s="70"/>
      <c r="F35" s="70"/>
      <c r="H35" s="70"/>
      <c r="J35" s="73"/>
      <c r="L35" s="70"/>
      <c r="M35" s="75"/>
      <c r="N35" s="99"/>
      <c r="O35" s="88"/>
      <c r="P35" s="84"/>
      <c r="Q35" s="70"/>
      <c r="R35" s="84"/>
      <c r="S35" s="67"/>
      <c r="T35" s="93"/>
      <c r="V35" s="67"/>
      <c r="W35" s="67"/>
      <c r="AF35" s="67"/>
    </row>
    <row r="36" spans="1:32">
      <c r="N36" s="97"/>
      <c r="Q36" s="71"/>
      <c r="S36" s="62"/>
      <c r="T36" s="95"/>
    </row>
    <row r="37" spans="1:32">
      <c r="B37" s="62" t="s">
        <v>71</v>
      </c>
      <c r="C37" s="63">
        <v>41.67</v>
      </c>
      <c r="D37" s="71">
        <v>0.23</v>
      </c>
      <c r="E37" s="63">
        <v>0</v>
      </c>
      <c r="F37" s="71">
        <v>0</v>
      </c>
      <c r="G37" s="63">
        <v>8.8000000000000007</v>
      </c>
      <c r="H37" s="71">
        <v>0.8</v>
      </c>
      <c r="I37" s="63">
        <v>50.2</v>
      </c>
      <c r="J37" s="71">
        <v>0.8</v>
      </c>
      <c r="K37" s="63">
        <v>0</v>
      </c>
      <c r="L37" s="71">
        <v>0</v>
      </c>
      <c r="M37" s="76">
        <f>SUM(C37,E37,G37,I37,K37)</f>
        <v>100.67</v>
      </c>
      <c r="N37" s="97">
        <v>30</v>
      </c>
      <c r="O37" s="89">
        <v>2</v>
      </c>
      <c r="P37" s="85">
        <v>25.1158629849641</v>
      </c>
      <c r="Q37" s="71">
        <v>0.91982765373480901</v>
      </c>
      <c r="R37" s="85">
        <f>(I37/$Y$3)/((I37/$Y$3)+(G37/$Y$4))</f>
        <v>0.91042182369285174</v>
      </c>
      <c r="S37" s="62"/>
      <c r="T37" s="95"/>
    </row>
    <row r="38" spans="1:32">
      <c r="B38" s="62" t="s">
        <v>88</v>
      </c>
      <c r="C38" s="63">
        <v>45.32</v>
      </c>
      <c r="D38" s="71">
        <v>0.4</v>
      </c>
      <c r="E38" s="63">
        <v>17.27</v>
      </c>
      <c r="F38" s="71">
        <v>0.7</v>
      </c>
      <c r="G38" s="63">
        <v>9.3699999999999992</v>
      </c>
      <c r="H38" s="71">
        <v>0.8</v>
      </c>
      <c r="I38" s="63">
        <v>25.48</v>
      </c>
      <c r="J38" s="71">
        <v>0.7</v>
      </c>
      <c r="K38" s="63">
        <v>2.21</v>
      </c>
      <c r="L38" s="71">
        <v>0</v>
      </c>
      <c r="M38" s="76">
        <f>SUM(C38,E38,G38,I38,K38)</f>
        <v>99.65</v>
      </c>
      <c r="N38" s="97">
        <v>3</v>
      </c>
      <c r="O38" s="89">
        <v>2</v>
      </c>
      <c r="P38" s="85">
        <v>1.6306198642295506</v>
      </c>
      <c r="Q38" s="71">
        <v>1.4875482936099533</v>
      </c>
      <c r="R38" s="85">
        <f>(I38/$Y$3)/((I38/$Y$3)+(G38/$Y$4))</f>
        <v>0.82890884994846126</v>
      </c>
      <c r="S38" s="62"/>
      <c r="T38" s="95"/>
    </row>
    <row r="39" spans="1:32">
      <c r="B39" s="62" t="s">
        <v>95</v>
      </c>
      <c r="C39" s="63">
        <v>45.960109413836918</v>
      </c>
      <c r="D39" s="71">
        <v>0.9</v>
      </c>
      <c r="E39" s="63">
        <v>3.6415960407496302</v>
      </c>
      <c r="F39" s="71">
        <v>0.8</v>
      </c>
      <c r="G39" s="63">
        <v>21.850840514920002</v>
      </c>
      <c r="H39" s="71">
        <v>0.8</v>
      </c>
      <c r="I39" s="63">
        <v>24.851920076403001</v>
      </c>
      <c r="J39" s="71">
        <v>0.7</v>
      </c>
      <c r="K39" s="63">
        <v>3.6270724156289664</v>
      </c>
      <c r="L39" s="71">
        <v>0.4</v>
      </c>
      <c r="M39" s="76">
        <f>SUM(C39,E39,G39,I39,K39)</f>
        <v>99.931538461538537</v>
      </c>
      <c r="N39" s="97">
        <v>67</v>
      </c>
      <c r="O39" s="89">
        <v>2</v>
      </c>
      <c r="P39" s="85">
        <v>73.25351715080636</v>
      </c>
      <c r="Q39" s="71">
        <v>1.5109983540245457</v>
      </c>
      <c r="R39" s="85">
        <f>(I39/$Y$3)/((I39/$Y$3)+(G39/$Y$4))</f>
        <v>0.66956729111649438</v>
      </c>
      <c r="S39" s="62">
        <f>(G37/I37)/(G39/I39)</f>
        <v>0.19937502554781081</v>
      </c>
      <c r="T39" s="95"/>
    </row>
    <row r="40" spans="1:32">
      <c r="N40" s="97"/>
      <c r="Q40" s="71"/>
    </row>
    <row r="41" spans="1:32" s="77" customFormat="1">
      <c r="A41" s="77" t="s">
        <v>90</v>
      </c>
      <c r="B41" s="78" t="s">
        <v>94</v>
      </c>
      <c r="D41" s="79"/>
      <c r="F41" s="79"/>
      <c r="H41" s="79"/>
      <c r="J41" s="80"/>
      <c r="L41" s="79"/>
      <c r="M41" s="81"/>
      <c r="N41" s="100"/>
      <c r="O41" s="91"/>
      <c r="P41" s="87"/>
      <c r="Q41" s="79"/>
      <c r="R41" s="87"/>
      <c r="S41" s="78"/>
      <c r="T41" s="96"/>
      <c r="V41" s="78"/>
      <c r="W41" s="78"/>
      <c r="AF41" s="78"/>
    </row>
    <row r="42" spans="1:32" s="77" customFormat="1">
      <c r="B42" s="78"/>
      <c r="D42" s="79"/>
      <c r="F42" s="79"/>
      <c r="H42" s="79"/>
      <c r="J42" s="80"/>
      <c r="L42" s="79"/>
      <c r="M42" s="81"/>
      <c r="N42" s="100"/>
      <c r="O42" s="91"/>
      <c r="P42" s="87"/>
      <c r="Q42" s="79"/>
      <c r="R42" s="87"/>
      <c r="S42" s="78"/>
      <c r="T42" s="96"/>
      <c r="V42" s="78"/>
      <c r="W42" s="78"/>
      <c r="AF42" s="78"/>
    </row>
    <row r="43" spans="1:32">
      <c r="N43" s="97"/>
      <c r="Q43" s="71"/>
    </row>
    <row r="44" spans="1:32">
      <c r="B44" s="62" t="s">
        <v>71</v>
      </c>
      <c r="C44" s="63">
        <v>38.28</v>
      </c>
      <c r="D44" s="71">
        <v>0.31</v>
      </c>
      <c r="E44" s="63">
        <v>0</v>
      </c>
      <c r="F44" s="71">
        <v>0</v>
      </c>
      <c r="G44" s="63">
        <v>22.2</v>
      </c>
      <c r="H44" s="71">
        <v>0.31</v>
      </c>
      <c r="I44" s="63">
        <v>40.58</v>
      </c>
      <c r="J44" s="71">
        <v>0.4</v>
      </c>
      <c r="K44" s="63">
        <v>0</v>
      </c>
      <c r="L44" s="71">
        <v>0</v>
      </c>
      <c r="M44" s="76">
        <f>SUM(C44,E44,G44,I44,K44)</f>
        <v>101.06</v>
      </c>
      <c r="N44" s="97">
        <v>48</v>
      </c>
      <c r="O44" s="89">
        <v>2</v>
      </c>
      <c r="P44" s="85">
        <v>44.16</v>
      </c>
      <c r="Q44" s="71">
        <v>2.4039112712475301</v>
      </c>
      <c r="R44" s="85">
        <f>(I44/$Y$3)/((I44/$Y$3)+(G44/$Y$4))</f>
        <v>0.76507652750410682</v>
      </c>
    </row>
    <row r="45" spans="1:32">
      <c r="B45" s="62" t="s">
        <v>73</v>
      </c>
      <c r="C45" s="63">
        <v>52.14</v>
      </c>
      <c r="D45" s="71">
        <v>0.42</v>
      </c>
      <c r="E45" s="63">
        <v>2.71</v>
      </c>
      <c r="F45" s="71">
        <v>0.5</v>
      </c>
      <c r="G45" s="63">
        <v>15.82</v>
      </c>
      <c r="H45" s="71">
        <v>0.24</v>
      </c>
      <c r="I45" s="63">
        <v>27.6</v>
      </c>
      <c r="J45" s="71">
        <v>0.33</v>
      </c>
      <c r="K45" s="63">
        <v>1.65</v>
      </c>
      <c r="L45" s="71">
        <v>0.09</v>
      </c>
      <c r="M45" s="76">
        <f>SUM(C45,E45,G45,I45,K45)</f>
        <v>99.920000000000016</v>
      </c>
      <c r="N45" s="97">
        <v>33</v>
      </c>
      <c r="O45" s="89">
        <v>2</v>
      </c>
      <c r="P45" s="85">
        <v>37.56</v>
      </c>
      <c r="Q45" s="71">
        <v>4.4671861629285718</v>
      </c>
      <c r="R45" s="85">
        <f>(I45/$Y$3)/((I45/$Y$3)+(G45/$Y$4))</f>
        <v>0.75658992389354718</v>
      </c>
    </row>
    <row r="46" spans="1:32">
      <c r="B46" s="62" t="s">
        <v>74</v>
      </c>
      <c r="C46" s="63">
        <v>51.64</v>
      </c>
      <c r="D46" s="71">
        <v>0.9</v>
      </c>
      <c r="E46" s="63">
        <v>2.95</v>
      </c>
      <c r="F46" s="71">
        <v>0.75</v>
      </c>
      <c r="G46" s="63">
        <v>11.35</v>
      </c>
      <c r="H46" s="71">
        <v>0.7</v>
      </c>
      <c r="I46" s="63">
        <v>18.059999999999999</v>
      </c>
      <c r="J46" s="71">
        <v>0.8</v>
      </c>
      <c r="K46" s="63">
        <v>17.28</v>
      </c>
      <c r="L46" s="71">
        <v>0.6</v>
      </c>
      <c r="M46" s="76">
        <f>SUM(C46,E46,G46,I46,K46)</f>
        <v>101.28</v>
      </c>
      <c r="N46" s="97">
        <v>8</v>
      </c>
      <c r="O46" s="89">
        <v>2</v>
      </c>
      <c r="P46" s="85">
        <v>8.15</v>
      </c>
      <c r="Q46" s="71">
        <v>2.6310911618487069</v>
      </c>
      <c r="R46" s="85">
        <f>(I46/$Y$3)/((I46/$Y$3)+(G46/$Y$4))</f>
        <v>0.7392385781303713</v>
      </c>
    </row>
    <row r="47" spans="1:32">
      <c r="B47" s="62" t="s">
        <v>0</v>
      </c>
      <c r="C47" s="63">
        <v>41.56</v>
      </c>
      <c r="D47" s="71">
        <v>0.3</v>
      </c>
      <c r="E47" s="63">
        <v>19.440000000000001</v>
      </c>
      <c r="F47" s="71">
        <v>0.4</v>
      </c>
      <c r="G47" s="63">
        <v>16.2</v>
      </c>
      <c r="H47" s="71">
        <v>0.5</v>
      </c>
      <c r="I47" s="63">
        <v>18.3</v>
      </c>
      <c r="J47" s="71">
        <v>0.5</v>
      </c>
      <c r="K47" s="63">
        <v>4.8</v>
      </c>
      <c r="L47" s="71">
        <v>0.3</v>
      </c>
      <c r="M47" s="76">
        <f>SUM(C47,E47,G47,I47,K47)</f>
        <v>100.3</v>
      </c>
      <c r="N47" s="97">
        <v>11</v>
      </c>
      <c r="O47" s="89">
        <v>2</v>
      </c>
      <c r="P47" s="85">
        <v>10.119999999999999</v>
      </c>
      <c r="Q47" s="71">
        <v>2.2245935740121388</v>
      </c>
      <c r="R47" s="85">
        <f>(I47/$Y$3)/((I47/$Y$3)+(G47/$Y$4))</f>
        <v>0.66805979255643688</v>
      </c>
      <c r="AC47" s="64"/>
      <c r="AD47" s="64"/>
      <c r="AE47" s="64"/>
    </row>
    <row r="48" spans="1:32">
      <c r="N48" s="97"/>
      <c r="Q48" s="71"/>
    </row>
    <row r="49" spans="1:37" s="77" customFormat="1">
      <c r="A49" s="77" t="s">
        <v>89</v>
      </c>
      <c r="B49" s="78" t="s">
        <v>94</v>
      </c>
      <c r="D49" s="79"/>
      <c r="F49" s="79"/>
      <c r="H49" s="79"/>
      <c r="J49" s="80"/>
      <c r="L49" s="79"/>
      <c r="M49" s="81"/>
      <c r="N49" s="100"/>
      <c r="O49" s="91"/>
      <c r="P49" s="87"/>
      <c r="Q49" s="79"/>
      <c r="R49" s="87"/>
      <c r="S49" s="78"/>
      <c r="T49" s="96"/>
      <c r="V49" s="78"/>
      <c r="W49" s="78"/>
      <c r="AF49" s="78"/>
    </row>
    <row r="50" spans="1:37" s="77" customFormat="1">
      <c r="B50" s="78"/>
      <c r="D50" s="79"/>
      <c r="F50" s="79"/>
      <c r="H50" s="79"/>
      <c r="J50" s="80"/>
      <c r="L50" s="79"/>
      <c r="M50" s="81"/>
      <c r="N50" s="100"/>
      <c r="O50" s="91"/>
      <c r="P50" s="87"/>
      <c r="Q50" s="79"/>
      <c r="R50" s="87"/>
      <c r="S50" s="78"/>
      <c r="T50" s="96"/>
      <c r="V50" s="78"/>
      <c r="W50" s="78"/>
      <c r="AC50" s="82"/>
      <c r="AD50" s="82"/>
      <c r="AE50" s="82"/>
      <c r="AF50" s="78"/>
    </row>
    <row r="51" spans="1:37">
      <c r="N51" s="97"/>
      <c r="Q51" s="71"/>
    </row>
    <row r="52" spans="1:37">
      <c r="B52" s="62" t="s">
        <v>70</v>
      </c>
      <c r="C52" s="64">
        <v>38.4</v>
      </c>
      <c r="D52" s="72">
        <v>0.22</v>
      </c>
      <c r="E52" s="64">
        <v>0</v>
      </c>
      <c r="F52" s="72">
        <v>0</v>
      </c>
      <c r="G52" s="64">
        <v>20.48</v>
      </c>
      <c r="H52" s="72">
        <v>0.67</v>
      </c>
      <c r="I52" s="64">
        <v>41.94</v>
      </c>
      <c r="J52" s="72">
        <v>0.9</v>
      </c>
      <c r="K52" s="64">
        <v>0</v>
      </c>
      <c r="L52" s="72">
        <v>0</v>
      </c>
      <c r="M52" s="76">
        <f>SUM(C52,E52,G52,I52,K52)</f>
        <v>100.82</v>
      </c>
      <c r="N52" s="97">
        <v>48</v>
      </c>
      <c r="O52" s="89">
        <v>2</v>
      </c>
      <c r="P52" s="85">
        <v>47.62</v>
      </c>
      <c r="Q52" s="71">
        <v>3.7873866378571805</v>
      </c>
      <c r="R52" s="85">
        <f>(I52/$Y$3)/((I52/$Y$3)+(G52/$Y$4))</f>
        <v>0.78487821101610888</v>
      </c>
      <c r="AG52" s="64"/>
      <c r="AH52" s="64"/>
      <c r="AI52" s="64"/>
      <c r="AJ52" s="64"/>
      <c r="AK52" s="64"/>
    </row>
    <row r="53" spans="1:37">
      <c r="B53" s="62" t="s">
        <v>88</v>
      </c>
      <c r="C53" s="64">
        <v>48.15</v>
      </c>
      <c r="D53" s="72">
        <v>0.56999999999999995</v>
      </c>
      <c r="E53" s="64">
        <v>10</v>
      </c>
      <c r="F53" s="72">
        <v>0.43</v>
      </c>
      <c r="G53" s="64">
        <v>15.53</v>
      </c>
      <c r="H53" s="72">
        <v>0.86</v>
      </c>
      <c r="I53" s="64">
        <v>22.53</v>
      </c>
      <c r="J53" s="72">
        <v>0.8</v>
      </c>
      <c r="K53" s="64">
        <v>3.7</v>
      </c>
      <c r="L53" s="72">
        <v>0.4</v>
      </c>
      <c r="M53" s="76">
        <f>SUM(C53,E53,G53,I53,K53)</f>
        <v>99.91</v>
      </c>
      <c r="N53" s="97">
        <v>30</v>
      </c>
      <c r="O53" s="89">
        <v>2</v>
      </c>
      <c r="P53" s="85">
        <v>31.69</v>
      </c>
      <c r="Q53" s="71">
        <v>9.1819856201679126</v>
      </c>
      <c r="R53" s="85">
        <f>(I53/$Y$3)/((I53/$Y$3)+(G53/$Y$4))</f>
        <v>0.72103616069975973</v>
      </c>
      <c r="AG53" s="64"/>
      <c r="AH53" s="64"/>
      <c r="AI53" s="64"/>
      <c r="AJ53" s="64"/>
      <c r="AK53" s="64"/>
    </row>
    <row r="54" spans="1:37">
      <c r="B54" s="62" t="s">
        <v>74</v>
      </c>
      <c r="C54" s="64">
        <v>54.08</v>
      </c>
      <c r="D54" s="72">
        <v>0.48</v>
      </c>
      <c r="E54" s="64">
        <v>1.5</v>
      </c>
      <c r="F54" s="72">
        <v>0.44</v>
      </c>
      <c r="G54" s="64">
        <v>13.1</v>
      </c>
      <c r="H54" s="72">
        <v>0.44</v>
      </c>
      <c r="I54" s="64">
        <v>21.05</v>
      </c>
      <c r="J54" s="72">
        <v>0.8</v>
      </c>
      <c r="K54" s="64">
        <v>10.44</v>
      </c>
      <c r="L54" s="72">
        <v>0.8</v>
      </c>
      <c r="M54" s="76">
        <f>SUM(C54,E54,G54,I54,K54)</f>
        <v>100.16999999999999</v>
      </c>
      <c r="N54" s="97">
        <v>21</v>
      </c>
      <c r="O54" s="89">
        <v>2</v>
      </c>
      <c r="P54" s="85">
        <v>19.46</v>
      </c>
      <c r="Q54" s="71">
        <v>7.5737040763000358</v>
      </c>
      <c r="R54" s="85">
        <f>(I54/$Y$3)/((I54/$Y$3)+(G54/$Y$4))</f>
        <v>0.74112449247788481</v>
      </c>
      <c r="AG54" s="64"/>
      <c r="AH54" s="64"/>
      <c r="AI54" s="64"/>
      <c r="AJ54" s="64"/>
      <c r="AK54" s="64"/>
    </row>
    <row r="55" spans="1:37">
      <c r="B55" s="62" t="s">
        <v>97</v>
      </c>
      <c r="C55" s="63">
        <v>1.95</v>
      </c>
      <c r="D55" s="71">
        <v>0.3</v>
      </c>
      <c r="E55" s="63">
        <v>0</v>
      </c>
      <c r="F55" s="71">
        <v>0</v>
      </c>
      <c r="G55" s="63">
        <v>66</v>
      </c>
      <c r="H55" s="71">
        <v>0.8</v>
      </c>
      <c r="I55" s="63">
        <v>32.61</v>
      </c>
      <c r="J55" s="71">
        <v>0.8</v>
      </c>
      <c r="K55" s="63">
        <v>0</v>
      </c>
      <c r="L55" s="71">
        <v>0</v>
      </c>
      <c r="M55" s="76">
        <f>SUM(C55,E55,G55,I55,K55)</f>
        <v>100.56</v>
      </c>
      <c r="N55" s="97">
        <v>1</v>
      </c>
      <c r="O55" s="89">
        <v>2</v>
      </c>
      <c r="P55" s="85">
        <v>1.23</v>
      </c>
      <c r="Q55" s="71">
        <v>1.0540797279837026</v>
      </c>
      <c r="R55" s="85">
        <f>(I55/$Y$3)/((I55/$Y$3)+(G55/$Y$4))</f>
        <v>0.46816742708447057</v>
      </c>
    </row>
    <row r="56" spans="1:37">
      <c r="B56" s="74" t="s">
        <v>92</v>
      </c>
      <c r="N56" s="86" t="s">
        <v>93</v>
      </c>
      <c r="P56" s="86" t="s">
        <v>93</v>
      </c>
      <c r="Q56" s="71"/>
      <c r="AC56" s="64"/>
      <c r="AD56" s="64"/>
      <c r="AE56" s="64"/>
    </row>
    <row r="58" spans="1:37" s="77" customFormat="1">
      <c r="A58" s="77" t="s">
        <v>91</v>
      </c>
      <c r="B58" s="78" t="s">
        <v>94</v>
      </c>
      <c r="D58" s="79"/>
      <c r="F58" s="79"/>
      <c r="H58" s="79"/>
      <c r="J58" s="80"/>
      <c r="L58" s="79"/>
      <c r="M58" s="81"/>
      <c r="N58" s="100"/>
      <c r="O58" s="91"/>
      <c r="P58" s="87"/>
      <c r="Q58" s="79"/>
      <c r="R58" s="87"/>
      <c r="S58" s="78"/>
      <c r="T58" s="96"/>
      <c r="V58" s="78"/>
      <c r="W58" s="78"/>
      <c r="AC58" s="82"/>
      <c r="AD58" s="82"/>
      <c r="AE58" s="82"/>
      <c r="AF58" s="78"/>
    </row>
    <row r="59" spans="1:37" s="77" customFormat="1">
      <c r="B59" s="78"/>
      <c r="D59" s="79"/>
      <c r="F59" s="79"/>
      <c r="H59" s="79"/>
      <c r="J59" s="80"/>
      <c r="L59" s="79"/>
      <c r="M59" s="81"/>
      <c r="N59" s="100"/>
      <c r="O59" s="91"/>
      <c r="P59" s="87"/>
      <c r="Q59" s="79"/>
      <c r="R59" s="87"/>
      <c r="S59" s="78"/>
      <c r="T59" s="96"/>
      <c r="V59" s="78"/>
      <c r="W59" s="78"/>
      <c r="AC59" s="82"/>
      <c r="AD59" s="82"/>
      <c r="AE59" s="82"/>
      <c r="AF59" s="78"/>
    </row>
    <row r="60" spans="1:37">
      <c r="N60" s="97"/>
      <c r="Q60" s="71"/>
      <c r="AC60" s="64"/>
      <c r="AD60" s="64"/>
      <c r="AE60" s="64"/>
    </row>
    <row r="61" spans="1:37">
      <c r="B61" s="62" t="s">
        <v>69</v>
      </c>
      <c r="C61" s="63">
        <v>37.75</v>
      </c>
      <c r="D61" s="71">
        <v>0.3</v>
      </c>
      <c r="E61" s="63">
        <v>0</v>
      </c>
      <c r="F61" s="71">
        <v>0</v>
      </c>
      <c r="G61" s="63">
        <v>24.54</v>
      </c>
      <c r="H61" s="71">
        <v>0.3</v>
      </c>
      <c r="I61" s="63">
        <v>37.200000000000003</v>
      </c>
      <c r="J61" s="71">
        <v>0.3</v>
      </c>
      <c r="K61" s="63">
        <v>0</v>
      </c>
      <c r="L61" s="71">
        <v>0</v>
      </c>
      <c r="M61" s="76">
        <f>SUM(C61,E61,G61,I61,K61)</f>
        <v>99.490000000000009</v>
      </c>
      <c r="N61" s="97">
        <v>51</v>
      </c>
      <c r="O61" s="89">
        <v>2</v>
      </c>
      <c r="P61" s="85">
        <v>52.69</v>
      </c>
      <c r="Q61" s="71">
        <v>0.69</v>
      </c>
      <c r="R61" s="85">
        <f>(I61/$Y$3)/((I61/$Y$3)+(G61/$Y$4))</f>
        <v>0.72978604462062313</v>
      </c>
    </row>
    <row r="62" spans="1:37">
      <c r="B62" s="62" t="s">
        <v>88</v>
      </c>
      <c r="C62" s="63">
        <v>51.52</v>
      </c>
      <c r="D62" s="71">
        <v>0.3</v>
      </c>
      <c r="E62" s="63">
        <v>6.8</v>
      </c>
      <c r="F62" s="71">
        <v>0.4</v>
      </c>
      <c r="G62" s="63">
        <v>11.23</v>
      </c>
      <c r="H62" s="71">
        <v>0.3</v>
      </c>
      <c r="I62" s="63">
        <v>24.51</v>
      </c>
      <c r="J62" s="71">
        <v>0.3</v>
      </c>
      <c r="K62" s="63">
        <v>5.2</v>
      </c>
      <c r="L62" s="71">
        <v>0.4</v>
      </c>
      <c r="M62" s="76">
        <f>SUM(C62,E62,G62,I62,K62)</f>
        <v>99.26</v>
      </c>
      <c r="N62" s="97">
        <v>49</v>
      </c>
      <c r="O62" s="89">
        <v>2</v>
      </c>
      <c r="P62" s="85">
        <v>47.31</v>
      </c>
      <c r="Q62" s="71">
        <v>0.69</v>
      </c>
      <c r="R62" s="85">
        <f>(I62/$Y$3)/((I62/$Y$3)+(G62/$Y$4))</f>
        <v>0.7954385918919249</v>
      </c>
    </row>
    <row r="63" spans="1:37">
      <c r="B63" s="74" t="s">
        <v>92</v>
      </c>
      <c r="N63" s="86" t="s">
        <v>93</v>
      </c>
      <c r="P63" s="86" t="s">
        <v>93</v>
      </c>
    </row>
    <row r="87" spans="22:23">
      <c r="V87" s="66"/>
      <c r="W87" s="66"/>
    </row>
    <row r="102" spans="24:26">
      <c r="X102" s="64"/>
      <c r="Y102" s="64"/>
      <c r="Z102" s="64"/>
    </row>
    <row r="103" spans="24:26">
      <c r="X103" s="64"/>
      <c r="Y103" s="64"/>
      <c r="Z103" s="64"/>
    </row>
    <row r="104" spans="24:26">
      <c r="X104" s="64"/>
      <c r="Y104" s="64"/>
      <c r="Z104" s="64"/>
    </row>
    <row r="105" spans="24:26">
      <c r="X105" s="64"/>
      <c r="Y105" s="64"/>
      <c r="Z105" s="64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0AF0-651A-1348-B284-8237AAA99717}">
  <dimension ref="A3:K25"/>
  <sheetViews>
    <sheetView workbookViewId="0">
      <selection activeCell="F30" sqref="F30"/>
    </sheetView>
  </sheetViews>
  <sheetFormatPr baseColWidth="10" defaultRowHeight="16"/>
  <cols>
    <col min="3" max="3" width="14.33203125" customWidth="1"/>
    <col min="4" max="4" width="14" customWidth="1"/>
    <col min="5" max="5" width="18.33203125" customWidth="1"/>
    <col min="6" max="7" width="17.1640625" customWidth="1"/>
    <col min="8" max="8" width="22.1640625" customWidth="1"/>
    <col min="9" max="9" width="21.83203125" customWidth="1"/>
    <col min="10" max="10" width="19.5" customWidth="1"/>
    <col min="11" max="11" width="19.6640625" customWidth="1"/>
  </cols>
  <sheetData>
    <row r="3" spans="1:11">
      <c r="B3" s="32" t="s">
        <v>103</v>
      </c>
      <c r="C3" s="32"/>
      <c r="D3" s="32"/>
      <c r="E3" s="120"/>
      <c r="F3" s="32"/>
      <c r="G3" s="32"/>
      <c r="H3" s="32"/>
      <c r="I3" s="32"/>
    </row>
    <row r="4" spans="1:11">
      <c r="A4" s="6"/>
      <c r="B4" s="121" t="s">
        <v>75</v>
      </c>
      <c r="C4" s="121" t="s">
        <v>107</v>
      </c>
      <c r="D4" s="121" t="s">
        <v>120</v>
      </c>
      <c r="E4" s="121" t="s">
        <v>121</v>
      </c>
      <c r="F4" s="121" t="s">
        <v>104</v>
      </c>
      <c r="G4" s="121" t="s">
        <v>115</v>
      </c>
      <c r="H4" s="121" t="s">
        <v>116</v>
      </c>
      <c r="I4" s="121" t="s">
        <v>105</v>
      </c>
    </row>
    <row r="5" spans="1:11">
      <c r="A5" s="6"/>
      <c r="B5" s="122" t="s">
        <v>8</v>
      </c>
      <c r="C5" s="120" t="s">
        <v>109</v>
      </c>
      <c r="D5" s="120">
        <v>7.95</v>
      </c>
      <c r="E5" s="122">
        <v>0.3</v>
      </c>
      <c r="F5" s="122">
        <v>1840</v>
      </c>
      <c r="G5" s="122">
        <v>15</v>
      </c>
      <c r="H5" s="120">
        <v>50</v>
      </c>
      <c r="I5" s="123">
        <f>F5+H5</f>
        <v>1890</v>
      </c>
    </row>
    <row r="6" spans="1:11">
      <c r="A6" s="6"/>
      <c r="B6" s="122" t="s">
        <v>25</v>
      </c>
      <c r="C6" s="120" t="s">
        <v>126</v>
      </c>
      <c r="D6" s="122">
        <v>17.7</v>
      </c>
      <c r="E6" s="122" t="s">
        <v>106</v>
      </c>
      <c r="F6" s="122">
        <v>2090</v>
      </c>
      <c r="G6" s="122">
        <v>15</v>
      </c>
      <c r="H6" s="120">
        <v>110</v>
      </c>
      <c r="I6" s="123">
        <f>F6+H6</f>
        <v>2200</v>
      </c>
    </row>
    <row r="7" spans="1:11">
      <c r="B7" s="122" t="s">
        <v>11</v>
      </c>
      <c r="C7" s="120" t="s">
        <v>126</v>
      </c>
      <c r="D7" s="122">
        <v>14.1</v>
      </c>
      <c r="E7" s="122">
        <v>0.3</v>
      </c>
      <c r="F7" s="122">
        <v>1980</v>
      </c>
      <c r="G7" s="122">
        <v>15</v>
      </c>
      <c r="H7" s="120">
        <v>110</v>
      </c>
      <c r="I7" s="123">
        <f t="shared" ref="I7:I8" si="0">F7+H7</f>
        <v>2090</v>
      </c>
    </row>
    <row r="8" spans="1:11">
      <c r="A8" s="6"/>
      <c r="B8" s="122" t="s">
        <v>9</v>
      </c>
      <c r="C8" s="120" t="s">
        <v>109</v>
      </c>
      <c r="D8" s="122">
        <v>9.6</v>
      </c>
      <c r="E8" s="122">
        <v>0.3</v>
      </c>
      <c r="F8" s="122">
        <v>1910</v>
      </c>
      <c r="G8" s="122">
        <v>15</v>
      </c>
      <c r="H8" s="120">
        <v>50</v>
      </c>
      <c r="I8" s="123">
        <f t="shared" si="0"/>
        <v>1960</v>
      </c>
    </row>
    <row r="9" spans="1:11">
      <c r="B9" s="126" t="s">
        <v>118</v>
      </c>
      <c r="C9" s="125" t="s">
        <v>110</v>
      </c>
      <c r="D9" s="125">
        <v>18</v>
      </c>
      <c r="E9" s="126">
        <v>0.5</v>
      </c>
      <c r="F9" s="126">
        <v>2273</v>
      </c>
      <c r="G9" s="126">
        <v>15</v>
      </c>
      <c r="H9" s="125">
        <v>-50</v>
      </c>
      <c r="I9" s="127">
        <f>F9+H9</f>
        <v>2223</v>
      </c>
    </row>
    <row r="10" spans="1:11">
      <c r="B10" s="43"/>
      <c r="C10" s="43"/>
      <c r="D10" s="43"/>
      <c r="E10" s="43"/>
      <c r="F10" s="43"/>
      <c r="G10" s="43"/>
      <c r="H10" s="43"/>
      <c r="I10" s="43"/>
      <c r="J10" s="130"/>
      <c r="K10" s="130"/>
    </row>
    <row r="11" spans="1:11">
      <c r="B11" s="32"/>
      <c r="C11" s="120"/>
      <c r="D11" s="120"/>
      <c r="E11" s="124"/>
      <c r="F11" s="122"/>
      <c r="G11" s="122"/>
      <c r="H11" s="120"/>
      <c r="I11" s="120"/>
    </row>
    <row r="12" spans="1:11">
      <c r="B12" s="32" t="s">
        <v>111</v>
      </c>
      <c r="C12" s="33"/>
      <c r="D12" s="120"/>
      <c r="E12" s="124"/>
      <c r="F12" s="124"/>
      <c r="G12" s="124"/>
      <c r="H12" s="123"/>
      <c r="I12" s="123"/>
    </row>
    <row r="13" spans="1:11">
      <c r="B13" s="121" t="s">
        <v>75</v>
      </c>
      <c r="C13" s="121" t="s">
        <v>122</v>
      </c>
      <c r="D13" s="121" t="s">
        <v>120</v>
      </c>
      <c r="E13" s="121" t="s">
        <v>121</v>
      </c>
      <c r="F13" s="121" t="s">
        <v>104</v>
      </c>
      <c r="G13" s="121" t="s">
        <v>114</v>
      </c>
      <c r="H13" s="121" t="s">
        <v>116</v>
      </c>
      <c r="I13" s="121" t="s">
        <v>105</v>
      </c>
    </row>
    <row r="14" spans="1:11">
      <c r="B14" s="122" t="s">
        <v>27</v>
      </c>
      <c r="C14" s="120" t="s">
        <v>124</v>
      </c>
      <c r="D14" s="120">
        <v>7.8</v>
      </c>
      <c r="E14" s="122">
        <v>0.3</v>
      </c>
      <c r="F14" s="122">
        <v>1960</v>
      </c>
      <c r="G14" s="122">
        <v>15</v>
      </c>
      <c r="H14" s="120">
        <v>50</v>
      </c>
      <c r="I14" s="123">
        <f>F14+H14</f>
        <v>2010</v>
      </c>
    </row>
    <row r="15" spans="1:11">
      <c r="B15" s="122" t="s">
        <v>112</v>
      </c>
      <c r="C15" s="120" t="s">
        <v>124</v>
      </c>
      <c r="D15" s="122">
        <v>17.63</v>
      </c>
      <c r="E15" s="122" t="s">
        <v>106</v>
      </c>
      <c r="F15" s="122">
        <v>2112</v>
      </c>
      <c r="G15" s="122">
        <v>15</v>
      </c>
      <c r="H15" s="120">
        <v>110</v>
      </c>
      <c r="I15" s="123">
        <f>F15+H15</f>
        <v>2222</v>
      </c>
      <c r="J15" s="128"/>
    </row>
    <row r="16" spans="1:11">
      <c r="B16" s="122" t="s">
        <v>113</v>
      </c>
      <c r="C16" s="120" t="s">
        <v>124</v>
      </c>
      <c r="D16" s="122">
        <v>13.99</v>
      </c>
      <c r="E16" s="122">
        <v>0.3</v>
      </c>
      <c r="F16" s="122">
        <v>2040</v>
      </c>
      <c r="G16" s="122">
        <v>15</v>
      </c>
      <c r="H16" s="120">
        <v>110</v>
      </c>
      <c r="I16" s="123">
        <f t="shared" ref="I16:I17" si="1">F16+H16</f>
        <v>2150</v>
      </c>
      <c r="J16" s="128"/>
    </row>
    <row r="17" spans="2:11">
      <c r="B17" s="122" t="s">
        <v>9</v>
      </c>
      <c r="C17" s="120" t="s">
        <v>124</v>
      </c>
      <c r="D17" s="122">
        <v>9.35</v>
      </c>
      <c r="E17" s="122">
        <v>0.3</v>
      </c>
      <c r="F17" s="122">
        <v>2070</v>
      </c>
      <c r="G17" s="122">
        <v>15</v>
      </c>
      <c r="H17" s="120">
        <v>50</v>
      </c>
      <c r="I17" s="123">
        <f t="shared" si="1"/>
        <v>2120</v>
      </c>
      <c r="J17" s="129"/>
      <c r="K17" s="128"/>
    </row>
    <row r="18" spans="2:11">
      <c r="B18" s="122" t="s">
        <v>117</v>
      </c>
      <c r="C18" s="120" t="s">
        <v>125</v>
      </c>
      <c r="D18" s="120">
        <v>18</v>
      </c>
      <c r="E18" s="122">
        <v>0.3</v>
      </c>
      <c r="F18" s="122">
        <v>2273</v>
      </c>
      <c r="G18" s="122">
        <v>15</v>
      </c>
      <c r="H18" s="120">
        <v>-50</v>
      </c>
      <c r="I18" s="123">
        <f>F18+H18</f>
        <v>2223</v>
      </c>
      <c r="J18" s="129"/>
      <c r="K18" s="128"/>
    </row>
    <row r="19" spans="2:11">
      <c r="B19" s="122" t="s">
        <v>118</v>
      </c>
      <c r="C19" s="120" t="s">
        <v>125</v>
      </c>
      <c r="D19" s="120">
        <v>18</v>
      </c>
      <c r="E19" s="122">
        <v>0.3</v>
      </c>
      <c r="F19" s="122">
        <v>2173</v>
      </c>
      <c r="G19" s="122">
        <v>15</v>
      </c>
      <c r="H19" s="120">
        <v>50</v>
      </c>
      <c r="I19" s="123">
        <f>F19+H19</f>
        <v>2223</v>
      </c>
      <c r="J19" s="129"/>
      <c r="K19" s="128"/>
    </row>
    <row r="20" spans="2:11">
      <c r="B20" s="135" t="s">
        <v>90</v>
      </c>
      <c r="C20" s="120" t="s">
        <v>123</v>
      </c>
      <c r="D20" s="120">
        <v>5</v>
      </c>
      <c r="E20" s="120">
        <v>0.5</v>
      </c>
      <c r="F20" s="120">
        <v>1400</v>
      </c>
      <c r="G20" s="120">
        <v>15</v>
      </c>
      <c r="H20" s="120" t="s">
        <v>46</v>
      </c>
      <c r="I20" s="120" t="s">
        <v>46</v>
      </c>
      <c r="J20" s="129"/>
      <c r="K20" s="128"/>
    </row>
    <row r="21" spans="2:11">
      <c r="B21" s="135" t="s">
        <v>89</v>
      </c>
      <c r="C21" s="120" t="s">
        <v>123</v>
      </c>
      <c r="D21" s="120">
        <v>14</v>
      </c>
      <c r="E21" s="120">
        <v>0.5</v>
      </c>
      <c r="F21" s="120">
        <v>1600</v>
      </c>
      <c r="G21" s="120">
        <v>15</v>
      </c>
      <c r="H21" s="120" t="s">
        <v>46</v>
      </c>
      <c r="I21" s="120" t="s">
        <v>46</v>
      </c>
      <c r="J21" s="129"/>
      <c r="K21" s="128"/>
    </row>
    <row r="22" spans="2:11">
      <c r="B22" s="136" t="s">
        <v>91</v>
      </c>
      <c r="C22" s="125" t="s">
        <v>123</v>
      </c>
      <c r="D22" s="125">
        <v>17</v>
      </c>
      <c r="E22" s="125">
        <v>0.5</v>
      </c>
      <c r="F22" s="125">
        <v>1600</v>
      </c>
      <c r="G22" s="125">
        <v>15</v>
      </c>
      <c r="H22" s="125" t="s">
        <v>46</v>
      </c>
      <c r="I22" s="125" t="s">
        <v>46</v>
      </c>
      <c r="J22" s="129"/>
      <c r="K22" s="128"/>
    </row>
    <row r="23" spans="2:11">
      <c r="J23" s="129"/>
      <c r="K23" s="128"/>
    </row>
    <row r="24" spans="2:11">
      <c r="B24" s="137" t="s">
        <v>108</v>
      </c>
      <c r="C24" s="138" t="s">
        <v>119</v>
      </c>
    </row>
    <row r="25" spans="2:11">
      <c r="B25" s="43"/>
      <c r="C25" s="43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EFFE-6B20-C648-A302-D5A9307BD205}">
  <dimension ref="A1:O26"/>
  <sheetViews>
    <sheetView tabSelected="1" workbookViewId="0">
      <selection activeCell="D6" sqref="D6:D9"/>
    </sheetView>
  </sheetViews>
  <sheetFormatPr baseColWidth="10" defaultRowHeight="16"/>
  <cols>
    <col min="4" max="4" width="16.1640625" customWidth="1"/>
    <col min="5" max="5" width="12.5" customWidth="1"/>
    <col min="7" max="7" width="12.5" customWidth="1"/>
    <col min="8" max="8" width="16.33203125" customWidth="1"/>
  </cols>
  <sheetData>
    <row r="1" spans="1:15" ht="17" thickBot="1"/>
    <row r="2" spans="1:15">
      <c r="A2" s="108"/>
      <c r="B2" s="110"/>
      <c r="D2" s="108" t="s">
        <v>77</v>
      </c>
      <c r="E2" s="109" t="s">
        <v>77</v>
      </c>
      <c r="F2" s="110" t="s">
        <v>77</v>
      </c>
    </row>
    <row r="3" spans="1:15">
      <c r="A3" s="111"/>
      <c r="B3" s="112"/>
      <c r="D3" s="111" t="s">
        <v>129</v>
      </c>
      <c r="E3" t="s">
        <v>78</v>
      </c>
      <c r="F3" s="112" t="s">
        <v>102</v>
      </c>
      <c r="I3" s="51" t="s">
        <v>80</v>
      </c>
      <c r="J3" s="52"/>
      <c r="K3" s="53"/>
      <c r="L3" s="53" t="s">
        <v>81</v>
      </c>
      <c r="M3" s="53"/>
      <c r="N3" s="53"/>
      <c r="O3" s="53"/>
    </row>
    <row r="4" spans="1:15">
      <c r="A4" s="111" t="s">
        <v>79</v>
      </c>
      <c r="B4" s="112" t="s">
        <v>12</v>
      </c>
      <c r="D4" s="111"/>
      <c r="F4" s="112"/>
      <c r="I4" s="54" t="s">
        <v>85</v>
      </c>
      <c r="J4" s="55"/>
      <c r="K4" s="53"/>
      <c r="L4" s="53"/>
      <c r="M4" s="56" t="s">
        <v>82</v>
      </c>
      <c r="N4" s="53" t="s">
        <v>83</v>
      </c>
      <c r="O4" s="53" t="s">
        <v>84</v>
      </c>
    </row>
    <row r="5" spans="1:15">
      <c r="A5" s="111"/>
      <c r="B5" s="112"/>
      <c r="D5" s="111"/>
      <c r="F5" s="112"/>
      <c r="H5" s="119"/>
      <c r="I5" s="57">
        <v>2.8</v>
      </c>
      <c r="J5" s="58" t="s">
        <v>5</v>
      </c>
      <c r="K5" s="53"/>
      <c r="L5" s="53">
        <v>1</v>
      </c>
      <c r="M5" s="59">
        <v>5.6077399999999999E-2</v>
      </c>
      <c r="N5" s="59">
        <v>5.6077399999999999E-2</v>
      </c>
      <c r="O5" s="60">
        <v>23.489114937702201</v>
      </c>
    </row>
    <row r="6" spans="1:15">
      <c r="A6" s="111">
        <v>0</v>
      </c>
      <c r="B6" s="114">
        <v>1800</v>
      </c>
      <c r="D6" s="148" t="s">
        <v>46</v>
      </c>
      <c r="E6" s="5">
        <f>'[1]Profil-T &amp; Results'!$I6</f>
        <v>3219.7877565947933</v>
      </c>
      <c r="F6" s="114">
        <f>[2]Density_Melt!$K10</f>
        <v>2773.131326685439</v>
      </c>
      <c r="G6" s="5"/>
      <c r="H6" s="119"/>
      <c r="I6" s="57">
        <v>21.07</v>
      </c>
      <c r="J6" s="58" t="s">
        <v>4</v>
      </c>
      <c r="K6" s="53"/>
      <c r="L6" s="53">
        <v>0.64</v>
      </c>
      <c r="M6" s="59">
        <v>4.0304399999999997E-2</v>
      </c>
      <c r="N6" s="59">
        <v>2.5794815999999998E-2</v>
      </c>
      <c r="O6" s="60">
        <v>10.804662802142749</v>
      </c>
    </row>
    <row r="7" spans="1:15">
      <c r="A7" s="111">
        <v>1</v>
      </c>
      <c r="B7" s="114">
        <v>1834.0465047400269</v>
      </c>
      <c r="D7" s="148" t="s">
        <v>46</v>
      </c>
      <c r="E7" s="5">
        <f>'[1]Profil-T &amp; Results'!$I7</f>
        <v>3246.1262919693927</v>
      </c>
      <c r="F7" s="114">
        <f>[2]Density_Melt!$K11</f>
        <v>2855.1678556207225</v>
      </c>
      <c r="G7" s="5"/>
      <c r="H7" s="119"/>
      <c r="I7" s="57">
        <v>1.1299999999999999</v>
      </c>
      <c r="J7" s="58" t="s">
        <v>2</v>
      </c>
      <c r="K7" s="53"/>
      <c r="L7" s="53">
        <v>0.36</v>
      </c>
      <c r="M7" s="59">
        <v>0.10196</v>
      </c>
      <c r="N7" s="59">
        <v>3.6705599999999998E-2</v>
      </c>
      <c r="O7" s="60">
        <v>15.374857915262155</v>
      </c>
    </row>
    <row r="8" spans="1:15">
      <c r="A8" s="111">
        <v>2</v>
      </c>
      <c r="B8" s="114">
        <v>1866.4191949743959</v>
      </c>
      <c r="D8" s="148" t="s">
        <v>46</v>
      </c>
      <c r="E8" s="5">
        <f>'[1]Profil-T &amp; Results'!$I8</f>
        <v>3272.3178238703226</v>
      </c>
      <c r="F8" s="114">
        <f>[2]Density_Melt!$K12</f>
        <v>2930.9658262814469</v>
      </c>
      <c r="G8" s="5"/>
      <c r="H8" s="119"/>
      <c r="I8" s="57">
        <v>37.630000000000003</v>
      </c>
      <c r="J8" s="58" t="s">
        <v>1</v>
      </c>
      <c r="K8" s="53"/>
      <c r="L8" s="53">
        <v>2</v>
      </c>
      <c r="M8" s="59">
        <v>6.0080000000000001E-2</v>
      </c>
      <c r="N8" s="59">
        <v>0.12016</v>
      </c>
      <c r="O8" s="60">
        <v>50.331364344892897</v>
      </c>
    </row>
    <row r="9" spans="1:15">
      <c r="A9" s="111">
        <v>3</v>
      </c>
      <c r="B9" s="114">
        <v>1897.187800605911</v>
      </c>
      <c r="D9" s="148" t="s">
        <v>46</v>
      </c>
      <c r="E9" s="5">
        <f>'[1]Profil-T &amp; Results'!$I9</f>
        <v>3298.3577011595075</v>
      </c>
      <c r="F9" s="114">
        <f>[2]Density_Melt!$K13</f>
        <v>3001.1859372162639</v>
      </c>
      <c r="G9" s="5"/>
      <c r="H9" s="119"/>
      <c r="I9" s="61">
        <v>37.369999999999997</v>
      </c>
      <c r="J9" s="55" t="s">
        <v>3</v>
      </c>
      <c r="K9" s="53"/>
      <c r="L9" s="53">
        <v>0</v>
      </c>
      <c r="M9" s="59">
        <v>7.1844000000000005E-2</v>
      </c>
      <c r="N9" s="59">
        <v>0</v>
      </c>
      <c r="O9" s="60">
        <v>0</v>
      </c>
    </row>
    <row r="10" spans="1:15">
      <c r="A10" s="111">
        <v>4</v>
      </c>
      <c r="B10" s="114">
        <v>1926.4206208691514</v>
      </c>
      <c r="D10" s="113">
        <f>[3]Density_Melt!$L10</f>
        <v>3209.3990182401053</v>
      </c>
      <c r="E10" s="5">
        <f>'[1]Profil-T &amp; Results'!$I10</f>
        <v>3324.2414572320718</v>
      </c>
      <c r="F10" s="114">
        <f>[2]Density_Melt!$K14</f>
        <v>3066.4054257924113</v>
      </c>
      <c r="G10" s="5"/>
      <c r="H10" s="53"/>
      <c r="I10" s="53"/>
      <c r="J10" s="53"/>
      <c r="K10" s="53"/>
      <c r="L10" s="53"/>
      <c r="M10" s="53"/>
      <c r="N10" s="59">
        <v>0.23873781599999999</v>
      </c>
      <c r="O10" s="60">
        <v>100</v>
      </c>
    </row>
    <row r="11" spans="1:15">
      <c r="A11" s="111">
        <v>5</v>
      </c>
      <c r="B11" s="114">
        <v>1954.1845243304729</v>
      </c>
      <c r="D11" s="113">
        <f>[3]Density_Melt!$L11</f>
        <v>3246.768994953497</v>
      </c>
      <c r="E11" s="5">
        <f>'[1]Profil-T &amp; Results'!$I11</f>
        <v>3349.9648100163404</v>
      </c>
      <c r="F11" s="114">
        <f>[2]Density_Melt!$K15</f>
        <v>3127.1350162483</v>
      </c>
      <c r="G11" s="5"/>
      <c r="H11" s="60"/>
      <c r="I11" s="60">
        <v>100</v>
      </c>
      <c r="J11" s="53"/>
      <c r="K11" s="53"/>
      <c r="L11" s="53"/>
      <c r="M11" s="53"/>
      <c r="N11" s="53"/>
      <c r="O11" s="53"/>
    </row>
    <row r="12" spans="1:15">
      <c r="A12" s="111">
        <v>6</v>
      </c>
      <c r="B12" s="114">
        <v>1980.544948888006</v>
      </c>
      <c r="D12" s="113">
        <f>[3]Density_Melt!$L12</f>
        <v>3283.4317010335185</v>
      </c>
      <c r="E12" s="5">
        <f>'[1]Profil-T &amp; Results'!$I12</f>
        <v>3375.5236619738421</v>
      </c>
      <c r="F12" s="114">
        <f>[2]Density_Melt!$K16</f>
        <v>3183.8313850948789</v>
      </c>
      <c r="G12" s="5"/>
      <c r="H12" s="5"/>
    </row>
    <row r="13" spans="1:15">
      <c r="A13" s="111">
        <v>7</v>
      </c>
      <c r="B13" s="114">
        <v>2005.5659017716578</v>
      </c>
      <c r="D13" s="113">
        <f>[3]Density_Melt!$L13</f>
        <v>3319.4005407254244</v>
      </c>
      <c r="E13" s="5">
        <f>'[1]Profil-T &amp; Results'!$I13</f>
        <v>3400.9141000993059</v>
      </c>
      <c r="F13" s="114">
        <f>[2]Density_Melt!$K17</f>
        <v>3236.9064623873205</v>
      </c>
      <c r="G13" s="5"/>
      <c r="H13" s="5"/>
      <c r="I13" s="140" t="s">
        <v>130</v>
      </c>
      <c r="J13" s="140"/>
      <c r="K13" s="141" t="s">
        <v>131</v>
      </c>
      <c r="L13" s="141" t="s">
        <v>132</v>
      </c>
      <c r="M13" s="141" t="s">
        <v>133</v>
      </c>
      <c r="N13" s="141" t="s">
        <v>134</v>
      </c>
      <c r="O13" s="141" t="s">
        <v>135</v>
      </c>
    </row>
    <row r="14" spans="1:15">
      <c r="A14" s="111">
        <v>8</v>
      </c>
      <c r="B14" s="114">
        <v>2029.3099595431097</v>
      </c>
      <c r="D14" s="113">
        <f>[3]Density_Melt!$L14</f>
        <v>3354.6887114088941</v>
      </c>
      <c r="E14" s="5">
        <f>'[1]Profil-T &amp; Results'!$I14</f>
        <v>3426.1323959206625</v>
      </c>
      <c r="F14" s="114">
        <f>[2]Density_Melt!$K18</f>
        <v>3286.7344477166589</v>
      </c>
      <c r="G14" s="5"/>
      <c r="H14" s="5"/>
      <c r="I14" s="140" t="s">
        <v>136</v>
      </c>
      <c r="J14" s="140"/>
      <c r="K14" s="142">
        <v>0.38848210681424883</v>
      </c>
      <c r="L14" s="142">
        <v>0.11082777559827382</v>
      </c>
      <c r="M14" s="142">
        <v>2.600773899003396</v>
      </c>
      <c r="N14" s="142">
        <v>2.1753130508604035</v>
      </c>
      <c r="O14" s="142">
        <v>0.48860886453885133</v>
      </c>
    </row>
    <row r="15" spans="1:15">
      <c r="A15" s="111">
        <v>9</v>
      </c>
      <c r="B15" s="114">
        <v>2051.8382680958202</v>
      </c>
      <c r="D15" s="113">
        <f>[3]Density_Melt!$L15</f>
        <v>3389.3092129987258</v>
      </c>
      <c r="E15" s="5">
        <f>'[1]Profil-T &amp; Results'!$I15</f>
        <v>3451.1750054990439</v>
      </c>
      <c r="F15" s="114">
        <f>[2]Density_Melt!$K19</f>
        <v>3333.6571426054597</v>
      </c>
      <c r="G15" s="5"/>
      <c r="H15" s="5"/>
      <c r="I15" s="140" t="s">
        <v>137</v>
      </c>
      <c r="J15" s="140"/>
      <c r="K15" s="143">
        <v>0.21654180000000001</v>
      </c>
      <c r="L15" s="143">
        <v>0.27819739999999998</v>
      </c>
      <c r="M15" s="143">
        <v>0.203768</v>
      </c>
      <c r="N15" s="143">
        <v>0.1406888</v>
      </c>
      <c r="O15" s="143">
        <v>0.1003844</v>
      </c>
    </row>
    <row r="16" spans="1:15">
      <c r="A16" s="111">
        <v>10</v>
      </c>
      <c r="B16" s="114">
        <v>2073.210542655022</v>
      </c>
      <c r="D16" s="113">
        <f>[3]Density_Melt!$L16</f>
        <v>3423.2748563770178</v>
      </c>
      <c r="E16" s="5">
        <f>'[1]Profil-T &amp; Results'!$I16</f>
        <v>3476.0385694287825</v>
      </c>
      <c r="F16" s="114">
        <f>[2]Density_Melt!$K20</f>
        <v>3377.9880213296701</v>
      </c>
      <c r="G16" s="5"/>
      <c r="H16" s="5"/>
    </row>
    <row r="17" spans="1:8">
      <c r="A17" s="111">
        <v>11</v>
      </c>
      <c r="B17" s="114">
        <v>2093.4850677777249</v>
      </c>
      <c r="D17" s="113">
        <f>[3]Density_Melt!$L17</f>
        <v>3456.5982709703185</v>
      </c>
      <c r="E17" s="5">
        <f>'[1]Profil-T &amp; Results'!$I17</f>
        <v>3500.7199128374159</v>
      </c>
      <c r="F17" s="114">
        <f>[2]Density_Melt!$K21</f>
        <v>3420.0153428468366</v>
      </c>
      <c r="G17" s="5"/>
      <c r="H17" s="5"/>
    </row>
    <row r="18" spans="1:8">
      <c r="A18" s="111">
        <v>12</v>
      </c>
      <c r="B18" s="114">
        <v>2112.7186973527137</v>
      </c>
      <c r="D18" s="113">
        <f>[3]Density_Melt!$L18</f>
        <v>3489.2919115702034</v>
      </c>
      <c r="E18" s="5">
        <f>'[1]Profil-T &amp; Results'!$I18</f>
        <v>3525.2160453856786</v>
      </c>
      <c r="F18" s="114">
        <f>[2]Density_Melt!$K22</f>
        <v>3460.0045254987217</v>
      </c>
      <c r="G18" s="5"/>
      <c r="H18" s="5"/>
    </row>
    <row r="19" spans="1:8">
      <c r="A19" s="111">
        <v>13</v>
      </c>
      <c r="B19" s="114">
        <v>2130.9668546005482</v>
      </c>
      <c r="D19" s="113">
        <f>[3]Density_Melt!$L19</f>
        <v>3521.3680644828428</v>
      </c>
      <c r="E19" s="5">
        <f>'[1]Profil-T &amp; Results'!$I19</f>
        <v>3549.524161267509</v>
      </c>
      <c r="F19" s="114">
        <f>[2]Density_Melt!$K23</f>
        <v>3498.1999500748038</v>
      </c>
      <c r="G19" s="5"/>
      <c r="H19" s="5"/>
    </row>
    <row r="20" spans="1:8">
      <c r="A20" s="111">
        <v>14</v>
      </c>
      <c r="B20" s="114">
        <v>2148.2835320735649</v>
      </c>
      <c r="D20" s="113">
        <f>[3]Density_Melt!$L20</f>
        <v>3552.8388530822222</v>
      </c>
      <c r="E20" s="5">
        <f>'[1]Profil-T &amp; Results'!$I20</f>
        <v>3573.6416392100473</v>
      </c>
      <c r="F20" s="114">
        <f>[2]Density_Melt!$K24</f>
        <v>3534.826317283379</v>
      </c>
      <c r="G20" s="5"/>
      <c r="H20" s="5"/>
    </row>
    <row r="21" spans="1:8">
      <c r="A21" s="111">
        <v>15</v>
      </c>
      <c r="B21" s="114">
        <v>2164.7212916558751</v>
      </c>
      <c r="D21" s="113">
        <f>[3]Density_Melt!$L21</f>
        <v>3583.7162428321922</v>
      </c>
      <c r="E21" s="5">
        <f>'[1]Profil-T &amp; Results'!$I21</f>
        <v>3597.5660424736338</v>
      </c>
      <c r="F21" s="114">
        <f>[2]Density_Melt!$K25</f>
        <v>3570.0896572968813</v>
      </c>
      <c r="G21" s="5"/>
      <c r="H21" s="5"/>
    </row>
    <row r="22" spans="1:8">
      <c r="A22" s="111">
        <v>16</v>
      </c>
      <c r="B22" s="114">
        <v>2180.3312645633669</v>
      </c>
      <c r="D22" s="113">
        <f>[3]Density_Melt!$L22</f>
        <v>3614.0120458345086</v>
      </c>
      <c r="E22" s="5">
        <f>'[1]Profil-T &amp; Results'!$I22</f>
        <v>3621.2951188518118</v>
      </c>
      <c r="F22" s="114">
        <f>[2]Density_Melt!$K26</f>
        <v>3604.1780682870344</v>
      </c>
      <c r="G22" s="5"/>
      <c r="H22" s="5"/>
    </row>
    <row r="23" spans="1:8">
      <c r="A23" s="111">
        <v>17</v>
      </c>
      <c r="B23" s="114">
        <v>2195.1631513437023</v>
      </c>
      <c r="D23" s="113">
        <f>[3]Density_Melt!$L23</f>
        <v>3643.7379249529808</v>
      </c>
      <c r="E23" s="5">
        <f>'[1]Profil-T &amp; Results'!$I23</f>
        <v>3644.8268006713242</v>
      </c>
      <c r="F23" s="114">
        <f>[2]Density_Melt!$K27</f>
        <v>3637.2622453821282</v>
      </c>
      <c r="G23" s="5"/>
      <c r="H23" s="5"/>
    </row>
    <row r="24" spans="1:8">
      <c r="A24" s="111">
        <v>18</v>
      </c>
      <c r="B24" s="114">
        <v>2209.2652218763205</v>
      </c>
      <c r="D24" s="113">
        <f>[3]Density_Melt!$L24</f>
        <v>3672.9053975578963</v>
      </c>
      <c r="E24" s="5">
        <f>'[1]Profil-T &amp; Results'!$I24</f>
        <v>3668.1592047921176</v>
      </c>
      <c r="F24" s="114">
        <f>[2]Density_Melt!$K28</f>
        <v>3669.4958496570607</v>
      </c>
      <c r="G24" s="5"/>
      <c r="H24" s="5"/>
    </row>
    <row r="25" spans="1:8">
      <c r="A25" s="111">
        <v>19</v>
      </c>
      <c r="B25" s="114">
        <v>2222.6843153724358</v>
      </c>
      <c r="D25" s="113">
        <f>[3]Density_Melt!$L25</f>
        <v>3701.5258389295977</v>
      </c>
      <c r="E25" s="5">
        <f>'[1]Profil-T &amp; Results'!$I25</f>
        <v>3691.2906326073389</v>
      </c>
      <c r="F25" s="114">
        <f>[2]Density_Melt!$K29</f>
        <v>3701.0157575012281</v>
      </c>
      <c r="G25" s="5"/>
      <c r="H25" s="5"/>
    </row>
    <row r="26" spans="1:8" ht="17" thickBot="1">
      <c r="A26" s="118">
        <v>20</v>
      </c>
      <c r="B26" s="117">
        <v>2235.4658403750382</v>
      </c>
      <c r="D26" s="115">
        <f>[3]Density_Melt!$L26</f>
        <v>3729.6104853556362</v>
      </c>
      <c r="E26" s="116">
        <f>'[1]Profil-T &amp; Results'!$I26</f>
        <v>3714.2195700433358</v>
      </c>
      <c r="F26" s="117">
        <f>[2]Density_Melt!$K30</f>
        <v>3731.9422232325351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 1 Starting material</vt:lpstr>
      <vt:lpstr>Table 2 Ultrasonic experiments</vt:lpstr>
      <vt:lpstr>Table 3  X-ray</vt:lpstr>
      <vt:lpstr>Table 4 Chemistry</vt:lpstr>
      <vt:lpstr>Table 5 Solidus and Quench </vt:lpstr>
      <vt:lpstr>Table 6 Density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rémy pierru</dc:creator>
  <cp:lastModifiedBy>rémy pierru</cp:lastModifiedBy>
  <dcterms:created xsi:type="dcterms:W3CDTF">2025-06-02T09:47:06Z</dcterms:created>
  <dcterms:modified xsi:type="dcterms:W3CDTF">2026-01-16T22:25:01Z</dcterms:modified>
</cp:coreProperties>
</file>