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948"/>
  </bookViews>
  <sheets>
    <sheet name="Main" sheetId="1" r:id="rId1"/>
    <sheet name="sources" sheetId="7" r:id="rId2"/>
    <sheet name="1710000501-eng-female" sheetId="5" r:id="rId3"/>
    <sheet name="1710000501-eng-males" sheetId="6" r:id="rId4"/>
    <sheet name="1710000501-eng-total" sheetId="4" r:id="rId5"/>
    <sheet name="Sheet2" sheetId="8" r:id="rId6"/>
    <sheet name="SurvivalVSTime" sheetId="9" r:id="rId7"/>
    <sheet name="delay data" sheetId="11" r:id="rId8"/>
    <sheet name="Survival " sheetId="10" r:id="rId9"/>
  </sheets>
  <calcPr calcId="152511"/>
  <fileRecoveryPr repairLoad="1"/>
</workbook>
</file>

<file path=xl/calcChain.xml><?xml version="1.0" encoding="utf-8"?>
<calcChain xmlns="http://schemas.openxmlformats.org/spreadsheetml/2006/main">
  <c r="E404" i="1" l="1"/>
  <c r="H366" i="1" l="1"/>
  <c r="H365" i="1"/>
  <c r="H364" i="1"/>
  <c r="H363" i="1"/>
  <c r="H362" i="1"/>
  <c r="H361" i="1"/>
  <c r="H359" i="1"/>
  <c r="H358" i="1"/>
  <c r="H357" i="1"/>
  <c r="H356" i="1"/>
  <c r="H355" i="1"/>
  <c r="H354" i="1"/>
  <c r="H348" i="1"/>
  <c r="H352" i="1"/>
  <c r="H351" i="1"/>
  <c r="H350" i="1"/>
  <c r="H349" i="1"/>
  <c r="H347" i="1"/>
  <c r="H341" i="1"/>
  <c r="H342" i="1"/>
  <c r="H343" i="1"/>
  <c r="H344" i="1"/>
  <c r="H345" i="1"/>
  <c r="H340" i="1"/>
  <c r="G340" i="1"/>
  <c r="G341" i="1"/>
  <c r="G342" i="1"/>
  <c r="G343" i="1"/>
  <c r="G344" i="1"/>
  <c r="G345" i="1"/>
  <c r="G347" i="1"/>
  <c r="G348" i="1"/>
  <c r="G349" i="1"/>
  <c r="G350" i="1"/>
  <c r="G351" i="1"/>
  <c r="G352" i="1"/>
  <c r="G354" i="1"/>
  <c r="G355" i="1"/>
  <c r="G356" i="1"/>
  <c r="G357" i="1"/>
  <c r="G358" i="1"/>
  <c r="G359" i="1"/>
  <c r="G361" i="1"/>
  <c r="G362" i="1"/>
  <c r="G363" i="1"/>
  <c r="G364" i="1"/>
  <c r="G365" i="1"/>
  <c r="G366" i="1"/>
  <c r="G310" i="1"/>
  <c r="G311" i="1"/>
  <c r="G312" i="1"/>
  <c r="G313" i="1"/>
  <c r="G337" i="1" s="1"/>
  <c r="G314" i="1"/>
  <c r="G315" i="1"/>
  <c r="G317" i="1"/>
  <c r="G318" i="1"/>
  <c r="G319" i="1"/>
  <c r="G320" i="1"/>
  <c r="G321" i="1"/>
  <c r="G322" i="1"/>
  <c r="G324" i="1"/>
  <c r="G325" i="1"/>
  <c r="G326" i="1"/>
  <c r="G327" i="1"/>
  <c r="G328" i="1"/>
  <c r="G329" i="1"/>
  <c r="G331" i="1"/>
  <c r="G332" i="1"/>
  <c r="G333" i="1"/>
  <c r="G334" i="1"/>
  <c r="G335" i="1"/>
  <c r="G336" i="1"/>
  <c r="G248" i="1"/>
  <c r="G249" i="1"/>
  <c r="G250" i="1"/>
  <c r="G275" i="1" s="1"/>
  <c r="G251" i="1"/>
  <c r="G252" i="1"/>
  <c r="G253" i="1"/>
  <c r="G255" i="1"/>
  <c r="G256" i="1"/>
  <c r="G257" i="1"/>
  <c r="G258" i="1"/>
  <c r="G259" i="1"/>
  <c r="G260" i="1"/>
  <c r="G262" i="1"/>
  <c r="G263" i="1"/>
  <c r="G264" i="1"/>
  <c r="G265" i="1"/>
  <c r="G266" i="1"/>
  <c r="G267" i="1"/>
  <c r="G269" i="1"/>
  <c r="G270" i="1"/>
  <c r="G271" i="1"/>
  <c r="G272" i="1"/>
  <c r="G273" i="1"/>
  <c r="G274" i="1"/>
  <c r="G278" i="1"/>
  <c r="G279" i="1"/>
  <c r="G305" i="1" s="1"/>
  <c r="G280" i="1"/>
  <c r="G281" i="1"/>
  <c r="G282" i="1"/>
  <c r="G283" i="1"/>
  <c r="G285" i="1"/>
  <c r="G286" i="1"/>
  <c r="G287" i="1"/>
  <c r="G288" i="1"/>
  <c r="G289" i="1"/>
  <c r="G290" i="1"/>
  <c r="G292" i="1"/>
  <c r="G293" i="1"/>
  <c r="G294" i="1"/>
  <c r="G295" i="1"/>
  <c r="G296" i="1"/>
  <c r="G297" i="1"/>
  <c r="G299" i="1"/>
  <c r="G300" i="1"/>
  <c r="G301" i="1"/>
  <c r="G302" i="1"/>
  <c r="G303" i="1"/>
  <c r="G304" i="1"/>
  <c r="E337" i="1" l="1"/>
  <c r="F337" i="1"/>
  <c r="D337" i="1"/>
  <c r="D275" i="1"/>
  <c r="D248" i="1"/>
  <c r="AA89" i="1"/>
  <c r="D249" i="1"/>
  <c r="Z85" i="1" l="1"/>
  <c r="Z86" i="1"/>
  <c r="Z89" i="1" l="1"/>
  <c r="Z88" i="1"/>
  <c r="Y89" i="1"/>
  <c r="Y90" i="1"/>
  <c r="Y91" i="1"/>
  <c r="Y88" i="1"/>
  <c r="H305" i="1" l="1"/>
  <c r="F305" i="1"/>
  <c r="E305" i="1"/>
  <c r="D305" i="1"/>
  <c r="E275" i="1"/>
  <c r="F275" i="1"/>
  <c r="F218" i="1"/>
  <c r="H218" i="1"/>
  <c r="G218" i="1"/>
  <c r="G189" i="1"/>
  <c r="H189" i="1"/>
  <c r="F189" i="1"/>
  <c r="E451" i="1"/>
  <c r="E452" i="1"/>
  <c r="E453" i="1"/>
  <c r="E454" i="1"/>
  <c r="E450" i="1"/>
  <c r="E443" i="1"/>
  <c r="E442" i="1"/>
  <c r="E441" i="1"/>
  <c r="E440" i="1"/>
  <c r="AK391" i="1"/>
  <c r="P390" i="1"/>
  <c r="Q390" i="1"/>
  <c r="R390" i="1"/>
  <c r="S390" i="1"/>
  <c r="T390" i="1" s="1"/>
  <c r="U390" i="1" s="1"/>
  <c r="V390" i="1" s="1"/>
  <c r="W390" i="1" s="1"/>
  <c r="X390" i="1" s="1"/>
  <c r="Y390" i="1" s="1"/>
  <c r="Z390" i="1" s="1"/>
  <c r="AA390" i="1" s="1"/>
  <c r="AB390" i="1" s="1"/>
  <c r="AC390" i="1" s="1"/>
  <c r="AD390" i="1" s="1"/>
  <c r="AE390" i="1" s="1"/>
  <c r="AF390" i="1" s="1"/>
  <c r="AG390" i="1" s="1"/>
  <c r="AH390" i="1" s="1"/>
  <c r="AI390" i="1" s="1"/>
  <c r="AJ390" i="1" s="1"/>
  <c r="AK390" i="1" s="1"/>
  <c r="AL390" i="1" s="1"/>
  <c r="AM390" i="1" s="1"/>
  <c r="AN390" i="1" s="1"/>
  <c r="AO390" i="1" s="1"/>
  <c r="AP390" i="1" s="1"/>
  <c r="AQ390" i="1" s="1"/>
  <c r="AR390" i="1" s="1"/>
  <c r="AN391" i="1"/>
  <c r="AR391" i="1"/>
  <c r="AM392" i="1"/>
  <c r="AN392" i="1"/>
  <c r="AO392" i="1"/>
  <c r="AP392" i="1"/>
  <c r="AQ392" i="1"/>
  <c r="AR392" i="1"/>
  <c r="R393" i="1"/>
  <c r="V393" i="1"/>
  <c r="Z393" i="1"/>
  <c r="AD393" i="1"/>
  <c r="AH393" i="1"/>
  <c r="AQ393" i="1"/>
  <c r="AR393" i="1"/>
  <c r="AD394" i="1"/>
  <c r="AH394" i="1"/>
  <c r="AL394" i="1"/>
  <c r="AM394" i="1"/>
  <c r="AN394" i="1"/>
  <c r="AO394" i="1"/>
  <c r="AP394" i="1"/>
  <c r="AQ394" i="1"/>
  <c r="AR394" i="1"/>
  <c r="P378" i="1"/>
  <c r="Z386" i="1"/>
  <c r="Z394" i="1" s="1"/>
  <c r="G400" i="1" s="1"/>
  <c r="Y386" i="1"/>
  <c r="X386" i="1"/>
  <c r="W386" i="1"/>
  <c r="V386" i="1"/>
  <c r="V394" i="1" s="1"/>
  <c r="U386" i="1"/>
  <c r="T386" i="1"/>
  <c r="S386" i="1"/>
  <c r="R386" i="1"/>
  <c r="R394" i="1" s="1"/>
  <c r="Q386" i="1"/>
  <c r="P386" i="1"/>
  <c r="AK385" i="1"/>
  <c r="AK394" i="1" s="1"/>
  <c r="AJ385" i="1"/>
  <c r="AJ394" i="1" s="1"/>
  <c r="AI385" i="1"/>
  <c r="AI394" i="1" s="1"/>
  <c r="AH385" i="1"/>
  <c r="AG385" i="1"/>
  <c r="AG394" i="1" s="1"/>
  <c r="AF385" i="1"/>
  <c r="AF394" i="1" s="1"/>
  <c r="AE385" i="1"/>
  <c r="AE394" i="1" s="1"/>
  <c r="AD385" i="1"/>
  <c r="AC385" i="1"/>
  <c r="AC394" i="1" s="1"/>
  <c r="AB385" i="1"/>
  <c r="AB394" i="1" s="1"/>
  <c r="AA385" i="1"/>
  <c r="AA394" i="1" s="1"/>
  <c r="Z385" i="1"/>
  <c r="Y385" i="1"/>
  <c r="Y394" i="1" s="1"/>
  <c r="X385" i="1"/>
  <c r="X394" i="1" s="1"/>
  <c r="F400" i="1" s="1"/>
  <c r="W385" i="1"/>
  <c r="W394" i="1" s="1"/>
  <c r="V385" i="1"/>
  <c r="U385" i="1"/>
  <c r="U394" i="1" s="1"/>
  <c r="T385" i="1"/>
  <c r="T394" i="1" s="1"/>
  <c r="S385" i="1"/>
  <c r="S394" i="1" s="1"/>
  <c r="R385" i="1"/>
  <c r="Q385" i="1"/>
  <c r="Q394" i="1" s="1"/>
  <c r="P385" i="1"/>
  <c r="P394" i="1" s="1"/>
  <c r="AP384" i="1"/>
  <c r="AP393" i="1" s="1"/>
  <c r="AO384" i="1"/>
  <c r="AO393" i="1" s="1"/>
  <c r="AN384" i="1"/>
  <c r="AN393" i="1" s="1"/>
  <c r="AM384" i="1"/>
  <c r="AM393" i="1" s="1"/>
  <c r="AL384" i="1"/>
  <c r="AL393" i="1" s="1"/>
  <c r="AK384" i="1"/>
  <c r="AJ384" i="1"/>
  <c r="AI384" i="1"/>
  <c r="AH384" i="1"/>
  <c r="AG384" i="1"/>
  <c r="AF384" i="1"/>
  <c r="AE384" i="1"/>
  <c r="AD384" i="1"/>
  <c r="AC384" i="1"/>
  <c r="AB384" i="1"/>
  <c r="AA384" i="1"/>
  <c r="Z384" i="1"/>
  <c r="Y384" i="1"/>
  <c r="X384" i="1"/>
  <c r="W384" i="1"/>
  <c r="V384" i="1"/>
  <c r="U384" i="1"/>
  <c r="T384" i="1"/>
  <c r="S384" i="1"/>
  <c r="R384" i="1"/>
  <c r="Q384" i="1"/>
  <c r="P384" i="1"/>
  <c r="AK383" i="1"/>
  <c r="AK393" i="1" s="1"/>
  <c r="G399" i="1" s="1"/>
  <c r="AJ383" i="1"/>
  <c r="AJ393" i="1" s="1"/>
  <c r="AI383" i="1"/>
  <c r="AI393" i="1" s="1"/>
  <c r="AH383" i="1"/>
  <c r="AG383" i="1"/>
  <c r="AG393" i="1" s="1"/>
  <c r="AF383" i="1"/>
  <c r="AF393" i="1" s="1"/>
  <c r="AE383" i="1"/>
  <c r="AE393" i="1" s="1"/>
  <c r="AD383" i="1"/>
  <c r="AC383" i="1"/>
  <c r="AC393" i="1" s="1"/>
  <c r="AB383" i="1"/>
  <c r="AB393" i="1" s="1"/>
  <c r="AA383" i="1"/>
  <c r="AA393" i="1" s="1"/>
  <c r="Z383" i="1"/>
  <c r="Y383" i="1"/>
  <c r="Y393" i="1" s="1"/>
  <c r="X383" i="1"/>
  <c r="X393" i="1" s="1"/>
  <c r="F399" i="1" s="1"/>
  <c r="W383" i="1"/>
  <c r="W393" i="1" s="1"/>
  <c r="V383" i="1"/>
  <c r="U383" i="1"/>
  <c r="U393" i="1" s="1"/>
  <c r="T383" i="1"/>
  <c r="T393" i="1" s="1"/>
  <c r="S383" i="1"/>
  <c r="S393" i="1" s="1"/>
  <c r="R383" i="1"/>
  <c r="Q383" i="1"/>
  <c r="Q393" i="1" s="1"/>
  <c r="P383" i="1"/>
  <c r="P393" i="1" s="1"/>
  <c r="AH382" i="1"/>
  <c r="AG382" i="1"/>
  <c r="AF382" i="1"/>
  <c r="AE382" i="1"/>
  <c r="AD382" i="1"/>
  <c r="AC382" i="1"/>
  <c r="AB382" i="1"/>
  <c r="AA382" i="1"/>
  <c r="Z382" i="1"/>
  <c r="Y382" i="1"/>
  <c r="X382" i="1"/>
  <c r="W382" i="1"/>
  <c r="V382" i="1"/>
  <c r="U382" i="1"/>
  <c r="T382" i="1"/>
  <c r="S382" i="1"/>
  <c r="R382" i="1"/>
  <c r="Q382" i="1"/>
  <c r="P382" i="1"/>
  <c r="AL381" i="1"/>
  <c r="AL392" i="1" s="1"/>
  <c r="AK381" i="1"/>
  <c r="AK392" i="1" s="1"/>
  <c r="AJ381" i="1"/>
  <c r="AJ392" i="1" s="1"/>
  <c r="AI381" i="1"/>
  <c r="AI392" i="1" s="1"/>
  <c r="AH381" i="1"/>
  <c r="AH392" i="1" s="1"/>
  <c r="G398" i="1" s="1"/>
  <c r="AG381" i="1"/>
  <c r="AG392" i="1" s="1"/>
  <c r="AF381" i="1"/>
  <c r="AF392" i="1" s="1"/>
  <c r="AE381" i="1"/>
  <c r="AE392" i="1" s="1"/>
  <c r="AD381" i="1"/>
  <c r="AD392" i="1" s="1"/>
  <c r="AC381" i="1"/>
  <c r="AC392" i="1" s="1"/>
  <c r="AB381" i="1"/>
  <c r="AB392" i="1" s="1"/>
  <c r="AA381" i="1"/>
  <c r="AA392" i="1" s="1"/>
  <c r="Z381" i="1"/>
  <c r="Z392" i="1" s="1"/>
  <c r="Y381" i="1"/>
  <c r="Y392" i="1" s="1"/>
  <c r="X381" i="1"/>
  <c r="X392" i="1" s="1"/>
  <c r="F398" i="1" s="1"/>
  <c r="W381" i="1"/>
  <c r="W392" i="1" s="1"/>
  <c r="V381" i="1"/>
  <c r="V392" i="1" s="1"/>
  <c r="U381" i="1"/>
  <c r="U392" i="1" s="1"/>
  <c r="T381" i="1"/>
  <c r="T392" i="1" s="1"/>
  <c r="S381" i="1"/>
  <c r="S392" i="1" s="1"/>
  <c r="R381" i="1"/>
  <c r="R392" i="1" s="1"/>
  <c r="Q381" i="1"/>
  <c r="Q392" i="1" s="1"/>
  <c r="P381" i="1"/>
  <c r="P392" i="1" s="1"/>
  <c r="AD380" i="1"/>
  <c r="AC380" i="1"/>
  <c r="AB380" i="1"/>
  <c r="AA380" i="1"/>
  <c r="Z380" i="1"/>
  <c r="Y380" i="1"/>
  <c r="X380" i="1"/>
  <c r="W380" i="1"/>
  <c r="V380" i="1"/>
  <c r="U380" i="1"/>
  <c r="T380" i="1"/>
  <c r="S380" i="1"/>
  <c r="R380" i="1"/>
  <c r="Q380" i="1"/>
  <c r="P380" i="1"/>
  <c r="AR379" i="1"/>
  <c r="AQ379" i="1"/>
  <c r="AQ391" i="1" s="1"/>
  <c r="AP379" i="1"/>
  <c r="AP391" i="1" s="1"/>
  <c r="AO379" i="1"/>
  <c r="AO391" i="1" s="1"/>
  <c r="AN379" i="1"/>
  <c r="AM379" i="1"/>
  <c r="AM391" i="1" s="1"/>
  <c r="AL379" i="1"/>
  <c r="AL391" i="1" s="1"/>
  <c r="AK379" i="1"/>
  <c r="AJ379" i="1"/>
  <c r="AJ391" i="1" s="1"/>
  <c r="AI379" i="1"/>
  <c r="AI391" i="1" s="1"/>
  <c r="AH379" i="1"/>
  <c r="AH391" i="1" s="1"/>
  <c r="AG379" i="1"/>
  <c r="AG391" i="1" s="1"/>
  <c r="AF379" i="1"/>
  <c r="AF391" i="1" s="1"/>
  <c r="AE379" i="1"/>
  <c r="AE391" i="1" s="1"/>
  <c r="AD379" i="1"/>
  <c r="AD391" i="1" s="1"/>
  <c r="G397" i="1" s="1"/>
  <c r="AC379" i="1"/>
  <c r="AC391" i="1" s="1"/>
  <c r="AB379" i="1"/>
  <c r="AB391" i="1" s="1"/>
  <c r="AA379" i="1"/>
  <c r="AA391" i="1" s="1"/>
  <c r="Z379" i="1"/>
  <c r="Z391" i="1" s="1"/>
  <c r="Y379" i="1"/>
  <c r="Y391" i="1" s="1"/>
  <c r="X379" i="1"/>
  <c r="X391" i="1" s="1"/>
  <c r="F397" i="1" s="1"/>
  <c r="W379" i="1"/>
  <c r="W391" i="1" s="1"/>
  <c r="V379" i="1"/>
  <c r="V391" i="1" s="1"/>
  <c r="U379" i="1"/>
  <c r="U391" i="1" s="1"/>
  <c r="T379" i="1"/>
  <c r="T391" i="1" s="1"/>
  <c r="S379" i="1"/>
  <c r="S391" i="1" s="1"/>
  <c r="R379" i="1"/>
  <c r="R391" i="1" s="1"/>
  <c r="Q379" i="1"/>
  <c r="Q391" i="1" s="1"/>
  <c r="P379" i="1"/>
  <c r="P391" i="1" s="1"/>
  <c r="Q378" i="1"/>
  <c r="R378" i="1" s="1"/>
  <c r="S378" i="1" s="1"/>
  <c r="T378" i="1" s="1"/>
  <c r="U378" i="1" s="1"/>
  <c r="V378" i="1" s="1"/>
  <c r="W378" i="1" s="1"/>
  <c r="X378" i="1" s="1"/>
  <c r="Y378" i="1" s="1"/>
  <c r="Z378" i="1" s="1"/>
  <c r="AA378" i="1" s="1"/>
  <c r="AB378" i="1" s="1"/>
  <c r="AC378" i="1" s="1"/>
  <c r="AD378" i="1" s="1"/>
  <c r="AE378" i="1" s="1"/>
  <c r="AF378" i="1" s="1"/>
  <c r="AG378" i="1" s="1"/>
  <c r="AH378" i="1" s="1"/>
  <c r="AI378" i="1" s="1"/>
  <c r="AJ378" i="1" s="1"/>
  <c r="AK378" i="1" s="1"/>
  <c r="AL378" i="1" s="1"/>
  <c r="AM378" i="1" s="1"/>
  <c r="AN378" i="1" s="1"/>
  <c r="AO378" i="1" s="1"/>
  <c r="AP378" i="1" s="1"/>
  <c r="AQ378" i="1" s="1"/>
  <c r="AR378" i="1" s="1"/>
  <c r="F378" i="1"/>
  <c r="G378" i="1" s="1"/>
  <c r="E379" i="1"/>
  <c r="E391" i="1" s="1"/>
  <c r="E380" i="1"/>
  <c r="F380" i="1"/>
  <c r="E381" i="1"/>
  <c r="F381" i="1"/>
  <c r="E382" i="1"/>
  <c r="F382" i="1"/>
  <c r="E383" i="1"/>
  <c r="F383" i="1"/>
  <c r="E384" i="1"/>
  <c r="F384" i="1"/>
  <c r="F379" i="1" l="1"/>
  <c r="G379" i="1"/>
  <c r="G383" i="1"/>
  <c r="G382" i="1"/>
  <c r="G380" i="1"/>
  <c r="G381" i="1"/>
  <c r="G384" i="1"/>
  <c r="F390" i="1" l="1"/>
  <c r="G390" i="1" s="1"/>
  <c r="H390" i="1" s="1"/>
  <c r="I390" i="1" s="1"/>
  <c r="J390" i="1" s="1"/>
  <c r="K390" i="1" s="1"/>
  <c r="L390" i="1" s="1"/>
  <c r="M390" i="1" s="1"/>
  <c r="N390" i="1" s="1"/>
  <c r="O390" i="1" s="1"/>
  <c r="E386" i="1"/>
  <c r="E385" i="1"/>
  <c r="E394" i="1" l="1"/>
  <c r="E392" i="1"/>
  <c r="E393" i="1"/>
  <c r="F386" i="1"/>
  <c r="F385" i="1"/>
  <c r="F391" i="1"/>
  <c r="F392" i="1" l="1"/>
  <c r="F393" i="1"/>
  <c r="F394" i="1"/>
  <c r="H378" i="1"/>
  <c r="G385" i="1"/>
  <c r="G386" i="1"/>
  <c r="G392" i="1" l="1"/>
  <c r="G394" i="1"/>
  <c r="G391" i="1"/>
  <c r="G393" i="1"/>
  <c r="I378" i="1"/>
  <c r="H386" i="1"/>
  <c r="H385" i="1"/>
  <c r="H379" i="1"/>
  <c r="H381" i="1"/>
  <c r="H382" i="1"/>
  <c r="H380" i="1"/>
  <c r="H383" i="1"/>
  <c r="H384" i="1"/>
  <c r="E239" i="1"/>
  <c r="D239" i="1"/>
  <c r="G237" i="1"/>
  <c r="G236" i="1"/>
  <c r="H394" i="1" l="1"/>
  <c r="H393" i="1"/>
  <c r="H392" i="1"/>
  <c r="H391" i="1"/>
  <c r="J378" i="1"/>
  <c r="I386" i="1"/>
  <c r="I384" i="1"/>
  <c r="I383" i="1"/>
  <c r="I382" i="1"/>
  <c r="I381" i="1"/>
  <c r="I380" i="1"/>
  <c r="I379" i="1"/>
  <c r="I385" i="1"/>
  <c r="E154" i="1"/>
  <c r="F154" i="1"/>
  <c r="G154" i="1"/>
  <c r="H154" i="1"/>
  <c r="I154" i="1"/>
  <c r="J154" i="1"/>
  <c r="K154" i="1"/>
  <c r="L154" i="1"/>
  <c r="M154" i="1"/>
  <c r="N154" i="1"/>
  <c r="O154" i="1"/>
  <c r="D154" i="1"/>
  <c r="F3" i="8"/>
  <c r="I392" i="1" l="1"/>
  <c r="I394" i="1"/>
  <c r="I391" i="1"/>
  <c r="I393" i="1"/>
  <c r="K378" i="1"/>
  <c r="J386" i="1"/>
  <c r="J385" i="1"/>
  <c r="J384" i="1"/>
  <c r="J383" i="1"/>
  <c r="J382" i="1"/>
  <c r="J381" i="1"/>
  <c r="J380" i="1"/>
  <c r="J379" i="1"/>
  <c r="N155" i="1"/>
  <c r="D155" i="1"/>
  <c r="L155" i="1"/>
  <c r="H155" i="1"/>
  <c r="O155" i="1"/>
  <c r="K155" i="1"/>
  <c r="G155" i="1"/>
  <c r="J155" i="1"/>
  <c r="F155" i="1"/>
  <c r="M155" i="1"/>
  <c r="I155" i="1"/>
  <c r="E155" i="1"/>
  <c r="C16" i="8"/>
  <c r="J392" i="1" l="1"/>
  <c r="J394" i="1"/>
  <c r="J391" i="1"/>
  <c r="J393" i="1"/>
  <c r="L378" i="1"/>
  <c r="K386" i="1"/>
  <c r="K385" i="1"/>
  <c r="K379" i="1"/>
  <c r="K384" i="1"/>
  <c r="K383" i="1"/>
  <c r="K382" i="1"/>
  <c r="K381" i="1"/>
  <c r="K380" i="1"/>
  <c r="E113" i="1"/>
  <c r="F113" i="1"/>
  <c r="G113" i="1"/>
  <c r="H113" i="1"/>
  <c r="I113" i="1"/>
  <c r="J113" i="1"/>
  <c r="K113" i="1"/>
  <c r="L113" i="1"/>
  <c r="M113" i="1"/>
  <c r="N113" i="1"/>
  <c r="O113" i="1"/>
  <c r="P113" i="1"/>
  <c r="Q113" i="1"/>
  <c r="R113" i="1"/>
  <c r="S113" i="1"/>
  <c r="T113" i="1"/>
  <c r="U113" i="1"/>
  <c r="V113" i="1"/>
  <c r="W113" i="1"/>
  <c r="X113" i="1"/>
  <c r="D113" i="1"/>
  <c r="E112" i="1"/>
  <c r="F112" i="1"/>
  <c r="G112" i="1"/>
  <c r="H112" i="1"/>
  <c r="I112" i="1"/>
  <c r="J112" i="1"/>
  <c r="K112" i="1"/>
  <c r="L112" i="1"/>
  <c r="M112" i="1"/>
  <c r="N112" i="1"/>
  <c r="O112" i="1"/>
  <c r="P112" i="1"/>
  <c r="Q112" i="1"/>
  <c r="R112" i="1"/>
  <c r="S112" i="1"/>
  <c r="T112" i="1"/>
  <c r="U112" i="1"/>
  <c r="V112" i="1"/>
  <c r="W112" i="1"/>
  <c r="X112" i="1"/>
  <c r="D112" i="1"/>
  <c r="E111" i="1"/>
  <c r="F111" i="1"/>
  <c r="G111" i="1"/>
  <c r="H111" i="1"/>
  <c r="I111" i="1"/>
  <c r="J111" i="1"/>
  <c r="K111" i="1"/>
  <c r="L111" i="1"/>
  <c r="M111" i="1"/>
  <c r="N111" i="1"/>
  <c r="O111" i="1"/>
  <c r="P111" i="1"/>
  <c r="Q111" i="1"/>
  <c r="R111" i="1"/>
  <c r="S111" i="1"/>
  <c r="T111" i="1"/>
  <c r="U111" i="1"/>
  <c r="V111" i="1"/>
  <c r="W111" i="1"/>
  <c r="X111" i="1"/>
  <c r="D111" i="1"/>
  <c r="E110" i="1"/>
  <c r="F110" i="1"/>
  <c r="G110" i="1"/>
  <c r="H110" i="1"/>
  <c r="I110" i="1"/>
  <c r="J110" i="1"/>
  <c r="K110" i="1"/>
  <c r="L110" i="1"/>
  <c r="M110" i="1"/>
  <c r="N110" i="1"/>
  <c r="O110" i="1"/>
  <c r="P110" i="1"/>
  <c r="Q110" i="1"/>
  <c r="R110" i="1"/>
  <c r="S110" i="1"/>
  <c r="T110" i="1"/>
  <c r="U110" i="1"/>
  <c r="V110" i="1"/>
  <c r="W110" i="1"/>
  <c r="X110" i="1"/>
  <c r="D110" i="1"/>
  <c r="E109" i="1"/>
  <c r="F109" i="1"/>
  <c r="G109" i="1"/>
  <c r="H109" i="1"/>
  <c r="I109" i="1"/>
  <c r="J109" i="1"/>
  <c r="K109" i="1"/>
  <c r="L109" i="1"/>
  <c r="M109" i="1"/>
  <c r="N109" i="1"/>
  <c r="O109" i="1"/>
  <c r="P109" i="1"/>
  <c r="Q109" i="1"/>
  <c r="R109" i="1"/>
  <c r="S109" i="1"/>
  <c r="T109" i="1"/>
  <c r="U109" i="1"/>
  <c r="V109" i="1"/>
  <c r="W109" i="1"/>
  <c r="X109" i="1"/>
  <c r="D109" i="1"/>
  <c r="K393" i="1" l="1"/>
  <c r="K392" i="1"/>
  <c r="K391" i="1"/>
  <c r="K394" i="1"/>
  <c r="M378" i="1"/>
  <c r="L386" i="1"/>
  <c r="L385" i="1"/>
  <c r="L379" i="1"/>
  <c r="L384" i="1"/>
  <c r="L380" i="1"/>
  <c r="L381" i="1"/>
  <c r="L383" i="1"/>
  <c r="L382" i="1"/>
  <c r="E31" i="1"/>
  <c r="F31" i="1"/>
  <c r="G31" i="1"/>
  <c r="G62" i="1" s="1"/>
  <c r="H31" i="1"/>
  <c r="H62" i="1" s="1"/>
  <c r="I31" i="1"/>
  <c r="J31" i="1"/>
  <c r="K31" i="1"/>
  <c r="K62" i="1" s="1"/>
  <c r="L31" i="1"/>
  <c r="L62" i="1" s="1"/>
  <c r="M31" i="1"/>
  <c r="N31" i="1"/>
  <c r="O31" i="1"/>
  <c r="O82" i="1" s="1"/>
  <c r="P31" i="1"/>
  <c r="P62" i="1" s="1"/>
  <c r="Q31" i="1"/>
  <c r="R31" i="1"/>
  <c r="S31" i="1"/>
  <c r="S62" i="1" s="1"/>
  <c r="T31" i="1"/>
  <c r="T62" i="1" s="1"/>
  <c r="U31" i="1"/>
  <c r="V31" i="1"/>
  <c r="W31" i="1"/>
  <c r="W62" i="1" s="1"/>
  <c r="X31" i="1"/>
  <c r="X62" i="1" s="1"/>
  <c r="D31" i="1"/>
  <c r="E30" i="1"/>
  <c r="F30" i="1"/>
  <c r="G30" i="1"/>
  <c r="G61" i="1" s="1"/>
  <c r="H30" i="1"/>
  <c r="H61" i="1" s="1"/>
  <c r="I30" i="1"/>
  <c r="J30" i="1"/>
  <c r="K30" i="1"/>
  <c r="K61" i="1" s="1"/>
  <c r="L30" i="1"/>
  <c r="L61" i="1" s="1"/>
  <c r="M30" i="1"/>
  <c r="N30" i="1"/>
  <c r="O30" i="1"/>
  <c r="O61" i="1" s="1"/>
  <c r="P30" i="1"/>
  <c r="P61" i="1" s="1"/>
  <c r="Q30" i="1"/>
  <c r="R30" i="1"/>
  <c r="S30" i="1"/>
  <c r="S61" i="1" s="1"/>
  <c r="T30" i="1"/>
  <c r="T61" i="1" s="1"/>
  <c r="U30" i="1"/>
  <c r="V30" i="1"/>
  <c r="W30" i="1"/>
  <c r="W61" i="1" s="1"/>
  <c r="X30" i="1"/>
  <c r="X61" i="1" s="1"/>
  <c r="D30" i="1"/>
  <c r="D61" i="1" s="1"/>
  <c r="E29" i="1"/>
  <c r="F29" i="1"/>
  <c r="G29" i="1"/>
  <c r="G60" i="1" s="1"/>
  <c r="H29" i="1"/>
  <c r="H60" i="1" s="1"/>
  <c r="I29" i="1"/>
  <c r="I80" i="1" s="1"/>
  <c r="J29" i="1"/>
  <c r="K29" i="1"/>
  <c r="K60" i="1" s="1"/>
  <c r="L29" i="1"/>
  <c r="L60" i="1" s="1"/>
  <c r="M29" i="1"/>
  <c r="N29" i="1"/>
  <c r="O29" i="1"/>
  <c r="O60" i="1" s="1"/>
  <c r="P29" i="1"/>
  <c r="P60" i="1" s="1"/>
  <c r="Q29" i="1"/>
  <c r="R29" i="1"/>
  <c r="S29" i="1"/>
  <c r="S60" i="1" s="1"/>
  <c r="T29" i="1"/>
  <c r="T60" i="1" s="1"/>
  <c r="U29" i="1"/>
  <c r="V29" i="1"/>
  <c r="W29" i="1"/>
  <c r="W60" i="1" s="1"/>
  <c r="X29" i="1"/>
  <c r="X60" i="1" s="1"/>
  <c r="D29" i="1"/>
  <c r="D60" i="1" s="1"/>
  <c r="E28" i="1"/>
  <c r="F28" i="1"/>
  <c r="G28" i="1"/>
  <c r="G59" i="1" s="1"/>
  <c r="H28" i="1"/>
  <c r="H59" i="1" s="1"/>
  <c r="I28" i="1"/>
  <c r="J28" i="1"/>
  <c r="K28" i="1"/>
  <c r="K59" i="1" s="1"/>
  <c r="L28" i="1"/>
  <c r="L59" i="1" s="1"/>
  <c r="M28" i="1"/>
  <c r="N28" i="1"/>
  <c r="N79" i="1" s="1"/>
  <c r="O28" i="1"/>
  <c r="O59" i="1" s="1"/>
  <c r="P28" i="1"/>
  <c r="P59" i="1" s="1"/>
  <c r="Q28" i="1"/>
  <c r="R28" i="1"/>
  <c r="S28" i="1"/>
  <c r="S59" i="1" s="1"/>
  <c r="T28" i="1"/>
  <c r="T59" i="1" s="1"/>
  <c r="U28" i="1"/>
  <c r="V28" i="1"/>
  <c r="W28" i="1"/>
  <c r="W59" i="1" s="1"/>
  <c r="X28" i="1"/>
  <c r="X59" i="1" s="1"/>
  <c r="D28" i="1"/>
  <c r="E27" i="1"/>
  <c r="F27" i="1"/>
  <c r="G27" i="1"/>
  <c r="G58" i="1" s="1"/>
  <c r="H27" i="1"/>
  <c r="H58" i="1" s="1"/>
  <c r="I27" i="1"/>
  <c r="J27" i="1"/>
  <c r="K27" i="1"/>
  <c r="K58" i="1" s="1"/>
  <c r="L27" i="1"/>
  <c r="L58" i="1" s="1"/>
  <c r="M27" i="1"/>
  <c r="N27" i="1"/>
  <c r="O27" i="1"/>
  <c r="O58" i="1" s="1"/>
  <c r="P27" i="1"/>
  <c r="P58" i="1" s="1"/>
  <c r="Q27" i="1"/>
  <c r="R27" i="1"/>
  <c r="S27" i="1"/>
  <c r="S78" i="1" s="1"/>
  <c r="T27" i="1"/>
  <c r="T58" i="1" s="1"/>
  <c r="U27" i="1"/>
  <c r="V27" i="1"/>
  <c r="W27" i="1"/>
  <c r="W58" i="1" s="1"/>
  <c r="X27" i="1"/>
  <c r="X58" i="1" s="1"/>
  <c r="D27" i="1"/>
  <c r="E26" i="1"/>
  <c r="F26" i="1"/>
  <c r="G26" i="1"/>
  <c r="G57" i="1" s="1"/>
  <c r="H26" i="1"/>
  <c r="H57" i="1" s="1"/>
  <c r="I26" i="1"/>
  <c r="J26" i="1"/>
  <c r="K26" i="1"/>
  <c r="K57" i="1" s="1"/>
  <c r="L26" i="1"/>
  <c r="L57" i="1" s="1"/>
  <c r="M26" i="1"/>
  <c r="N26" i="1"/>
  <c r="O26" i="1"/>
  <c r="O57" i="1" s="1"/>
  <c r="P26" i="1"/>
  <c r="P57" i="1" s="1"/>
  <c r="Q26" i="1"/>
  <c r="R26" i="1"/>
  <c r="S26" i="1"/>
  <c r="S57" i="1" s="1"/>
  <c r="T26" i="1"/>
  <c r="T57" i="1" s="1"/>
  <c r="U26" i="1"/>
  <c r="V26" i="1"/>
  <c r="W26" i="1"/>
  <c r="W57" i="1" s="1"/>
  <c r="X26" i="1"/>
  <c r="X57" i="1" s="1"/>
  <c r="D26" i="1"/>
  <c r="E22" i="1"/>
  <c r="E53" i="1" s="1"/>
  <c r="F22" i="1"/>
  <c r="G22" i="1"/>
  <c r="H22" i="1"/>
  <c r="H53" i="1" s="1"/>
  <c r="I22" i="1"/>
  <c r="I53" i="1" s="1"/>
  <c r="J22" i="1"/>
  <c r="K22" i="1"/>
  <c r="L22" i="1"/>
  <c r="L53" i="1" s="1"/>
  <c r="M22" i="1"/>
  <c r="M73" i="1" s="1"/>
  <c r="N22" i="1"/>
  <c r="O22" i="1"/>
  <c r="P22" i="1"/>
  <c r="P53" i="1" s="1"/>
  <c r="Q22" i="1"/>
  <c r="Q53" i="1" s="1"/>
  <c r="R22" i="1"/>
  <c r="S22" i="1"/>
  <c r="T22" i="1"/>
  <c r="T53" i="1" s="1"/>
  <c r="U22" i="1"/>
  <c r="U53" i="1" s="1"/>
  <c r="V22" i="1"/>
  <c r="W22" i="1"/>
  <c r="X22" i="1"/>
  <c r="X53" i="1" s="1"/>
  <c r="D22" i="1"/>
  <c r="D53" i="1" s="1"/>
  <c r="E21" i="1"/>
  <c r="E52" i="1" s="1"/>
  <c r="F21" i="1"/>
  <c r="F52" i="1" s="1"/>
  <c r="G21" i="1"/>
  <c r="H21" i="1"/>
  <c r="I21" i="1"/>
  <c r="I52" i="1" s="1"/>
  <c r="J21" i="1"/>
  <c r="J52" i="1" s="1"/>
  <c r="K21" i="1"/>
  <c r="L21" i="1"/>
  <c r="M21" i="1"/>
  <c r="M52" i="1" s="1"/>
  <c r="N21" i="1"/>
  <c r="N52" i="1" s="1"/>
  <c r="O21" i="1"/>
  <c r="P21" i="1"/>
  <c r="Q21" i="1"/>
  <c r="Q52" i="1" s="1"/>
  <c r="R21" i="1"/>
  <c r="R52" i="1" s="1"/>
  <c r="S21" i="1"/>
  <c r="T21" i="1"/>
  <c r="U21" i="1"/>
  <c r="U52" i="1" s="1"/>
  <c r="V21" i="1"/>
  <c r="V52" i="1" s="1"/>
  <c r="W21" i="1"/>
  <c r="X21" i="1"/>
  <c r="D21" i="1"/>
  <c r="E20" i="1"/>
  <c r="F20" i="1"/>
  <c r="F51" i="1" s="1"/>
  <c r="G20" i="1"/>
  <c r="G51" i="1" s="1"/>
  <c r="H20" i="1"/>
  <c r="I20" i="1"/>
  <c r="J20" i="1"/>
  <c r="J51" i="1" s="1"/>
  <c r="K20" i="1"/>
  <c r="K51" i="1" s="1"/>
  <c r="L20" i="1"/>
  <c r="M20" i="1"/>
  <c r="N20" i="1"/>
  <c r="N51" i="1" s="1"/>
  <c r="O20" i="1"/>
  <c r="O51" i="1" s="1"/>
  <c r="P20" i="1"/>
  <c r="Q20" i="1"/>
  <c r="R20" i="1"/>
  <c r="R51" i="1" s="1"/>
  <c r="S20" i="1"/>
  <c r="S51" i="1" s="1"/>
  <c r="T20" i="1"/>
  <c r="U20" i="1"/>
  <c r="V20" i="1"/>
  <c r="V51" i="1" s="1"/>
  <c r="W20" i="1"/>
  <c r="W51" i="1" s="1"/>
  <c r="X20" i="1"/>
  <c r="D20" i="1"/>
  <c r="E19" i="1"/>
  <c r="F19" i="1"/>
  <c r="G19" i="1"/>
  <c r="G50" i="1" s="1"/>
  <c r="H19" i="1"/>
  <c r="H50" i="1" s="1"/>
  <c r="I19" i="1"/>
  <c r="J19" i="1"/>
  <c r="K19" i="1"/>
  <c r="K50" i="1" s="1"/>
  <c r="L19" i="1"/>
  <c r="L50" i="1" s="1"/>
  <c r="M19" i="1"/>
  <c r="N19" i="1"/>
  <c r="O19" i="1"/>
  <c r="O50" i="1" s="1"/>
  <c r="P19" i="1"/>
  <c r="P50" i="1" s="1"/>
  <c r="Q19" i="1"/>
  <c r="R19" i="1"/>
  <c r="S19" i="1"/>
  <c r="S50" i="1" s="1"/>
  <c r="T19" i="1"/>
  <c r="T50" i="1" s="1"/>
  <c r="U19" i="1"/>
  <c r="V19" i="1"/>
  <c r="W19" i="1"/>
  <c r="W50" i="1" s="1"/>
  <c r="X19" i="1"/>
  <c r="X50" i="1" s="1"/>
  <c r="D19" i="1"/>
  <c r="D50" i="1" s="1"/>
  <c r="E18" i="1"/>
  <c r="E49" i="1" s="1"/>
  <c r="F18" i="1"/>
  <c r="G18" i="1"/>
  <c r="H18" i="1"/>
  <c r="H49" i="1" s="1"/>
  <c r="I18" i="1"/>
  <c r="I49" i="1" s="1"/>
  <c r="J18" i="1"/>
  <c r="K18" i="1"/>
  <c r="L18" i="1"/>
  <c r="L49" i="1" s="1"/>
  <c r="M18" i="1"/>
  <c r="M49" i="1" s="1"/>
  <c r="N18" i="1"/>
  <c r="O18" i="1"/>
  <c r="P18" i="1"/>
  <c r="P49" i="1" s="1"/>
  <c r="Q18" i="1"/>
  <c r="Q49" i="1" s="1"/>
  <c r="R18" i="1"/>
  <c r="S18" i="1"/>
  <c r="T18" i="1"/>
  <c r="T49" i="1" s="1"/>
  <c r="U18" i="1"/>
  <c r="U49" i="1" s="1"/>
  <c r="V18" i="1"/>
  <c r="W18" i="1"/>
  <c r="X18" i="1"/>
  <c r="X49" i="1" s="1"/>
  <c r="D18" i="1"/>
  <c r="D49" i="1" s="1"/>
  <c r="E17" i="1"/>
  <c r="E48" i="1" s="1"/>
  <c r="F17" i="1"/>
  <c r="G17" i="1"/>
  <c r="H17" i="1"/>
  <c r="H48" i="1" s="1"/>
  <c r="I17" i="1"/>
  <c r="I48" i="1" s="1"/>
  <c r="J17" i="1"/>
  <c r="K17" i="1"/>
  <c r="L17" i="1"/>
  <c r="L48" i="1" s="1"/>
  <c r="M17" i="1"/>
  <c r="M48" i="1" s="1"/>
  <c r="N17" i="1"/>
  <c r="O17" i="1"/>
  <c r="P17" i="1"/>
  <c r="P48" i="1" s="1"/>
  <c r="Q17" i="1"/>
  <c r="Q48" i="1" s="1"/>
  <c r="R17" i="1"/>
  <c r="S17" i="1"/>
  <c r="T17" i="1"/>
  <c r="T48" i="1" s="1"/>
  <c r="U17" i="1"/>
  <c r="U48" i="1" s="1"/>
  <c r="V17" i="1"/>
  <c r="W17" i="1"/>
  <c r="X17" i="1"/>
  <c r="X48" i="1" s="1"/>
  <c r="D17" i="1"/>
  <c r="D48" i="1" s="1"/>
  <c r="G200" i="1" l="1"/>
  <c r="E287" i="1" s="1"/>
  <c r="M207" i="1"/>
  <c r="D214" i="1"/>
  <c r="D200" i="1"/>
  <c r="O200" i="1"/>
  <c r="N214" i="1"/>
  <c r="L214" i="1"/>
  <c r="K214" i="1"/>
  <c r="F214" i="1"/>
  <c r="D301" i="1" s="1"/>
  <c r="J214" i="1"/>
  <c r="H214" i="1"/>
  <c r="F301" i="1" s="1"/>
  <c r="G214" i="1"/>
  <c r="E301" i="1" s="1"/>
  <c r="M193" i="1"/>
  <c r="D207" i="1"/>
  <c r="N200" i="1"/>
  <c r="G193" i="1"/>
  <c r="E280" i="1" s="1"/>
  <c r="M214" i="1"/>
  <c r="M200" i="1"/>
  <c r="O193" i="1"/>
  <c r="N207" i="1"/>
  <c r="I207" i="1"/>
  <c r="I214" i="1"/>
  <c r="L200" i="1"/>
  <c r="K207" i="1"/>
  <c r="F207" i="1"/>
  <c r="D294" i="1" s="1"/>
  <c r="E214" i="1"/>
  <c r="J207" i="1"/>
  <c r="D193" i="1"/>
  <c r="O214" i="1"/>
  <c r="N193" i="1"/>
  <c r="K193" i="1"/>
  <c r="H193" i="1"/>
  <c r="F280" i="1" s="1"/>
  <c r="E200" i="1"/>
  <c r="H200" i="1"/>
  <c r="F287" i="1" s="1"/>
  <c r="L207" i="1"/>
  <c r="K200" i="1"/>
  <c r="H207" i="1"/>
  <c r="F294" i="1" s="1"/>
  <c r="G207" i="1"/>
  <c r="E294" i="1" s="1"/>
  <c r="I200" i="1"/>
  <c r="L193" i="1"/>
  <c r="F200" i="1"/>
  <c r="D287" i="1" s="1"/>
  <c r="E207" i="1"/>
  <c r="J200" i="1"/>
  <c r="I193" i="1"/>
  <c r="F193" i="1"/>
  <c r="D280" i="1" s="1"/>
  <c r="J193" i="1"/>
  <c r="O207" i="1"/>
  <c r="E193" i="1"/>
  <c r="G215" i="1"/>
  <c r="E302" i="1" s="1"/>
  <c r="M215" i="1"/>
  <c r="D215" i="1"/>
  <c r="O215" i="1"/>
  <c r="N201" i="1"/>
  <c r="I215" i="1"/>
  <c r="I194" i="1"/>
  <c r="L215" i="1"/>
  <c r="K215" i="1"/>
  <c r="F201" i="1"/>
  <c r="D288" i="1" s="1"/>
  <c r="F215" i="1"/>
  <c r="D302" i="1" s="1"/>
  <c r="E215" i="1"/>
  <c r="E208" i="1"/>
  <c r="J201" i="1"/>
  <c r="H194" i="1"/>
  <c r="F281" i="1" s="1"/>
  <c r="D201" i="1"/>
  <c r="O201" i="1"/>
  <c r="G208" i="1"/>
  <c r="E295" i="1" s="1"/>
  <c r="D208" i="1"/>
  <c r="O208" i="1"/>
  <c r="N194" i="1"/>
  <c r="L208" i="1"/>
  <c r="K208" i="1"/>
  <c r="F194" i="1"/>
  <c r="D281" i="1" s="1"/>
  <c r="E194" i="1"/>
  <c r="J215" i="1"/>
  <c r="H215" i="1"/>
  <c r="F302" i="1" s="1"/>
  <c r="G201" i="1"/>
  <c r="E288" i="1" s="1"/>
  <c r="M208" i="1"/>
  <c r="G194" i="1"/>
  <c r="E281" i="1" s="1"/>
  <c r="N208" i="1"/>
  <c r="I201" i="1"/>
  <c r="F208" i="1"/>
  <c r="D295" i="1" s="1"/>
  <c r="E201" i="1"/>
  <c r="J208" i="1"/>
  <c r="M201" i="1"/>
  <c r="K194" i="1"/>
  <c r="N215" i="1"/>
  <c r="L201" i="1"/>
  <c r="K201" i="1"/>
  <c r="H208" i="1"/>
  <c r="F295" i="1" s="1"/>
  <c r="D194" i="1"/>
  <c r="O194" i="1"/>
  <c r="L194" i="1"/>
  <c r="H201" i="1"/>
  <c r="F288" i="1" s="1"/>
  <c r="M194" i="1"/>
  <c r="I208" i="1"/>
  <c r="J194" i="1"/>
  <c r="G198" i="1"/>
  <c r="E285" i="1" s="1"/>
  <c r="O205" i="1"/>
  <c r="I212" i="1"/>
  <c r="I198" i="1"/>
  <c r="L212" i="1"/>
  <c r="L198" i="1"/>
  <c r="F212" i="1"/>
  <c r="D299" i="1" s="1"/>
  <c r="J191" i="1"/>
  <c r="H212" i="1"/>
  <c r="F299" i="1" s="1"/>
  <c r="H198" i="1"/>
  <c r="F285" i="1" s="1"/>
  <c r="O198" i="1"/>
  <c r="G191" i="1"/>
  <c r="E278" i="1" s="1"/>
  <c r="G212" i="1"/>
  <c r="E299" i="1" s="1"/>
  <c r="G205" i="1"/>
  <c r="E292" i="1" s="1"/>
  <c r="M212" i="1"/>
  <c r="M198" i="1"/>
  <c r="D212" i="1"/>
  <c r="D198" i="1"/>
  <c r="N212" i="1"/>
  <c r="K212" i="1"/>
  <c r="F205" i="1"/>
  <c r="D292" i="1" s="1"/>
  <c r="E212" i="1"/>
  <c r="E198" i="1"/>
  <c r="J212" i="1"/>
  <c r="O212" i="1"/>
  <c r="N205" i="1"/>
  <c r="M205" i="1"/>
  <c r="D205" i="1"/>
  <c r="O191" i="1"/>
  <c r="N191" i="1"/>
  <c r="K198" i="1"/>
  <c r="F198" i="1"/>
  <c r="D285" i="1" s="1"/>
  <c r="E191" i="1"/>
  <c r="N198" i="1"/>
  <c r="I191" i="1"/>
  <c r="L191" i="1"/>
  <c r="K191" i="1"/>
  <c r="J205" i="1"/>
  <c r="H191" i="1"/>
  <c r="F278" i="1" s="1"/>
  <c r="M191" i="1"/>
  <c r="D191" i="1"/>
  <c r="I205" i="1"/>
  <c r="L205" i="1"/>
  <c r="K205" i="1"/>
  <c r="H205" i="1"/>
  <c r="F292" i="1" s="1"/>
  <c r="F191" i="1"/>
  <c r="D278" i="1" s="1"/>
  <c r="E205" i="1"/>
  <c r="J198" i="1"/>
  <c r="G202" i="1"/>
  <c r="E289" i="1" s="1"/>
  <c r="M209" i="1"/>
  <c r="M195" i="1"/>
  <c r="D216" i="1"/>
  <c r="D202" i="1"/>
  <c r="O216" i="1"/>
  <c r="O209" i="1"/>
  <c r="N209" i="1"/>
  <c r="K202" i="1"/>
  <c r="E209" i="1"/>
  <c r="E195" i="1"/>
  <c r="J216" i="1"/>
  <c r="M216" i="1"/>
  <c r="D195" i="1"/>
  <c r="D209" i="1"/>
  <c r="O202" i="1"/>
  <c r="O195" i="1"/>
  <c r="N202" i="1"/>
  <c r="I216" i="1"/>
  <c r="I202" i="1"/>
  <c r="L216" i="1"/>
  <c r="L202" i="1"/>
  <c r="K195" i="1"/>
  <c r="F209" i="1"/>
  <c r="D296" i="1" s="1"/>
  <c r="J209" i="1"/>
  <c r="H216" i="1"/>
  <c r="F303" i="1" s="1"/>
  <c r="H202" i="1"/>
  <c r="F289" i="1" s="1"/>
  <c r="M202" i="1"/>
  <c r="G209" i="1"/>
  <c r="E296" i="1" s="1"/>
  <c r="I195" i="1"/>
  <c r="L195" i="1"/>
  <c r="J202" i="1"/>
  <c r="H195" i="1"/>
  <c r="F282" i="1" s="1"/>
  <c r="I209" i="1"/>
  <c r="L209" i="1"/>
  <c r="H209" i="1"/>
  <c r="F296" i="1" s="1"/>
  <c r="G195" i="1"/>
  <c r="E282" i="1" s="1"/>
  <c r="F195" i="1"/>
  <c r="D282" i="1" s="1"/>
  <c r="E202" i="1"/>
  <c r="N195" i="1"/>
  <c r="K216" i="1"/>
  <c r="F202" i="1"/>
  <c r="D289" i="1" s="1"/>
  <c r="E216" i="1"/>
  <c r="J195" i="1"/>
  <c r="G216" i="1"/>
  <c r="E303" i="1" s="1"/>
  <c r="K209" i="1"/>
  <c r="N216" i="1"/>
  <c r="F216" i="1"/>
  <c r="D303" i="1" s="1"/>
  <c r="G213" i="1"/>
  <c r="E300" i="1" s="1"/>
  <c r="M213" i="1"/>
  <c r="M199" i="1"/>
  <c r="D213" i="1"/>
  <c r="O213" i="1"/>
  <c r="I213" i="1"/>
  <c r="I199" i="1"/>
  <c r="L192" i="1"/>
  <c r="K213" i="1"/>
  <c r="K206" i="1"/>
  <c r="F206" i="1"/>
  <c r="D293" i="1" s="1"/>
  <c r="F192" i="1"/>
  <c r="D279" i="1" s="1"/>
  <c r="E213" i="1"/>
  <c r="E199" i="1"/>
  <c r="H206" i="1"/>
  <c r="F293" i="1" s="1"/>
  <c r="G206" i="1"/>
  <c r="E293" i="1" s="1"/>
  <c r="G199" i="1"/>
  <c r="E286" i="1" s="1"/>
  <c r="M206" i="1"/>
  <c r="O199" i="1"/>
  <c r="D206" i="1"/>
  <c r="O206" i="1"/>
  <c r="N206" i="1"/>
  <c r="N192" i="1"/>
  <c r="L213" i="1"/>
  <c r="K192" i="1"/>
  <c r="J213" i="1"/>
  <c r="J199" i="1"/>
  <c r="H213" i="1"/>
  <c r="F300" i="1" s="1"/>
  <c r="H192" i="1"/>
  <c r="F279" i="1" s="1"/>
  <c r="H199" i="1"/>
  <c r="F286" i="1" s="1"/>
  <c r="G192" i="1"/>
  <c r="E279" i="1" s="1"/>
  <c r="M192" i="1"/>
  <c r="D199" i="1"/>
  <c r="L199" i="1"/>
  <c r="K199" i="1"/>
  <c r="J206" i="1"/>
  <c r="O192" i="1"/>
  <c r="J192" i="1"/>
  <c r="D192" i="1"/>
  <c r="N213" i="1"/>
  <c r="I206" i="1"/>
  <c r="F199" i="1"/>
  <c r="D286" i="1" s="1"/>
  <c r="E206" i="1"/>
  <c r="N199" i="1"/>
  <c r="I192" i="1"/>
  <c r="L206" i="1"/>
  <c r="F213" i="1"/>
  <c r="D300" i="1" s="1"/>
  <c r="E192" i="1"/>
  <c r="G203" i="1"/>
  <c r="E290" i="1" s="1"/>
  <c r="N196" i="1"/>
  <c r="N217" i="1"/>
  <c r="N203" i="1"/>
  <c r="L196" i="1"/>
  <c r="K196" i="1"/>
  <c r="J210" i="1"/>
  <c r="J196" i="1"/>
  <c r="H196" i="1"/>
  <c r="F283" i="1" s="1"/>
  <c r="D217" i="1"/>
  <c r="N210" i="1"/>
  <c r="G217" i="1"/>
  <c r="E304" i="1" s="1"/>
  <c r="M217" i="1"/>
  <c r="M203" i="1"/>
  <c r="O217" i="1"/>
  <c r="I217" i="1"/>
  <c r="I203" i="1"/>
  <c r="L217" i="1"/>
  <c r="K217" i="1"/>
  <c r="F210" i="1"/>
  <c r="D297" i="1" s="1"/>
  <c r="F196" i="1"/>
  <c r="D283" i="1" s="1"/>
  <c r="E217" i="1"/>
  <c r="E203" i="1"/>
  <c r="G210" i="1"/>
  <c r="E297" i="1" s="1"/>
  <c r="D210" i="1"/>
  <c r="O210" i="1"/>
  <c r="D203" i="1"/>
  <c r="I196" i="1"/>
  <c r="L203" i="1"/>
  <c r="F217" i="1"/>
  <c r="D304" i="1" s="1"/>
  <c r="E196" i="1"/>
  <c r="H203" i="1"/>
  <c r="F290" i="1" s="1"/>
  <c r="K210" i="1"/>
  <c r="F203" i="1"/>
  <c r="D290" i="1" s="1"/>
  <c r="E210" i="1"/>
  <c r="O203" i="1"/>
  <c r="J217" i="1"/>
  <c r="G196" i="1"/>
  <c r="E283" i="1" s="1"/>
  <c r="D196" i="1"/>
  <c r="O196" i="1"/>
  <c r="J203" i="1"/>
  <c r="H217" i="1"/>
  <c r="F304" i="1" s="1"/>
  <c r="M210" i="1"/>
  <c r="I210" i="1"/>
  <c r="L210" i="1"/>
  <c r="M196" i="1"/>
  <c r="K203" i="1"/>
  <c r="H210" i="1"/>
  <c r="F297" i="1" s="1"/>
  <c r="M183" i="1"/>
  <c r="M176" i="1"/>
  <c r="M162" i="1"/>
  <c r="G169" i="1"/>
  <c r="K169" i="1"/>
  <c r="K162" i="1"/>
  <c r="O183" i="1"/>
  <c r="N183" i="1"/>
  <c r="N162" i="1"/>
  <c r="I183" i="1"/>
  <c r="G183" i="1"/>
  <c r="D162" i="1"/>
  <c r="F183" i="1"/>
  <c r="N176" i="1"/>
  <c r="M169" i="1"/>
  <c r="D183" i="1"/>
  <c r="F169" i="1"/>
  <c r="F176" i="1"/>
  <c r="O176" i="1"/>
  <c r="O169" i="1"/>
  <c r="K183" i="1"/>
  <c r="I176" i="1"/>
  <c r="I162" i="1"/>
  <c r="L176" i="1"/>
  <c r="L169" i="1"/>
  <c r="E183" i="1"/>
  <c r="E162" i="1"/>
  <c r="J169" i="1"/>
  <c r="H176" i="1"/>
  <c r="O162" i="1"/>
  <c r="L162" i="1"/>
  <c r="D176" i="1"/>
  <c r="I169" i="1"/>
  <c r="L183" i="1"/>
  <c r="H169" i="1"/>
  <c r="H162" i="1"/>
  <c r="G176" i="1"/>
  <c r="K176" i="1"/>
  <c r="D169" i="1"/>
  <c r="F162" i="1"/>
  <c r="E169" i="1"/>
  <c r="J183" i="1"/>
  <c r="J176" i="1"/>
  <c r="J162" i="1"/>
  <c r="G162" i="1"/>
  <c r="N169" i="1"/>
  <c r="E176" i="1"/>
  <c r="H183" i="1"/>
  <c r="M170" i="1"/>
  <c r="G177" i="1"/>
  <c r="K177" i="1"/>
  <c r="D184" i="1"/>
  <c r="D163" i="1"/>
  <c r="F184" i="1"/>
  <c r="O170" i="1"/>
  <c r="N184" i="1"/>
  <c r="N170" i="1"/>
  <c r="G170" i="1"/>
  <c r="K170" i="1"/>
  <c r="K184" i="1"/>
  <c r="F177" i="1"/>
  <c r="F163" i="1"/>
  <c r="O184" i="1"/>
  <c r="O163" i="1"/>
  <c r="N177" i="1"/>
  <c r="I177" i="1"/>
  <c r="M163" i="1"/>
  <c r="G184" i="1"/>
  <c r="K163" i="1"/>
  <c r="D177" i="1"/>
  <c r="N163" i="1"/>
  <c r="M184" i="1"/>
  <c r="F170" i="1"/>
  <c r="L170" i="1"/>
  <c r="E184" i="1"/>
  <c r="J184" i="1"/>
  <c r="J163" i="1"/>
  <c r="H184" i="1"/>
  <c r="H163" i="1"/>
  <c r="E177" i="1"/>
  <c r="O177" i="1"/>
  <c r="I184" i="1"/>
  <c r="I170" i="1"/>
  <c r="L177" i="1"/>
  <c r="H177" i="1"/>
  <c r="M177" i="1"/>
  <c r="G163" i="1"/>
  <c r="D170" i="1"/>
  <c r="I163" i="1"/>
  <c r="L184" i="1"/>
  <c r="L163" i="1"/>
  <c r="E170" i="1"/>
  <c r="E163" i="1"/>
  <c r="J170" i="1"/>
  <c r="H170" i="1"/>
  <c r="J177" i="1"/>
  <c r="M181" i="1"/>
  <c r="D174" i="1"/>
  <c r="F174" i="1"/>
  <c r="O181" i="1"/>
  <c r="I188" i="1"/>
  <c r="M174" i="1"/>
  <c r="G188" i="1"/>
  <c r="D188" i="1"/>
  <c r="F188" i="1"/>
  <c r="O174" i="1"/>
  <c r="M188" i="1"/>
  <c r="G174" i="1"/>
  <c r="G181" i="1"/>
  <c r="G167" i="1"/>
  <c r="K174" i="1"/>
  <c r="K188" i="1"/>
  <c r="F181" i="1"/>
  <c r="F167" i="1"/>
  <c r="O188" i="1"/>
  <c r="O167" i="1"/>
  <c r="N188" i="1"/>
  <c r="N174" i="1"/>
  <c r="L188" i="1"/>
  <c r="E174" i="1"/>
  <c r="J181" i="1"/>
  <c r="H188" i="1"/>
  <c r="J174" i="1"/>
  <c r="H167" i="1"/>
  <c r="K181" i="1"/>
  <c r="D181" i="1"/>
  <c r="I181" i="1"/>
  <c r="L174" i="1"/>
  <c r="E181" i="1"/>
  <c r="J167" i="1"/>
  <c r="L167" i="1"/>
  <c r="M167" i="1"/>
  <c r="K167" i="1"/>
  <c r="N181" i="1"/>
  <c r="N167" i="1"/>
  <c r="L181" i="1"/>
  <c r="E188" i="1"/>
  <c r="H181" i="1"/>
  <c r="H174" i="1"/>
  <c r="D167" i="1"/>
  <c r="I174" i="1"/>
  <c r="I167" i="1"/>
  <c r="E167" i="1"/>
  <c r="J188" i="1"/>
  <c r="M185" i="1"/>
  <c r="G185" i="1"/>
  <c r="G178" i="1"/>
  <c r="K185" i="1"/>
  <c r="K171" i="1"/>
  <c r="D171" i="1"/>
  <c r="F178" i="1"/>
  <c r="O185" i="1"/>
  <c r="O164" i="1"/>
  <c r="N171" i="1"/>
  <c r="M178" i="1"/>
  <c r="G164" i="1"/>
  <c r="K178" i="1"/>
  <c r="K164" i="1"/>
  <c r="D185" i="1"/>
  <c r="O178" i="1"/>
  <c r="N178" i="1"/>
  <c r="M164" i="1"/>
  <c r="D178" i="1"/>
  <c r="D164" i="1"/>
  <c r="F185" i="1"/>
  <c r="F164" i="1"/>
  <c r="N164" i="1"/>
  <c r="O171" i="1"/>
  <c r="L178" i="1"/>
  <c r="J185" i="1"/>
  <c r="J171" i="1"/>
  <c r="L185" i="1"/>
  <c r="E178" i="1"/>
  <c r="M171" i="1"/>
  <c r="G171" i="1"/>
  <c r="I171" i="1"/>
  <c r="L164" i="1"/>
  <c r="E185" i="1"/>
  <c r="H185" i="1"/>
  <c r="N185" i="1"/>
  <c r="I178" i="1"/>
  <c r="I164" i="1"/>
  <c r="L171" i="1"/>
  <c r="H171" i="1"/>
  <c r="I185" i="1"/>
  <c r="E171" i="1"/>
  <c r="E164" i="1"/>
  <c r="J178" i="1"/>
  <c r="J164" i="1"/>
  <c r="H178" i="1"/>
  <c r="F171" i="1"/>
  <c r="H164" i="1"/>
  <c r="L392" i="1"/>
  <c r="L394" i="1"/>
  <c r="L393" i="1"/>
  <c r="L391" i="1"/>
  <c r="N378" i="1"/>
  <c r="M386" i="1"/>
  <c r="M384" i="1"/>
  <c r="M383" i="1"/>
  <c r="M382" i="1"/>
  <c r="M381" i="1"/>
  <c r="M380" i="1"/>
  <c r="M385" i="1"/>
  <c r="M379" i="1"/>
  <c r="W90" i="1"/>
  <c r="K90" i="1"/>
  <c r="G90" i="1"/>
  <c r="M53" i="1"/>
  <c r="V72" i="1"/>
  <c r="K71" i="1"/>
  <c r="U69" i="1"/>
  <c r="L81" i="1"/>
  <c r="T79" i="1"/>
  <c r="N59" i="1"/>
  <c r="N72" i="1"/>
  <c r="X70" i="1"/>
  <c r="M69" i="1"/>
  <c r="X80" i="1"/>
  <c r="L79" i="1"/>
  <c r="Q73" i="1"/>
  <c r="F72" i="1"/>
  <c r="P70" i="1"/>
  <c r="E69" i="1"/>
  <c r="P80" i="1"/>
  <c r="T77" i="1"/>
  <c r="I73" i="1"/>
  <c r="S71" i="1"/>
  <c r="H70" i="1"/>
  <c r="T81" i="1"/>
  <c r="H80" i="1"/>
  <c r="L77" i="1"/>
  <c r="N49" i="1"/>
  <c r="N69" i="1"/>
  <c r="T51" i="1"/>
  <c r="T71" i="1"/>
  <c r="L51" i="1"/>
  <c r="L71" i="1"/>
  <c r="N53" i="1"/>
  <c r="N73" i="1"/>
  <c r="D59" i="1"/>
  <c r="D79" i="1"/>
  <c r="Q59" i="1"/>
  <c r="Q79" i="1"/>
  <c r="E59" i="1"/>
  <c r="E79" i="1"/>
  <c r="N60" i="1"/>
  <c r="N80" i="1"/>
  <c r="M68" i="1"/>
  <c r="X82" i="1"/>
  <c r="H82" i="1"/>
  <c r="X78" i="1"/>
  <c r="H78" i="1"/>
  <c r="V50" i="1"/>
  <c r="V70" i="1"/>
  <c r="R50" i="1"/>
  <c r="R70" i="1"/>
  <c r="N50" i="1"/>
  <c r="N70" i="1"/>
  <c r="J50" i="1"/>
  <c r="J70" i="1"/>
  <c r="F50" i="1"/>
  <c r="F70" i="1"/>
  <c r="X52" i="1"/>
  <c r="X72" i="1"/>
  <c r="T52" i="1"/>
  <c r="T72" i="1"/>
  <c r="P52" i="1"/>
  <c r="P72" i="1"/>
  <c r="L52" i="1"/>
  <c r="L72" i="1"/>
  <c r="H52" i="1"/>
  <c r="H72" i="1"/>
  <c r="V57" i="1"/>
  <c r="V77" i="1"/>
  <c r="R57" i="1"/>
  <c r="R77" i="1"/>
  <c r="N57" i="1"/>
  <c r="N77" i="1"/>
  <c r="J57" i="1"/>
  <c r="J77" i="1"/>
  <c r="F57" i="1"/>
  <c r="F77" i="1"/>
  <c r="U60" i="1"/>
  <c r="U80" i="1"/>
  <c r="Q60" i="1"/>
  <c r="Q80" i="1"/>
  <c r="M60" i="1"/>
  <c r="M80" i="1"/>
  <c r="E60" i="1"/>
  <c r="E80" i="1"/>
  <c r="V61" i="1"/>
  <c r="V81" i="1"/>
  <c r="R61" i="1"/>
  <c r="R81" i="1"/>
  <c r="N61" i="1"/>
  <c r="N81" i="1"/>
  <c r="J61" i="1"/>
  <c r="J81" i="1"/>
  <c r="F61" i="1"/>
  <c r="F81" i="1"/>
  <c r="O62" i="1"/>
  <c r="O90" i="1" s="1"/>
  <c r="S58" i="1"/>
  <c r="S90" i="1" s="1"/>
  <c r="T68" i="1"/>
  <c r="L68" i="1"/>
  <c r="X73" i="1"/>
  <c r="P73" i="1"/>
  <c r="H73" i="1"/>
  <c r="U72" i="1"/>
  <c r="M72" i="1"/>
  <c r="E72" i="1"/>
  <c r="R71" i="1"/>
  <c r="J71" i="1"/>
  <c r="W70" i="1"/>
  <c r="O70" i="1"/>
  <c r="G70" i="1"/>
  <c r="T69" i="1"/>
  <c r="L69" i="1"/>
  <c r="D69" i="1"/>
  <c r="W82" i="1"/>
  <c r="G82" i="1"/>
  <c r="S81" i="1"/>
  <c r="K81" i="1"/>
  <c r="W80" i="1"/>
  <c r="O80" i="1"/>
  <c r="G80" i="1"/>
  <c r="S79" i="1"/>
  <c r="K79" i="1"/>
  <c r="W78" i="1"/>
  <c r="O78" i="1"/>
  <c r="G78" i="1"/>
  <c r="S77" i="1"/>
  <c r="K77" i="1"/>
  <c r="R49" i="1"/>
  <c r="R69" i="1"/>
  <c r="F49" i="1"/>
  <c r="F69" i="1"/>
  <c r="X51" i="1"/>
  <c r="X71" i="1"/>
  <c r="H51" i="1"/>
  <c r="H88" i="1" s="1"/>
  <c r="H71" i="1"/>
  <c r="R53" i="1"/>
  <c r="R73" i="1"/>
  <c r="J53" i="1"/>
  <c r="J73" i="1"/>
  <c r="F53" i="1"/>
  <c r="F73" i="1"/>
  <c r="M59" i="1"/>
  <c r="M79" i="1"/>
  <c r="V60" i="1"/>
  <c r="V80" i="1"/>
  <c r="J60" i="1"/>
  <c r="J80" i="1"/>
  <c r="U68" i="1"/>
  <c r="E68" i="1"/>
  <c r="P82" i="1"/>
  <c r="P78" i="1"/>
  <c r="W48" i="1"/>
  <c r="W68" i="1"/>
  <c r="S48" i="1"/>
  <c r="S68" i="1"/>
  <c r="O48" i="1"/>
  <c r="O68" i="1"/>
  <c r="K48" i="1"/>
  <c r="K68" i="1"/>
  <c r="G48" i="1"/>
  <c r="G68" i="1"/>
  <c r="U50" i="1"/>
  <c r="U70" i="1"/>
  <c r="Q50" i="1"/>
  <c r="Q70" i="1"/>
  <c r="M50" i="1"/>
  <c r="M70" i="1"/>
  <c r="I50" i="1"/>
  <c r="I70" i="1"/>
  <c r="E50" i="1"/>
  <c r="E70" i="1"/>
  <c r="W52" i="1"/>
  <c r="W72" i="1"/>
  <c r="S52" i="1"/>
  <c r="S72" i="1"/>
  <c r="O52" i="1"/>
  <c r="O72" i="1"/>
  <c r="K52" i="1"/>
  <c r="K72" i="1"/>
  <c r="G52" i="1"/>
  <c r="G72" i="1"/>
  <c r="D57" i="1"/>
  <c r="D77" i="1"/>
  <c r="U57" i="1"/>
  <c r="U77" i="1"/>
  <c r="Q57" i="1"/>
  <c r="Q77" i="1"/>
  <c r="M57" i="1"/>
  <c r="M77" i="1"/>
  <c r="I57" i="1"/>
  <c r="I77" i="1"/>
  <c r="E57" i="1"/>
  <c r="E77" i="1"/>
  <c r="V58" i="1"/>
  <c r="V78" i="1"/>
  <c r="R58" i="1"/>
  <c r="R78" i="1"/>
  <c r="N58" i="1"/>
  <c r="N78" i="1"/>
  <c r="J58" i="1"/>
  <c r="J78" i="1"/>
  <c r="F58" i="1"/>
  <c r="F78" i="1"/>
  <c r="U61" i="1"/>
  <c r="U81" i="1"/>
  <c r="Q61" i="1"/>
  <c r="Q81" i="1"/>
  <c r="M61" i="1"/>
  <c r="M81" i="1"/>
  <c r="I61" i="1"/>
  <c r="I81" i="1"/>
  <c r="E61" i="1"/>
  <c r="E81" i="1"/>
  <c r="V62" i="1"/>
  <c r="V82" i="1"/>
  <c r="R62" i="1"/>
  <c r="R82" i="1"/>
  <c r="N62" i="1"/>
  <c r="N82" i="1"/>
  <c r="J62" i="1"/>
  <c r="J82" i="1"/>
  <c r="F62" i="1"/>
  <c r="F82" i="1"/>
  <c r="D68" i="1"/>
  <c r="Q68" i="1"/>
  <c r="I68" i="1"/>
  <c r="U73" i="1"/>
  <c r="E73" i="1"/>
  <c r="R72" i="1"/>
  <c r="J72" i="1"/>
  <c r="W71" i="1"/>
  <c r="O71" i="1"/>
  <c r="G71" i="1"/>
  <c r="T70" i="1"/>
  <c r="L70" i="1"/>
  <c r="D70" i="1"/>
  <c r="Q69" i="1"/>
  <c r="I69" i="1"/>
  <c r="D81" i="1"/>
  <c r="T82" i="1"/>
  <c r="L82" i="1"/>
  <c r="X81" i="1"/>
  <c r="P81" i="1"/>
  <c r="H81" i="1"/>
  <c r="T80" i="1"/>
  <c r="L80" i="1"/>
  <c r="X79" i="1"/>
  <c r="P79" i="1"/>
  <c r="H79" i="1"/>
  <c r="T78" i="1"/>
  <c r="L78" i="1"/>
  <c r="X77" i="1"/>
  <c r="P77" i="1"/>
  <c r="H77" i="1"/>
  <c r="V49" i="1"/>
  <c r="V69" i="1"/>
  <c r="J49" i="1"/>
  <c r="J69" i="1"/>
  <c r="P51" i="1"/>
  <c r="P71" i="1"/>
  <c r="D52" i="1"/>
  <c r="D72" i="1"/>
  <c r="V53" i="1"/>
  <c r="V73" i="1"/>
  <c r="U59" i="1"/>
  <c r="U79" i="1"/>
  <c r="I59" i="1"/>
  <c r="I79" i="1"/>
  <c r="R60" i="1"/>
  <c r="R80" i="1"/>
  <c r="F60" i="1"/>
  <c r="F80" i="1"/>
  <c r="V48" i="1"/>
  <c r="V68" i="1"/>
  <c r="R48" i="1"/>
  <c r="R68" i="1"/>
  <c r="N48" i="1"/>
  <c r="N68" i="1"/>
  <c r="J48" i="1"/>
  <c r="J68" i="1"/>
  <c r="F48" i="1"/>
  <c r="F68" i="1"/>
  <c r="W49" i="1"/>
  <c r="W69" i="1"/>
  <c r="S49" i="1"/>
  <c r="S69" i="1"/>
  <c r="O49" i="1"/>
  <c r="O69" i="1"/>
  <c r="K49" i="1"/>
  <c r="K69" i="1"/>
  <c r="G49" i="1"/>
  <c r="G69" i="1"/>
  <c r="D51" i="1"/>
  <c r="D88" i="1" s="1"/>
  <c r="D136" i="1" s="1"/>
  <c r="D71" i="1"/>
  <c r="U51" i="1"/>
  <c r="U71" i="1"/>
  <c r="Q51" i="1"/>
  <c r="Q71" i="1"/>
  <c r="M51" i="1"/>
  <c r="M71" i="1"/>
  <c r="I51" i="1"/>
  <c r="I71" i="1"/>
  <c r="E51" i="1"/>
  <c r="E71" i="1"/>
  <c r="W53" i="1"/>
  <c r="W73" i="1"/>
  <c r="S53" i="1"/>
  <c r="S73" i="1"/>
  <c r="O53" i="1"/>
  <c r="O73" i="1"/>
  <c r="K53" i="1"/>
  <c r="K73" i="1"/>
  <c r="G53" i="1"/>
  <c r="G73" i="1"/>
  <c r="X90" i="1"/>
  <c r="T90" i="1"/>
  <c r="P90" i="1"/>
  <c r="L90" i="1"/>
  <c r="H90" i="1"/>
  <c r="D58" i="1"/>
  <c r="D78" i="1"/>
  <c r="U58" i="1"/>
  <c r="U78" i="1"/>
  <c r="Q58" i="1"/>
  <c r="Q78" i="1"/>
  <c r="M58" i="1"/>
  <c r="M78" i="1"/>
  <c r="I58" i="1"/>
  <c r="I78" i="1"/>
  <c r="E58" i="1"/>
  <c r="E78" i="1"/>
  <c r="V59" i="1"/>
  <c r="V79" i="1"/>
  <c r="R59" i="1"/>
  <c r="R79" i="1"/>
  <c r="J59" i="1"/>
  <c r="J79" i="1"/>
  <c r="F59" i="1"/>
  <c r="F79" i="1"/>
  <c r="D62" i="1"/>
  <c r="D82" i="1"/>
  <c r="U62" i="1"/>
  <c r="U82" i="1"/>
  <c r="Q62" i="1"/>
  <c r="Q82" i="1"/>
  <c r="M62" i="1"/>
  <c r="M82" i="1"/>
  <c r="I62" i="1"/>
  <c r="I82" i="1"/>
  <c r="E62" i="1"/>
  <c r="E82" i="1"/>
  <c r="I60" i="1"/>
  <c r="X68" i="1"/>
  <c r="P68" i="1"/>
  <c r="H68" i="1"/>
  <c r="T73" i="1"/>
  <c r="L73" i="1"/>
  <c r="D73" i="1"/>
  <c r="Q72" i="1"/>
  <c r="I72" i="1"/>
  <c r="V71" i="1"/>
  <c r="N71" i="1"/>
  <c r="F71" i="1"/>
  <c r="S70" i="1"/>
  <c r="K70" i="1"/>
  <c r="X69" i="1"/>
  <c r="P69" i="1"/>
  <c r="H69" i="1"/>
  <c r="D80" i="1"/>
  <c r="S82" i="1"/>
  <c r="K82" i="1"/>
  <c r="W81" i="1"/>
  <c r="O81" i="1"/>
  <c r="G81" i="1"/>
  <c r="S80" i="1"/>
  <c r="K80" i="1"/>
  <c r="W79" i="1"/>
  <c r="O79" i="1"/>
  <c r="G79" i="1"/>
  <c r="K78" i="1"/>
  <c r="W77" i="1"/>
  <c r="O77" i="1"/>
  <c r="G77" i="1"/>
  <c r="M393" i="1" l="1"/>
  <c r="E260" i="1"/>
  <c r="E322" i="1" s="1"/>
  <c r="E352" i="1" s="1"/>
  <c r="E270" i="1"/>
  <c r="E332" i="1" s="1"/>
  <c r="E362" i="1" s="1"/>
  <c r="D310" i="1"/>
  <c r="D340" i="1" s="1"/>
  <c r="E255" i="1"/>
  <c r="E317" i="1" s="1"/>
  <c r="E347" i="1" s="1"/>
  <c r="D257" i="1"/>
  <c r="D319" i="1" s="1"/>
  <c r="D349" i="1" s="1"/>
  <c r="E257" i="1"/>
  <c r="E319" i="1" s="1"/>
  <c r="E349" i="1" s="1"/>
  <c r="E264" i="1"/>
  <c r="E326" i="1" s="1"/>
  <c r="E356" i="1" s="1"/>
  <c r="F260" i="1"/>
  <c r="F322" i="1" s="1"/>
  <c r="F352" i="1" s="1"/>
  <c r="F256" i="1"/>
  <c r="F318" i="1" s="1"/>
  <c r="F348" i="1" s="1"/>
  <c r="E249" i="1"/>
  <c r="E311" i="1" s="1"/>
  <c r="E341" i="1" s="1"/>
  <c r="F249" i="1"/>
  <c r="F311" i="1" s="1"/>
  <c r="F341" i="1" s="1"/>
  <c r="F264" i="1"/>
  <c r="F326" i="1" s="1"/>
  <c r="F356" i="1" s="1"/>
  <c r="D250" i="1"/>
  <c r="D312" i="1" s="1"/>
  <c r="D342" i="1" s="1"/>
  <c r="E271" i="1"/>
  <c r="E333" i="1" s="1"/>
  <c r="E363" i="1" s="1"/>
  <c r="F267" i="1"/>
  <c r="F329" i="1" s="1"/>
  <c r="F359" i="1" s="1"/>
  <c r="F274" i="1"/>
  <c r="F336" i="1" s="1"/>
  <c r="F366" i="1" s="1"/>
  <c r="D253" i="1"/>
  <c r="D315" i="1" s="1"/>
  <c r="D345" i="1" s="1"/>
  <c r="E253" i="1"/>
  <c r="E315" i="1" s="1"/>
  <c r="E345" i="1" s="1"/>
  <c r="F270" i="1"/>
  <c r="F332" i="1" s="1"/>
  <c r="F362" i="1" s="1"/>
  <c r="D311" i="1"/>
  <c r="D341" i="1" s="1"/>
  <c r="E256" i="1"/>
  <c r="E318" i="1" s="1"/>
  <c r="E348" i="1" s="1"/>
  <c r="D270" i="1"/>
  <c r="D332" i="1" s="1"/>
  <c r="D362" i="1" s="1"/>
  <c r="E263" i="1"/>
  <c r="E325" i="1" s="1"/>
  <c r="E355" i="1" s="1"/>
  <c r="D262" i="1"/>
  <c r="D324" i="1" s="1"/>
  <c r="D354" i="1" s="1"/>
  <c r="F250" i="1"/>
  <c r="F312" i="1" s="1"/>
  <c r="F342" i="1" s="1"/>
  <c r="F257" i="1"/>
  <c r="F319" i="1" s="1"/>
  <c r="F349" i="1" s="1"/>
  <c r="E250" i="1"/>
  <c r="E312" i="1" s="1"/>
  <c r="E342" i="1" s="1"/>
  <c r="F253" i="1"/>
  <c r="F315" i="1" s="1"/>
  <c r="F345" i="1" s="1"/>
  <c r="F269" i="1"/>
  <c r="F331" i="1" s="1"/>
  <c r="F361" i="1" s="1"/>
  <c r="F248" i="1"/>
  <c r="F310" i="1" s="1"/>
  <c r="F340" i="1" s="1"/>
  <c r="F271" i="1"/>
  <c r="F333" i="1" s="1"/>
  <c r="F363" i="1" s="1"/>
  <c r="D264" i="1"/>
  <c r="D326" i="1" s="1"/>
  <c r="D356" i="1" s="1"/>
  <c r="E274" i="1"/>
  <c r="E336" i="1" s="1"/>
  <c r="E366" i="1" s="1"/>
  <c r="D260" i="1"/>
  <c r="D322" i="1" s="1"/>
  <c r="D352" i="1" s="1"/>
  <c r="F255" i="1"/>
  <c r="F317" i="1" s="1"/>
  <c r="F347" i="1" s="1"/>
  <c r="E269" i="1"/>
  <c r="E331" i="1" s="1"/>
  <c r="E361" i="1" s="1"/>
  <c r="D271" i="1"/>
  <c r="D333" i="1" s="1"/>
  <c r="D363" i="1" s="1"/>
  <c r="D267" i="1"/>
  <c r="D329" i="1" s="1"/>
  <c r="D359" i="1" s="1"/>
  <c r="E267" i="1"/>
  <c r="E329" i="1" s="1"/>
  <c r="E359" i="1" s="1"/>
  <c r="D274" i="1"/>
  <c r="D336" i="1" s="1"/>
  <c r="D366" i="1" s="1"/>
  <c r="F263" i="1"/>
  <c r="F325" i="1" s="1"/>
  <c r="F355" i="1" s="1"/>
  <c r="D256" i="1"/>
  <c r="D318" i="1" s="1"/>
  <c r="D348" i="1" s="1"/>
  <c r="D263" i="1"/>
  <c r="D325" i="1" s="1"/>
  <c r="D355" i="1" s="1"/>
  <c r="E248" i="1"/>
  <c r="E310" i="1" s="1"/>
  <c r="E340" i="1" s="1"/>
  <c r="E262" i="1"/>
  <c r="E324" i="1" s="1"/>
  <c r="E354" i="1" s="1"/>
  <c r="F262" i="1"/>
  <c r="F324" i="1" s="1"/>
  <c r="F354" i="1" s="1"/>
  <c r="D255" i="1"/>
  <c r="D317" i="1" s="1"/>
  <c r="D347" i="1" s="1"/>
  <c r="D269" i="1"/>
  <c r="D331" i="1" s="1"/>
  <c r="D361" i="1" s="1"/>
  <c r="M187" i="1"/>
  <c r="G180" i="1"/>
  <c r="G166" i="1"/>
  <c r="K180" i="1"/>
  <c r="D187" i="1"/>
  <c r="F187" i="1"/>
  <c r="F166" i="1"/>
  <c r="N173" i="1"/>
  <c r="M166" i="1"/>
  <c r="G173" i="1"/>
  <c r="K173" i="1"/>
  <c r="D180" i="1"/>
  <c r="O187" i="1"/>
  <c r="N166" i="1"/>
  <c r="I187" i="1"/>
  <c r="M173" i="1"/>
  <c r="G187" i="1"/>
  <c r="K187" i="1"/>
  <c r="D173" i="1"/>
  <c r="F180" i="1"/>
  <c r="N187" i="1"/>
  <c r="F173" i="1"/>
  <c r="N180" i="1"/>
  <c r="I180" i="1"/>
  <c r="H187" i="1"/>
  <c r="L180" i="1"/>
  <c r="E166" i="1"/>
  <c r="J166" i="1"/>
  <c r="M180" i="1"/>
  <c r="E187" i="1"/>
  <c r="E180" i="1"/>
  <c r="J173" i="1"/>
  <c r="J187" i="1"/>
  <c r="H180" i="1"/>
  <c r="H173" i="1"/>
  <c r="K166" i="1"/>
  <c r="O173" i="1"/>
  <c r="E173" i="1"/>
  <c r="D166" i="1"/>
  <c r="O180" i="1"/>
  <c r="O166" i="1"/>
  <c r="I173" i="1"/>
  <c r="I166" i="1"/>
  <c r="L187" i="1"/>
  <c r="L173" i="1"/>
  <c r="L166" i="1"/>
  <c r="J180" i="1"/>
  <c r="H166" i="1"/>
  <c r="D172" i="1"/>
  <c r="F172" i="1"/>
  <c r="O179" i="1"/>
  <c r="N186" i="1"/>
  <c r="M186" i="1"/>
  <c r="M179" i="1"/>
  <c r="G172" i="1"/>
  <c r="K186" i="1"/>
  <c r="D186" i="1"/>
  <c r="F179" i="1"/>
  <c r="O172" i="1"/>
  <c r="M172" i="1"/>
  <c r="G165" i="1"/>
  <c r="K172" i="1"/>
  <c r="K165" i="1"/>
  <c r="D179" i="1"/>
  <c r="D165" i="1"/>
  <c r="O186" i="1"/>
  <c r="O165" i="1"/>
  <c r="N179" i="1"/>
  <c r="N172" i="1"/>
  <c r="G179" i="1"/>
  <c r="I172" i="1"/>
  <c r="I179" i="1"/>
  <c r="L186" i="1"/>
  <c r="L172" i="1"/>
  <c r="L165" i="1"/>
  <c r="E172" i="1"/>
  <c r="H186" i="1"/>
  <c r="H179" i="1"/>
  <c r="J172" i="1"/>
  <c r="I165" i="1"/>
  <c r="E179" i="1"/>
  <c r="E165" i="1"/>
  <c r="J186" i="1"/>
  <c r="M165" i="1"/>
  <c r="G186" i="1"/>
  <c r="F186" i="1"/>
  <c r="F165" i="1"/>
  <c r="I186" i="1"/>
  <c r="J165" i="1"/>
  <c r="E186" i="1"/>
  <c r="H172" i="1"/>
  <c r="H165" i="1"/>
  <c r="K179" i="1"/>
  <c r="N165" i="1"/>
  <c r="L179" i="1"/>
  <c r="J179" i="1"/>
  <c r="M391" i="1"/>
  <c r="M392" i="1"/>
  <c r="M394" i="1"/>
  <c r="O378" i="1"/>
  <c r="N386" i="1"/>
  <c r="N385" i="1"/>
  <c r="N384" i="1"/>
  <c r="N383" i="1"/>
  <c r="N382" i="1"/>
  <c r="N381" i="1"/>
  <c r="N380" i="1"/>
  <c r="N379" i="1"/>
  <c r="J88" i="1"/>
  <c r="J139" i="1" s="1"/>
  <c r="X147" i="1"/>
  <c r="X143" i="1"/>
  <c r="X144" i="1"/>
  <c r="X145" i="1"/>
  <c r="X146" i="1"/>
  <c r="L147" i="1"/>
  <c r="L143" i="1"/>
  <c r="L144" i="1"/>
  <c r="L145" i="1"/>
  <c r="L146" i="1"/>
  <c r="H136" i="1"/>
  <c r="H137" i="1"/>
  <c r="H138" i="1"/>
  <c r="H139" i="1"/>
  <c r="H140" i="1"/>
  <c r="H121" i="1"/>
  <c r="H120" i="1"/>
  <c r="H118" i="1"/>
  <c r="H119" i="1"/>
  <c r="H122" i="1"/>
  <c r="G143" i="1"/>
  <c r="G144" i="1"/>
  <c r="G145" i="1"/>
  <c r="G146" i="1"/>
  <c r="G147" i="1"/>
  <c r="P146" i="1"/>
  <c r="P143" i="1"/>
  <c r="P144" i="1"/>
  <c r="P145" i="1"/>
  <c r="P147" i="1"/>
  <c r="D140" i="1"/>
  <c r="D137" i="1"/>
  <c r="D138" i="1"/>
  <c r="D139" i="1"/>
  <c r="S143" i="1"/>
  <c r="S144" i="1"/>
  <c r="S145" i="1"/>
  <c r="S146" i="1"/>
  <c r="S147" i="1"/>
  <c r="K143" i="1"/>
  <c r="K144" i="1"/>
  <c r="K145" i="1"/>
  <c r="K146" i="1"/>
  <c r="K147" i="1"/>
  <c r="H146" i="1"/>
  <c r="H147" i="1"/>
  <c r="H143" i="1"/>
  <c r="H144" i="1"/>
  <c r="H145" i="1"/>
  <c r="T145" i="1"/>
  <c r="T147" i="1"/>
  <c r="T146" i="1"/>
  <c r="T143" i="1"/>
  <c r="T144" i="1"/>
  <c r="O143" i="1"/>
  <c r="O144" i="1"/>
  <c r="O145" i="1"/>
  <c r="O146" i="1"/>
  <c r="O147" i="1"/>
  <c r="W143" i="1"/>
  <c r="W144" i="1"/>
  <c r="W145" i="1"/>
  <c r="W146" i="1"/>
  <c r="W147" i="1"/>
  <c r="X88" i="1"/>
  <c r="T88" i="1"/>
  <c r="G91" i="1"/>
  <c r="I88" i="1"/>
  <c r="R88" i="1"/>
  <c r="P88" i="1"/>
  <c r="O91" i="1"/>
  <c r="H91" i="1"/>
  <c r="T91" i="1"/>
  <c r="D90" i="1"/>
  <c r="D118" i="1" s="1"/>
  <c r="E88" i="1"/>
  <c r="M88" i="1"/>
  <c r="U88" i="1"/>
  <c r="W91" i="1"/>
  <c r="L88" i="1"/>
  <c r="Q88" i="1"/>
  <c r="H89" i="1"/>
  <c r="L91" i="1"/>
  <c r="I91" i="1"/>
  <c r="Q91" i="1"/>
  <c r="D91" i="1"/>
  <c r="K89" i="1"/>
  <c r="S89" i="1"/>
  <c r="E89" i="1"/>
  <c r="F91" i="1"/>
  <c r="N91" i="1"/>
  <c r="V91" i="1"/>
  <c r="P89" i="1"/>
  <c r="F89" i="1"/>
  <c r="N89" i="1"/>
  <c r="V89" i="1"/>
  <c r="K88" i="1"/>
  <c r="N90" i="1"/>
  <c r="X89" i="1"/>
  <c r="F88" i="1"/>
  <c r="N88" i="1"/>
  <c r="V88" i="1"/>
  <c r="P91" i="1"/>
  <c r="Q89" i="1"/>
  <c r="E91" i="1"/>
  <c r="M91" i="1"/>
  <c r="U91" i="1"/>
  <c r="G89" i="1"/>
  <c r="O89" i="1"/>
  <c r="W89" i="1"/>
  <c r="K91" i="1"/>
  <c r="L89" i="1"/>
  <c r="J91" i="1"/>
  <c r="R91" i="1"/>
  <c r="I89" i="1"/>
  <c r="I90" i="1"/>
  <c r="Q90" i="1"/>
  <c r="S88" i="1"/>
  <c r="U89" i="1"/>
  <c r="F90" i="1"/>
  <c r="V90" i="1"/>
  <c r="M89" i="1"/>
  <c r="J89" i="1"/>
  <c r="R89" i="1"/>
  <c r="X91" i="1"/>
  <c r="D89" i="1"/>
  <c r="E90" i="1"/>
  <c r="M90" i="1"/>
  <c r="U90" i="1"/>
  <c r="G88" i="1"/>
  <c r="O88" i="1"/>
  <c r="W88" i="1"/>
  <c r="S91" i="1"/>
  <c r="T89" i="1"/>
  <c r="J90" i="1"/>
  <c r="R90" i="1"/>
  <c r="G411" i="1" l="1"/>
  <c r="F411" i="1"/>
  <c r="E411" i="1"/>
  <c r="F425" i="1"/>
  <c r="G425" i="1"/>
  <c r="D272" i="1"/>
  <c r="D334" i="1" s="1"/>
  <c r="D364" i="1" s="1"/>
  <c r="D265" i="1"/>
  <c r="D327" i="1" s="1"/>
  <c r="D357" i="1" s="1"/>
  <c r="D258" i="1"/>
  <c r="D320" i="1" s="1"/>
  <c r="D350" i="1" s="1"/>
  <c r="F266" i="1"/>
  <c r="F328" i="1" s="1"/>
  <c r="F358" i="1" s="1"/>
  <c r="E259" i="1"/>
  <c r="E321" i="1" s="1"/>
  <c r="E351" i="1" s="1"/>
  <c r="E266" i="1"/>
  <c r="E328" i="1" s="1"/>
  <c r="E358" i="1" s="1"/>
  <c r="E251" i="1"/>
  <c r="E313" i="1" s="1"/>
  <c r="E343" i="1" s="1"/>
  <c r="F273" i="1"/>
  <c r="F335" i="1" s="1"/>
  <c r="F365" i="1" s="1"/>
  <c r="E273" i="1"/>
  <c r="E335" i="1" s="1"/>
  <c r="E365" i="1" s="1"/>
  <c r="F251" i="1"/>
  <c r="F313" i="1" s="1"/>
  <c r="F343" i="1" s="1"/>
  <c r="F252" i="1"/>
  <c r="F314" i="1" s="1"/>
  <c r="F344" i="1" s="1"/>
  <c r="D266" i="1"/>
  <c r="D328" i="1" s="1"/>
  <c r="D358" i="1" s="1"/>
  <c r="F265" i="1"/>
  <c r="F327" i="1" s="1"/>
  <c r="F357" i="1" s="1"/>
  <c r="E265" i="1"/>
  <c r="E327" i="1" s="1"/>
  <c r="E357" i="1" s="1"/>
  <c r="D259" i="1"/>
  <c r="D321" i="1" s="1"/>
  <c r="D351" i="1" s="1"/>
  <c r="D273" i="1"/>
  <c r="D335" i="1" s="1"/>
  <c r="D365" i="1" s="1"/>
  <c r="E272" i="1"/>
  <c r="E334" i="1" s="1"/>
  <c r="E364" i="1" s="1"/>
  <c r="F272" i="1"/>
  <c r="F334" i="1" s="1"/>
  <c r="F364" i="1" s="1"/>
  <c r="F258" i="1"/>
  <c r="F320" i="1" s="1"/>
  <c r="F350" i="1" s="1"/>
  <c r="D251" i="1"/>
  <c r="D313" i="1" s="1"/>
  <c r="D343" i="1" s="1"/>
  <c r="E258" i="1"/>
  <c r="E320" i="1" s="1"/>
  <c r="E350" i="1" s="1"/>
  <c r="F259" i="1"/>
  <c r="F321" i="1" s="1"/>
  <c r="F351" i="1" s="1"/>
  <c r="D252" i="1"/>
  <c r="D314" i="1" s="1"/>
  <c r="D344" i="1" s="1"/>
  <c r="E252" i="1"/>
  <c r="E314" i="1" s="1"/>
  <c r="E344" i="1" s="1"/>
  <c r="J122" i="1"/>
  <c r="N392" i="1"/>
  <c r="E398" i="1" s="1"/>
  <c r="N394" i="1"/>
  <c r="E400" i="1" s="1"/>
  <c r="E425" i="1" s="1"/>
  <c r="N391" i="1"/>
  <c r="E397" i="1" s="1"/>
  <c r="N393" i="1"/>
  <c r="E399" i="1" s="1"/>
  <c r="J138" i="1"/>
  <c r="J137" i="1"/>
  <c r="J140" i="1"/>
  <c r="J136" i="1"/>
  <c r="P296" i="1"/>
  <c r="O379" i="1"/>
  <c r="O391" i="1" s="1"/>
  <c r="O386" i="1"/>
  <c r="O385" i="1"/>
  <c r="O384" i="1"/>
  <c r="O383" i="1"/>
  <c r="O393" i="1" s="1"/>
  <c r="O382" i="1"/>
  <c r="O381" i="1"/>
  <c r="O380" i="1"/>
  <c r="J120" i="1"/>
  <c r="D121" i="1"/>
  <c r="V143" i="1"/>
  <c r="V144" i="1"/>
  <c r="V145" i="1"/>
  <c r="V146" i="1"/>
  <c r="V147" i="1"/>
  <c r="N136" i="1"/>
  <c r="N137" i="1"/>
  <c r="N138" i="1"/>
  <c r="N139" i="1"/>
  <c r="N140" i="1"/>
  <c r="N119" i="1"/>
  <c r="N120" i="1"/>
  <c r="N121" i="1"/>
  <c r="N122" i="1"/>
  <c r="N118" i="1"/>
  <c r="R143" i="1"/>
  <c r="R144" i="1"/>
  <c r="R145" i="1"/>
  <c r="R146" i="1"/>
  <c r="R147" i="1"/>
  <c r="W137" i="1"/>
  <c r="W138" i="1"/>
  <c r="W140" i="1"/>
  <c r="W136" i="1"/>
  <c r="W139" i="1"/>
  <c r="W119" i="1"/>
  <c r="W120" i="1"/>
  <c r="W121" i="1"/>
  <c r="W122" i="1"/>
  <c r="W118" i="1"/>
  <c r="M143" i="1"/>
  <c r="M144" i="1"/>
  <c r="M145" i="1"/>
  <c r="M146" i="1"/>
  <c r="M147" i="1"/>
  <c r="F143" i="1"/>
  <c r="F144" i="1"/>
  <c r="F145" i="1"/>
  <c r="F146" i="1"/>
  <c r="F147" i="1"/>
  <c r="I143" i="1"/>
  <c r="I144" i="1"/>
  <c r="I145" i="1"/>
  <c r="I146" i="1"/>
  <c r="I147" i="1"/>
  <c r="F136" i="1"/>
  <c r="F137" i="1"/>
  <c r="F138" i="1"/>
  <c r="F139" i="1"/>
  <c r="F140" i="1"/>
  <c r="F119" i="1"/>
  <c r="F120" i="1"/>
  <c r="F121" i="1"/>
  <c r="F122" i="1"/>
  <c r="F118" i="1"/>
  <c r="L136" i="1"/>
  <c r="L137" i="1"/>
  <c r="L138" i="1"/>
  <c r="L139" i="1"/>
  <c r="L140" i="1"/>
  <c r="L122" i="1"/>
  <c r="L118" i="1"/>
  <c r="L119" i="1"/>
  <c r="L120" i="1"/>
  <c r="L121" i="1"/>
  <c r="E136" i="1"/>
  <c r="E137" i="1"/>
  <c r="E138" i="1"/>
  <c r="E139" i="1"/>
  <c r="E140" i="1"/>
  <c r="E119" i="1"/>
  <c r="E120" i="1"/>
  <c r="E121" i="1"/>
  <c r="E122" i="1"/>
  <c r="E118" i="1"/>
  <c r="J118" i="1"/>
  <c r="J119" i="1"/>
  <c r="U143" i="1"/>
  <c r="U144" i="1"/>
  <c r="U145" i="1"/>
  <c r="U146" i="1"/>
  <c r="U147" i="1"/>
  <c r="M136" i="1"/>
  <c r="M137" i="1"/>
  <c r="M138" i="1"/>
  <c r="M139" i="1"/>
  <c r="M140" i="1"/>
  <c r="M119" i="1"/>
  <c r="M120" i="1"/>
  <c r="M121" i="1"/>
  <c r="M122" i="1"/>
  <c r="M118" i="1"/>
  <c r="O137" i="1"/>
  <c r="O139" i="1"/>
  <c r="O138" i="1"/>
  <c r="O136" i="1"/>
  <c r="O140" i="1"/>
  <c r="O119" i="1"/>
  <c r="O120" i="1"/>
  <c r="O121" i="1"/>
  <c r="O122" i="1"/>
  <c r="O118" i="1"/>
  <c r="D144" i="1"/>
  <c r="D143" i="1"/>
  <c r="D145" i="1"/>
  <c r="D146" i="1"/>
  <c r="D147" i="1"/>
  <c r="P136" i="1"/>
  <c r="P137" i="1"/>
  <c r="P138" i="1"/>
  <c r="P139" i="1"/>
  <c r="P140" i="1"/>
  <c r="P119" i="1"/>
  <c r="P120" i="1"/>
  <c r="P121" i="1"/>
  <c r="P122" i="1"/>
  <c r="P118" i="1"/>
  <c r="T136" i="1"/>
  <c r="T137" i="1"/>
  <c r="T138" i="1"/>
  <c r="T139" i="1"/>
  <c r="T140" i="1"/>
  <c r="T119" i="1"/>
  <c r="T120" i="1"/>
  <c r="T121" i="1"/>
  <c r="T122" i="1"/>
  <c r="T118" i="1"/>
  <c r="D119" i="1"/>
  <c r="D122" i="1"/>
  <c r="Q143" i="1"/>
  <c r="Q144" i="1"/>
  <c r="Q145" i="1"/>
  <c r="Q146" i="1"/>
  <c r="Q147" i="1"/>
  <c r="K138" i="1"/>
  <c r="K136" i="1"/>
  <c r="K137" i="1"/>
  <c r="K140" i="1"/>
  <c r="K139" i="1"/>
  <c r="K119" i="1"/>
  <c r="K120" i="1"/>
  <c r="K121" i="1"/>
  <c r="K122" i="1"/>
  <c r="K118" i="1"/>
  <c r="Q136" i="1"/>
  <c r="Q137" i="1"/>
  <c r="Q138" i="1"/>
  <c r="Q139" i="1"/>
  <c r="Q140" i="1"/>
  <c r="Q119" i="1"/>
  <c r="Q120" i="1"/>
  <c r="Q121" i="1"/>
  <c r="Q122" i="1"/>
  <c r="Q118" i="1"/>
  <c r="I136" i="1"/>
  <c r="I137" i="1"/>
  <c r="I138" i="1"/>
  <c r="I139" i="1"/>
  <c r="I140" i="1"/>
  <c r="I119" i="1"/>
  <c r="I120" i="1"/>
  <c r="I121" i="1"/>
  <c r="I122" i="1"/>
  <c r="I118" i="1"/>
  <c r="J143" i="1"/>
  <c r="J144" i="1"/>
  <c r="J145" i="1"/>
  <c r="J146" i="1"/>
  <c r="J147" i="1"/>
  <c r="E143" i="1"/>
  <c r="E144" i="1"/>
  <c r="E145" i="1"/>
  <c r="E146" i="1"/>
  <c r="E147" i="1"/>
  <c r="G136" i="1"/>
  <c r="G140" i="1"/>
  <c r="G138" i="1"/>
  <c r="G139" i="1"/>
  <c r="G137" i="1"/>
  <c r="G119" i="1"/>
  <c r="G120" i="1"/>
  <c r="G121" i="1"/>
  <c r="G122" i="1"/>
  <c r="G118" i="1"/>
  <c r="S136" i="1"/>
  <c r="S139" i="1"/>
  <c r="S140" i="1"/>
  <c r="S137" i="1"/>
  <c r="S138" i="1"/>
  <c r="S119" i="1"/>
  <c r="S120" i="1"/>
  <c r="S121" i="1"/>
  <c r="S122" i="1"/>
  <c r="S118" i="1"/>
  <c r="V136" i="1"/>
  <c r="V137" i="1"/>
  <c r="V138" i="1"/>
  <c r="V139" i="1"/>
  <c r="V140" i="1"/>
  <c r="V119" i="1"/>
  <c r="V120" i="1"/>
  <c r="V121" i="1"/>
  <c r="V122" i="1"/>
  <c r="V118" i="1"/>
  <c r="N143" i="1"/>
  <c r="N144" i="1"/>
  <c r="N145" i="1"/>
  <c r="N146" i="1"/>
  <c r="N147" i="1"/>
  <c r="U136" i="1"/>
  <c r="U137" i="1"/>
  <c r="U138" i="1"/>
  <c r="U139" i="1"/>
  <c r="U140" i="1"/>
  <c r="U119" i="1"/>
  <c r="U120" i="1"/>
  <c r="U121" i="1"/>
  <c r="U122" i="1"/>
  <c r="U118" i="1"/>
  <c r="R136" i="1"/>
  <c r="R137" i="1"/>
  <c r="R138" i="1"/>
  <c r="R139" i="1"/>
  <c r="R140" i="1"/>
  <c r="R119" i="1"/>
  <c r="R120" i="1"/>
  <c r="R121" i="1"/>
  <c r="R122" i="1"/>
  <c r="R118" i="1"/>
  <c r="X136" i="1"/>
  <c r="X137" i="1"/>
  <c r="X138" i="1"/>
  <c r="X139" i="1"/>
  <c r="X140" i="1"/>
  <c r="X122" i="1"/>
  <c r="X118" i="1"/>
  <c r="X121" i="1"/>
  <c r="X119" i="1"/>
  <c r="X120" i="1"/>
  <c r="D120" i="1"/>
  <c r="J121" i="1"/>
  <c r="D99" i="1"/>
  <c r="D98" i="1"/>
  <c r="D96" i="1"/>
  <c r="D97" i="1"/>
  <c r="G416" i="1" l="1"/>
  <c r="E416" i="1"/>
  <c r="F416" i="1"/>
  <c r="G418" i="1"/>
  <c r="E418" i="1"/>
  <c r="F418" i="1"/>
  <c r="G420" i="1"/>
  <c r="E420" i="1"/>
  <c r="F420" i="1"/>
  <c r="F423" i="1"/>
  <c r="E423" i="1"/>
  <c r="G423" i="1"/>
  <c r="G409" i="1"/>
  <c r="F409" i="1"/>
  <c r="E409" i="1"/>
  <c r="E463" i="1" s="1"/>
  <c r="G404" i="1"/>
  <c r="F404" i="1"/>
  <c r="E406" i="1"/>
  <c r="F406" i="1"/>
  <c r="F460" i="1" s="1"/>
  <c r="G406" i="1"/>
  <c r="F427" i="1"/>
  <c r="G427" i="1"/>
  <c r="E427" i="1"/>
  <c r="G412" i="1"/>
  <c r="F412" i="1"/>
  <c r="E412" i="1"/>
  <c r="G430" i="1"/>
  <c r="E430" i="1"/>
  <c r="F430" i="1"/>
  <c r="F413" i="1"/>
  <c r="G413" i="1"/>
  <c r="E413" i="1"/>
  <c r="O392" i="1"/>
  <c r="O394" i="1"/>
  <c r="F419" i="1"/>
  <c r="G419" i="1"/>
  <c r="E419" i="1"/>
  <c r="E405" i="1"/>
  <c r="G405" i="1"/>
  <c r="G459" i="1" s="1"/>
  <c r="F405" i="1"/>
  <c r="G426" i="1"/>
  <c r="E426" i="1"/>
  <c r="F426" i="1"/>
  <c r="Q296" i="1"/>
  <c r="P304" i="1"/>
  <c r="P303" i="1"/>
  <c r="P297" i="1"/>
  <c r="P301" i="1"/>
  <c r="P298" i="1"/>
  <c r="P302" i="1"/>
  <c r="P299" i="1"/>
  <c r="P300" i="1"/>
  <c r="E459" i="1" l="1"/>
  <c r="G414" i="1"/>
  <c r="F414" i="1"/>
  <c r="E414" i="1"/>
  <c r="G422" i="1"/>
  <c r="F422" i="1"/>
  <c r="E422" i="1"/>
  <c r="F458" i="1"/>
  <c r="F463" i="1"/>
  <c r="F421" i="1"/>
  <c r="E421" i="1"/>
  <c r="G421" i="1"/>
  <c r="G408" i="1"/>
  <c r="F408" i="1"/>
  <c r="E408" i="1"/>
  <c r="G458" i="1"/>
  <c r="G428" i="1"/>
  <c r="F428" i="1"/>
  <c r="E428" i="1"/>
  <c r="E429" i="1"/>
  <c r="F429" i="1"/>
  <c r="G429" i="1"/>
  <c r="E460" i="1"/>
  <c r="E415" i="1"/>
  <c r="F415" i="1"/>
  <c r="G415" i="1"/>
  <c r="F407" i="1"/>
  <c r="E407" i="1"/>
  <c r="G407" i="1"/>
  <c r="F459" i="1"/>
  <c r="G460" i="1"/>
  <c r="E458" i="1"/>
  <c r="G463" i="1"/>
  <c r="P305" i="1"/>
  <c r="R296" i="1"/>
  <c r="Q304" i="1"/>
  <c r="Q302" i="1"/>
  <c r="Q301" i="1"/>
  <c r="Q300" i="1"/>
  <c r="Q299" i="1"/>
  <c r="Q298" i="1"/>
  <c r="Q297" i="1"/>
  <c r="Q303" i="1"/>
  <c r="G432" i="1" l="1"/>
  <c r="F461" i="1"/>
  <c r="E462" i="1"/>
  <c r="F432" i="1"/>
  <c r="E432" i="1"/>
  <c r="G461" i="1"/>
  <c r="F462" i="1"/>
  <c r="F465" i="1" s="1"/>
  <c r="E461" i="1"/>
  <c r="E465" i="1" s="1"/>
  <c r="G462" i="1"/>
  <c r="Q305" i="1"/>
  <c r="S296" i="1"/>
  <c r="R304" i="1"/>
  <c r="R303" i="1"/>
  <c r="R302" i="1"/>
  <c r="R301" i="1"/>
  <c r="R300" i="1"/>
  <c r="R299" i="1"/>
  <c r="R298" i="1"/>
  <c r="R297" i="1"/>
  <c r="G465" i="1" l="1"/>
  <c r="R305" i="1"/>
  <c r="T296" i="1"/>
  <c r="S303" i="1"/>
  <c r="S297" i="1"/>
  <c r="S304" i="1"/>
  <c r="S302" i="1"/>
  <c r="S301" i="1"/>
  <c r="S300" i="1"/>
  <c r="S299" i="1"/>
  <c r="S298" i="1"/>
  <c r="S305" i="1" l="1"/>
  <c r="U296" i="1"/>
  <c r="T304" i="1"/>
  <c r="T303" i="1"/>
  <c r="T297" i="1"/>
  <c r="T300" i="1"/>
  <c r="T299" i="1"/>
  <c r="T301" i="1"/>
  <c r="T302" i="1"/>
  <c r="T298" i="1"/>
  <c r="T305" i="1" l="1"/>
  <c r="V296" i="1"/>
  <c r="U304" i="1"/>
  <c r="U302" i="1"/>
  <c r="U301" i="1"/>
  <c r="U300" i="1"/>
  <c r="U299" i="1"/>
  <c r="U298" i="1"/>
  <c r="U303" i="1"/>
  <c r="U297" i="1"/>
  <c r="U305" i="1" l="1"/>
  <c r="W296" i="1"/>
  <c r="V304" i="1"/>
  <c r="V303" i="1"/>
  <c r="V302" i="1"/>
  <c r="V301" i="1"/>
  <c r="V300" i="1"/>
  <c r="V299" i="1"/>
  <c r="V298" i="1"/>
  <c r="V297" i="1"/>
  <c r="V305" i="1" l="1"/>
  <c r="X296" i="1"/>
  <c r="W297" i="1"/>
  <c r="W303" i="1"/>
  <c r="W302" i="1"/>
  <c r="W301" i="1"/>
  <c r="W300" i="1"/>
  <c r="W299" i="1"/>
  <c r="W298" i="1"/>
  <c r="W304" i="1"/>
  <c r="W305" i="1" l="1"/>
  <c r="Y296" i="1"/>
  <c r="X304" i="1"/>
  <c r="X297" i="1"/>
  <c r="X303" i="1"/>
  <c r="X299" i="1"/>
  <c r="X300" i="1"/>
  <c r="X302" i="1"/>
  <c r="X301" i="1"/>
  <c r="X298" i="1"/>
  <c r="X305" i="1" l="1"/>
  <c r="Z296" i="1"/>
  <c r="Y304" i="1"/>
  <c r="Y303" i="1"/>
  <c r="Y302" i="1"/>
  <c r="Y301" i="1"/>
  <c r="Y300" i="1"/>
  <c r="Y299" i="1"/>
  <c r="Y298" i="1"/>
  <c r="Y297" i="1"/>
  <c r="Y305" i="1" l="1"/>
  <c r="AA296" i="1"/>
  <c r="Z304" i="1"/>
  <c r="Z303" i="1"/>
  <c r="Z302" i="1"/>
  <c r="Z301" i="1"/>
  <c r="Z300" i="1"/>
  <c r="Z299" i="1"/>
  <c r="Z298" i="1"/>
  <c r="Z297" i="1"/>
  <c r="Z305" i="1" l="1"/>
  <c r="AB296" i="1"/>
  <c r="AA297" i="1"/>
  <c r="AA303" i="1"/>
  <c r="AA302" i="1"/>
  <c r="AA301" i="1"/>
  <c r="AA300" i="1"/>
  <c r="AA299" i="1"/>
  <c r="AA298" i="1"/>
  <c r="AA305" i="1" l="1"/>
  <c r="AC296" i="1"/>
  <c r="AB297" i="1"/>
  <c r="AB302" i="1"/>
  <c r="AB298" i="1"/>
  <c r="AB299" i="1"/>
  <c r="AB303" i="1"/>
  <c r="AB300" i="1"/>
  <c r="AB301" i="1"/>
  <c r="AB305" i="1" l="1"/>
  <c r="AD296" i="1"/>
  <c r="AC303" i="1"/>
  <c r="AC302" i="1"/>
  <c r="AC301" i="1"/>
  <c r="AC300" i="1"/>
  <c r="AC299" i="1"/>
  <c r="AC298" i="1"/>
  <c r="AC297" i="1"/>
  <c r="AC305" i="1" l="1"/>
  <c r="AE296" i="1"/>
  <c r="AD303" i="1"/>
  <c r="AD302" i="1"/>
  <c r="AD301" i="1"/>
  <c r="AD300" i="1"/>
  <c r="AD299" i="1"/>
  <c r="AD298" i="1"/>
  <c r="AD297" i="1"/>
  <c r="AD305" i="1" l="1"/>
  <c r="AF296" i="1"/>
  <c r="AE297" i="1"/>
  <c r="AE303" i="1"/>
  <c r="AE302" i="1"/>
  <c r="AE301" i="1"/>
  <c r="AE300" i="1"/>
  <c r="AE299" i="1"/>
  <c r="AE305" i="1" l="1"/>
  <c r="AG296" i="1"/>
  <c r="AF297" i="1"/>
  <c r="AF301" i="1"/>
  <c r="AF302" i="1"/>
  <c r="AF300" i="1"/>
  <c r="AF303" i="1"/>
  <c r="AF299" i="1"/>
  <c r="AF305" i="1" l="1"/>
  <c r="AH296" i="1"/>
  <c r="AG303" i="1"/>
  <c r="AG302" i="1"/>
  <c r="AG301" i="1"/>
  <c r="AG300" i="1"/>
  <c r="AG299" i="1"/>
  <c r="AG297" i="1"/>
  <c r="AG305" i="1" l="1"/>
  <c r="AI296" i="1"/>
  <c r="AH303" i="1"/>
  <c r="AH302" i="1"/>
  <c r="AH301" i="1"/>
  <c r="AH300" i="1"/>
  <c r="AH299" i="1"/>
  <c r="AH297" i="1"/>
  <c r="AH305" i="1" l="1"/>
  <c r="AJ296" i="1"/>
  <c r="AI297" i="1"/>
  <c r="AI303" i="1"/>
  <c r="AI302" i="1"/>
  <c r="AI301" i="1"/>
  <c r="AI299" i="1"/>
  <c r="AI305" i="1" l="1"/>
  <c r="AK296" i="1"/>
  <c r="AJ297" i="1"/>
  <c r="AJ301" i="1"/>
  <c r="AJ303" i="1"/>
  <c r="AJ302" i="1"/>
  <c r="AJ299" i="1"/>
  <c r="AJ305" i="1" l="1"/>
  <c r="AK303" i="1"/>
  <c r="AK302" i="1"/>
  <c r="AK301" i="1"/>
  <c r="AK299" i="1"/>
  <c r="AK297" i="1"/>
  <c r="AL296" i="1"/>
  <c r="AK305" i="1" l="1"/>
  <c r="AM296" i="1"/>
  <c r="AL302" i="1"/>
  <c r="AL299" i="1"/>
  <c r="AL297" i="1"/>
  <c r="AN296" i="1" l="1"/>
  <c r="AM297" i="1"/>
  <c r="AM302" i="1"/>
  <c r="AO296" i="1" l="1"/>
  <c r="AN297" i="1"/>
  <c r="AN302" i="1"/>
  <c r="AP296" i="1" l="1"/>
  <c r="AO302" i="1"/>
  <c r="AO297" i="1"/>
  <c r="AQ296" i="1" l="1"/>
  <c r="AP302" i="1"/>
  <c r="AP297" i="1"/>
  <c r="AR296" i="1" l="1"/>
  <c r="AQ297" i="1"/>
  <c r="AR297" i="1" l="1"/>
</calcChain>
</file>

<file path=xl/sharedStrings.xml><?xml version="1.0" encoding="utf-8"?>
<sst xmlns="http://schemas.openxmlformats.org/spreadsheetml/2006/main" count="917" uniqueCount="258">
  <si>
    <t>Lung Cancer Model, Canada</t>
  </si>
  <si>
    <t>Population</t>
  </si>
  <si>
    <t>Both sexes</t>
  </si>
  <si>
    <t>Age group 3 5</t>
  </si>
  <si>
    <t>Persons</t>
  </si>
  <si>
    <t>All ages</t>
  </si>
  <si>
    <t>Male</t>
  </si>
  <si>
    <t>Source:Statistics Canada,https://www150.statcan.gc.ca/</t>
  </si>
  <si>
    <t>45 to 49 years</t>
  </si>
  <si>
    <t>50 to 54 years</t>
  </si>
  <si>
    <t>55 to 59 years</t>
  </si>
  <si>
    <t>60 to 64 years</t>
  </si>
  <si>
    <t>65 to 69 years</t>
  </si>
  <si>
    <t>70 to 74 years</t>
  </si>
  <si>
    <t>75 to 79 years</t>
  </si>
  <si>
    <t>80 to 84 years</t>
  </si>
  <si>
    <t>85 to 89 years</t>
  </si>
  <si>
    <t>90 to 94 years</t>
  </si>
  <si>
    <t>..</t>
  </si>
  <si>
    <t>95 to 99 years</t>
  </si>
  <si>
    <t>100 years and over</t>
  </si>
  <si>
    <t>Years</t>
  </si>
  <si>
    <t>Median age</t>
  </si>
  <si>
    <t xml:space="preserve">Female </t>
  </si>
  <si>
    <t>total</t>
  </si>
  <si>
    <t>&lt; 45</t>
  </si>
  <si>
    <t>45–54</t>
  </si>
  <si>
    <t>55–64</t>
  </si>
  <si>
    <t>65–74</t>
  </si>
  <si>
    <t>75–84</t>
  </si>
  <si>
    <t>85+</t>
  </si>
  <si>
    <t>Source:Canadian Cancer Statistics,A 2020 special report on lung cancer</t>
  </si>
  <si>
    <t>Females</t>
  </si>
  <si>
    <t>Population estimates on July 1st, by age and sex 1 2 3 4</t>
  </si>
  <si>
    <t>Annual</t>
  </si>
  <si>
    <t>Table: 17-10-0005-01 (formerly CANSIM 051-0001)</t>
  </si>
  <si>
    <t>Geography: Canada, Province or territory</t>
  </si>
  <si>
    <t>Canada</t>
  </si>
  <si>
    <t>0 to 4 years</t>
  </si>
  <si>
    <t>5 to 9 years</t>
  </si>
  <si>
    <t>10 to 14 years</t>
  </si>
  <si>
    <t>15 to 19 years</t>
  </si>
  <si>
    <t>20 to 24 years</t>
  </si>
  <si>
    <t>25 to 29 years</t>
  </si>
  <si>
    <t>30 to 34 years</t>
  </si>
  <si>
    <t>35 to 39 years</t>
  </si>
  <si>
    <t>40 to 44 years</t>
  </si>
  <si>
    <t>Symbol legend:</t>
  </si>
  <si>
    <t>not available for a specific reference period</t>
  </si>
  <si>
    <t>Footnotes:</t>
  </si>
  <si>
    <t>Postcensal estimates are based on the 2016 Census counts adjusted for census net undercoverage (CNU) (including adjustment for incompletely enumerated Indian reserves (IEIR)) and the components of demographic growth that occurred since that census. Intercensal estimates are produced using counts from two consecutive censuses adjusted for CNU (including (IEIR) and postcensal estimates.</t>
  </si>
  <si>
    <t>Estimates are final intercensal up to 2015, final postcensal from 2016 to 2018, updated postcensal for 2019 and preliminary postcensal for 2020.</t>
  </si>
  <si>
    <t>Data for persons aged 90 to 100 years and over will be available from 2001.</t>
  </si>
  <si>
    <t>The population growth, which is used to calculate population estimates, is comprised of the natural growth (Tables 17100006 and 17100016), international migration (Table 17100014) and interprovincial migration (Table 17100015).</t>
  </si>
  <si>
    <t>Age at last birthday in years.</t>
  </si>
  <si>
    <t>How to cite: Statistics Canada. Table 17-10-0005-01 Population estimates on July 1st, by age and sex</t>
  </si>
  <si>
    <t>https://www150.statcan.gc.ca/t1/tbl1/en/tv.action?pid=1710000501</t>
  </si>
  <si>
    <t>DOI: https://doi.org/10.25318/1710000501-eng</t>
  </si>
  <si>
    <t>Males</t>
  </si>
  <si>
    <t>Incidence, males per 100,000</t>
  </si>
  <si>
    <t>Mortality, males per 100,000</t>
  </si>
  <si>
    <t>Incidence, females per 100,000</t>
  </si>
  <si>
    <t>Mortality, females per 100,000</t>
  </si>
  <si>
    <t>Incidence</t>
  </si>
  <si>
    <t>Mortality</t>
  </si>
  <si>
    <t>Summary</t>
  </si>
  <si>
    <t>Projection</t>
  </si>
  <si>
    <t xml:space="preserve">Mortality </t>
  </si>
  <si>
    <t>Incidence and Mortality Rates per 100,000(Mortality :2013 to 2017, Incidence:2012-2016)</t>
  </si>
  <si>
    <t>Stage 1</t>
  </si>
  <si>
    <t>Stage 2</t>
  </si>
  <si>
    <t>Stage 3</t>
  </si>
  <si>
    <t>Stage 4</t>
  </si>
  <si>
    <t>Unknown</t>
  </si>
  <si>
    <t>All</t>
  </si>
  <si>
    <t>(12.6–13.0)</t>
  </si>
  <si>
    <t>(4.9–5.2)</t>
  </si>
  <si>
    <t>(11.8–12.2)</t>
  </si>
  <si>
    <t>(30.2–30.8)</t>
  </si>
  <si>
    <t>(1.2–1.3)</t>
  </si>
  <si>
    <t>Stage-wise rates per 100,000</t>
  </si>
  <si>
    <t>Stage-wise total incidence</t>
  </si>
  <si>
    <t>Since the incidence total for male+female does not match with that of stages we will use the stages as a percentage</t>
  </si>
  <si>
    <t>Stage-wise incidence by sex</t>
  </si>
  <si>
    <t>Female</t>
  </si>
  <si>
    <t>Stage</t>
  </si>
  <si>
    <t>%</t>
  </si>
  <si>
    <t>Title</t>
  </si>
  <si>
    <t>Abstract</t>
  </si>
  <si>
    <t>doi</t>
  </si>
  <si>
    <t>Info 1</t>
  </si>
  <si>
    <t>Info 1 value</t>
  </si>
  <si>
    <t>Does treatment delay affect survival in non-small cell lung
cancer? A retrospective analysis from a single UK centre</t>
  </si>
  <si>
    <t xml:space="preserve"> </t>
  </si>
  <si>
    <t xml:space="preserve"> We analysed survival in relation both to time to treatment and other clinical parameters in the care pathway of
non-small cell lung cancer (NSCLC) patients. Medical notes of 189 patients diagnosed with NSCLC presenting in
1998 were reviewed. Median time to treatment in all patients was 48 days. In multivariate analysis, time to treatment
did not affect survival in patients with any stage of disease. Referral from general practitioner to chest department
(P=0.032, HR=0.08), and absence of use of surgery (P=0.006, HR=30.30) were independently significant
predictors of survival in stages 1 and 2 subgroup. In stage 3 patients, absence of laboratory abnormality (P=0.002,
HR=0.39), and use of combined treatment (P=0.015, HR=0.17) were independent prognosticators. Lastly, in
patients with stage 4 disease, presence of bone and/or liver metastasis (P=0.005, HR=2.65), and absence of use of
chemotherapy (P 0.001, HR=6.25) were significantly associated with shorter survival. As survival is dependent on
classical prognosticators, but not on time from referral to treatment (hospital delay), expanding resources in oncology
(equipment, drugs and personnel), and, perhaps, reducing patient delay, rather than reducing hospital delay alone,
could be better strategies to improve NSCLC survival. © 2001 Elsevier Science Ireland Ltd. All rights reserved.</t>
  </si>
  <si>
    <t xml:space="preserve">10.1016/s0169-5002(01)00247-1 </t>
  </si>
  <si>
    <t>Sno.</t>
  </si>
  <si>
    <t>A systematic review and meta-analysis of surgery delays and survival
in breast, lung and colon cancers: Implication for surgical triage
during the COVID-19 pandemic</t>
  </si>
  <si>
    <t xml:space="preserve">10.1016/j.lungcan.2006.11.013 </t>
  </si>
  <si>
    <t>HR per 12 week delay(95% confidence interval) lung cancer</t>
  </si>
  <si>
    <t>Seasonal and geographical variations in lung cancer prognosis in Norway: Does Vitamin D from the sun play a role?</t>
  </si>
  <si>
    <t>Vitamin D derivatives can modulate proliferation and differentiation of cancer
cells. Our main source of Vitamin D is ultraviolet (UV) radiation-induced synthesis in skin following
sun exposure. UV measurements show that the ambient annual UV exposures increase by
about 50% from north to south in Norway. As judged from the incidence rates of squamous cell
carcinoma, the same is true for the average personal UV exposures. Solar ultraviolet B (UVB)
(280—320 nm) exhibits a strong seasonal variation with a minimum during the winter months.
The present work aims at investigating the impact of season of diagnosis and residential region,
both influencing the Vitamin D level, on the risk of death from lung cancer in patients diagnosed
in Norway.
Data on all incident cases of lung cancer between 1964 and 2000 were collected. Risk estimates
were calculated as relative risk (RR), with 95% confidence intervals using Cox regression
model. The seasonal variation of 25-hydroxyvitamin D was assessed from routine measurements
of 15,616 samples performed at The Hormone Laboratory of Aker University Hospital.
Our results indicate that season of diagnosis is of prognostic value for lung cancer patients,
with a ≈15% lower case fatality for young male patients diagnosed during autumn versus winter
(RR = 0.85; 95% CI, −0.73 to 0.99; p = 0.04). Residing in a high UV region resulted in a further
lowering of the death risk than residing in a low UV region.</t>
  </si>
  <si>
    <t xml:space="preserve"> Relative risk with age,sex,area and season</t>
  </si>
  <si>
    <t>Effect of delays on prognosis in patients with non-small cell lung cancer</t>
  </si>
  <si>
    <t xml:space="preserve"> Background: The effect of delay on survival in lung cancer remains uncertain. It is suggested that prompt
management of non-small cell lung cancer (NSCLC) can influence prognosis. This study was undertaken to
examine the relation between delay and prognosis in patients with NSCLC and to investigate the delay
time from first symptom and from first hospital visit to start of treatment.
Methods: Two types of delay (symptom to treatment delay and hospital delay) were investigated in 466
patients treated for NSCLC at two institutions in central Sweden. Delays in relation to clinical characteristics
were compared and the effects of delay times and other relevant factors on survival were assessed in
multivariate analyses.
Results: Thirty five per cent of patients received treatment within 4 weeks of the first hospital visit and 52%
within 6 weeks. Median symptom to treatment delay was 4.6 months and median hospital delay
1.6 months. Older age, advanced tumour stage, and non-surgical treatment were independently related
to poor survival. Both prolonged hospital delay and symptom to treatment delay provided additional
information when considered separately. In a final multivariate model only increased symptom to
treatment delay gave significant information of a better prognosis. There was an association between a
short delay and a poor prognosis which was most pronounced in patients with advanced disease.
Conclusion: When considering the whole study population and all stages of tumour together, shorter delay
was associated with a poorer prognosis. This is likely to reflect the fact that patients with severe signs and
symptoms receive prompt treatment. These findings indicate that the waiting time for treatment in patients
with NSCLC is longer than recommended.</t>
  </si>
  <si>
    <t xml:space="preserve"> https://thorax.bmj.com/content/thoraxjnl/59/1/45.full.pd</t>
  </si>
  <si>
    <t xml:space="preserve"> Symptom to treatment delay and hospital delay</t>
  </si>
  <si>
    <t>OS curves</t>
  </si>
  <si>
    <t>file name</t>
  </si>
  <si>
    <t>Johnson_2020</t>
  </si>
  <si>
    <t>Porojnicua_2006</t>
  </si>
  <si>
    <t>Bozcuk_2001</t>
  </si>
  <si>
    <t>Myrdal_2003</t>
  </si>
  <si>
    <t>Delay and survival in bladder cancer</t>
  </si>
  <si>
    <t xml:space="preserve"> Objective To assess in detail and evaluate the effect on
survival of delays in the diagnosis and treatment of
cancer (which might lead to a worse prognosis),
dividing the delay from onset of symptoms to first
treatment into several components, comprising
patient delay, general practitioner (GP) delay, and
two or more periods of hospital delay.
Patients and methods Data were prospectively collected
on 1537 new cases of urothelial cancer in the West
Midlands from 1 January 1991 to 30 June 1992.
Death information was obtained from the West
Midlands Cancer Intelligence Unit and censored at
31 July 2000. The influence of delay times on survival
was explored.
Results The median delay from onset of symptoms to GP
referral was 14 days (Delay 1), from GP referral to first
hospital attendance was 28 days (Delay 2), and from
first hospital attendance to first transurethral resec tion of bladder tumour was 20 days (Delay 3). The
median hospital delay (Delay 2+3) was 68 days and
the median total delay (Delay 1+2+3) was 110 days.
Patients with a shorter Delay 1 had a lower tumour
stage and a 5% better 5-year survival. Patients with a
shorter hospital delay had worse survival; total delay
had no effect on survival.
Conclusions There was significantly better survival for
patients referred to hospital within 14 days of the
onset of symptoms. The relationship between delay
and survival in bladder cancer is complex. Hospital
delays may be influenced more by comorbidity than
by the characteristics of the tumour. However, the
adverse effects of delay seem to be most pronounced
for patients with pT1 tumours.
Keywords bladder cancer, treatment, delay, survival</t>
  </si>
  <si>
    <t>10.1046/j.1464-410X.2002.02776.x</t>
  </si>
  <si>
    <t>Wallace_2002</t>
  </si>
  <si>
    <t xml:space="preserve"> *this article can be used for the overall approach </t>
  </si>
  <si>
    <t>Information Seeking Regarding Tobacco and Lung Cancer: Effects of Seasonality</t>
  </si>
  <si>
    <t>This paper conducted one of the first comprehensive international Internet analyses of seasonal
patterns in information seeking concerning tobacco and lung cancer. Search query
data for the terms “tobacco” and “lung cancer” from January 2004 to January 2014 was collected
from Google Trends. The relevant countries included the USA, Canada, the UK, Australia,
and China. Two statistical approaches including periodogram and cross-correlation
were applied to analyze seasonal patterns in the collected search trends and their associations.
For these countries except China, four out of six cross-correlations of seasonal components
of the search trends regarding tobacco were above 0.600. For these Englishspeaking
countries, similar patterns existed in the data concerning lung cancer, and all
cross-correlations between seasonal components of the search trends regarding tobacco
and that regarding lung cancer were also above 0.700. Seasonal patterns widely exist in information
seeking concerning tobacco and lung cancer on an international scale. The findings
provide a piece of novel Internet-based evidence for the seasonality and health effects
of tobacco use.</t>
  </si>
  <si>
    <t>10.1371/journal.pone.0117938</t>
  </si>
  <si>
    <t>Not useful</t>
  </si>
  <si>
    <t>Association of diagnostic delays to survival in lung cancer: single center experience</t>
  </si>
  <si>
    <t>Background: Rapid diagnostics and treatment approaches have been applied in many countries to enhance patient satisfaction, but it is unknown whether this leads to improvements in survival.
Material and methods: Symptoms initiation, referral, and investigations and their timing, and survival were retrospectively collected from all the patients diagnosed for lung cancer at Oulu University Hospital 2015–2016 (n = 221). Correlation of treatment delays to survival was evaluated in different categories and by tumor stages.
Results: Survival analysis showed no statistical difference between patients having below or above median time for the whole clinical pathway (from symptoms to treatment). Subsection analysis of the clinical pathway and division of patients by stage showed improved survival for patients having longer than median times in referral to diagnosis (p = .03) and diagnosis to treatment (p &lt; .0001) for the whole population and in the latter for the stage IV patients as well (p &lt; .0001). In multivariate analysis, long diagnosis to treatment time associated with improved survival while statistical difference was lost in the referral to diagnosis interval.
Conclusion: Longer time on diagnostic work-up of lung cancer does not worsen the survival suggesting that fast-track approaches might not improve lung cancer outcomes.</t>
  </si>
  <si>
    <t xml:space="preserve"> https://doi.org/10.1080/0284186X.2019.1590635</t>
  </si>
  <si>
    <t>survival vs delay curves</t>
  </si>
  <si>
    <t>Stage                 HR
1                              1
2                              12.184 (4.174–35.564) &lt;.00001
3                              14.873 (5.231–42.287) &lt;.00001
4                              28.162 (10.248–77.393) &lt;.00001</t>
  </si>
  <si>
    <t>Alanen_2019</t>
  </si>
  <si>
    <t>Lung cancer survival and stage at diagnosis in Australia, Canada, Denmark, Norway, Sweden and the UK: a population-based study, 2004–2007</t>
  </si>
  <si>
    <t xml:space="preserve"> ABSTRACT
Background The authors consider whether differences
in stage at diagnosis could explain the variation in lung
cancer survival between six developed countries in
2004–2007.
Methods Routinely collected population-based data
were obtained on all adults (15–99 years) diagnosed
with lung cancer in 2004–2007 and registered in
regional and national cancer registries in Australia,
Canada, Denmark, Norway, Sweden and the UK. Stage
data for 57 352 patients were consolidated from various
classification systems. Flexible parametric hazard models
on the log cumulative scale were used to estimate net
survival at 1 year and the excess hazard up to
18 months after diagnosis.
Results Age-standardised 1-year net survival from
non-small cell lung cancer ranged from 30% (UK) to
46% (Sweden). Patients in the UK and Denmark had
lower survival than elsewhere, partly because of a
more adverse stage distribution. However, there were
also wide international differences in stage-specific
survival. Net survival from TNM stage I non-small cell
lung cancer was 16% lower in the UK than in
Sweden, and for TNM stage IV disease survival was
10% lower. Similar patterns were found for small cell
lung cancer.
Conclusions There are comparability issues when
using population-based data but, even given these
constraints, this study shows that, while differences in
stage at diagnosis explain some of the international
variation in overall lung cancer survival, wide
disparities in stage-specific survival exist, suggesting
that other factors are also important such as
differences in treatment. Stage should be included in
international cancer survival studies and the
comparability of population-based data should be
improved</t>
  </si>
  <si>
    <t xml:space="preserve"> http://dx.doi.org/10.1136/thoraxjnl-2013-203543</t>
  </si>
  <si>
    <t xml:space="preserve"> One-year net survival (NS, %) overall, age-standardised and age-specific, by stage at diagnosis and country for patients with small cell lung cancer diagnosed during 2004–2007
</t>
  </si>
  <si>
    <t>Walters_2013</t>
  </si>
  <si>
    <t>&lt;bjackson@ryerson.ca&gt;</t>
  </si>
  <si>
    <t>Bob</t>
  </si>
  <si>
    <t>Values</t>
  </si>
  <si>
    <t>Frequency</t>
  </si>
  <si>
    <t>Percentage</t>
  </si>
  <si>
    <t>January</t>
  </si>
  <si>
    <t>February</t>
  </si>
  <si>
    <t>March</t>
  </si>
  <si>
    <t>April</t>
  </si>
  <si>
    <t>May</t>
  </si>
  <si>
    <t>June</t>
  </si>
  <si>
    <t>July</t>
  </si>
  <si>
    <t>August</t>
  </si>
  <si>
    <t>September</t>
  </si>
  <si>
    <t>October</t>
  </si>
  <si>
    <t>November</t>
  </si>
  <si>
    <t>December</t>
  </si>
  <si>
    <t>Blank(s)</t>
  </si>
  <si>
    <t>Source:United States Cancer Statistics (USCS),https://www.cdc.gov/cancer/uscs/public-use/dictionary/month-of-diagnosis.htm</t>
  </si>
  <si>
    <t>Month of Diagnosis</t>
  </si>
  <si>
    <t>Figure 1. Kaplan–Meier survival analysis according to stage at the time of diagnosis
(n¼221). Crosses mark censored events</t>
  </si>
  <si>
    <t>stage 3</t>
  </si>
  <si>
    <t>stage 4</t>
  </si>
  <si>
    <t>x</t>
  </si>
  <si>
    <t xml:space="preserve"> y</t>
  </si>
  <si>
    <t>Equation</t>
  </si>
  <si>
    <t>Source: Association of diagnostic delays to survival in lung cancer: single center experience, Alanen 2019</t>
  </si>
  <si>
    <t>&lt;.00001</t>
  </si>
  <si>
    <t>HR (95% CI)</t>
  </si>
  <si>
    <t>p-value</t>
  </si>
  <si>
    <t>7.327(2.406–22.312)</t>
  </si>
  <si>
    <t>8.39(2.845–24.741)</t>
  </si>
  <si>
    <t>11.834(4.062–34.480)</t>
  </si>
  <si>
    <t>7.173(2.378–21.633)</t>
  </si>
  <si>
    <t>8.779(2.999–25.696)</t>
  </si>
  <si>
    <t>13.976(4.843–40.279)</t>
  </si>
  <si>
    <t>Referral to diagnosis &gt;33 days</t>
  </si>
  <si>
    <t>Diagnosis to treatment &gt;27 days</t>
  </si>
  <si>
    <t>Adjusted (Normalized)</t>
  </si>
  <si>
    <t>Unadjusted (Not Normalized)</t>
  </si>
  <si>
    <t xml:space="preserve">Whole clinical pathway delay &lt;130 days </t>
  </si>
  <si>
    <t xml:space="preserve">Whole clinical pathway delay &gt;130 days </t>
  </si>
  <si>
    <t>y=1</t>
  </si>
  <si>
    <r>
      <t>R</t>
    </r>
    <r>
      <rPr>
        <b/>
        <vertAlign val="superscript"/>
        <sz val="11"/>
        <color theme="0"/>
        <rFont val="Calibri"/>
        <family val="2"/>
        <scheme val="minor"/>
      </rPr>
      <t>2</t>
    </r>
  </si>
  <si>
    <t xml:space="preserve">y : { 1 , x&lt;2; 0.93426 , 7&gt;x&gt;=2; 0.85259, x&gt;7}
   </t>
  </si>
  <si>
    <t>R² = 0.9539</t>
  </si>
  <si>
    <t xml:space="preserve">y = 0.0004x2 - 0.031x + 1.0715 </t>
  </si>
  <si>
    <t>R² = 0.9532</t>
  </si>
  <si>
    <t xml:space="preserve">y = 0.001x2 - 0.0542x + 1.0284 </t>
  </si>
  <si>
    <t>R² = 0.9621</t>
  </si>
  <si>
    <t>y = 0.0006x2 - 0.051x + 1.0594</t>
  </si>
  <si>
    <t>R² = 0.97</t>
  </si>
  <si>
    <t>y = 0.0009x2 - 0.0524x + 0.8157</t>
  </si>
  <si>
    <t>R² = 0.9712</t>
  </si>
  <si>
    <t>y = 0.0017x2 - 0.0766x + 0.9198</t>
  </si>
  <si>
    <t>R² = 0.9856</t>
  </si>
  <si>
    <t>Cancer Network</t>
  </si>
  <si>
    <t>https://www.cancernetwork.com/view/delay-in-cancer-screening-and-diagnosis-during-the-covid-19-pandemic-what-is-the-cost</t>
  </si>
  <si>
    <t xml:space="preserve">PR Newswire; New York </t>
  </si>
  <si>
    <t>https://search-proquest-com.ezproxy.lib.ryerson.ca/docview/2414406344?pq-origsite=summon</t>
  </si>
  <si>
    <t>Disruption of cancer care in Canada during COVID-19 - The Lancet Oncology</t>
  </si>
  <si>
    <t>Cancer Treatment Wait Times in Canada (ctoam.com)</t>
  </si>
  <si>
    <t>(56% of patients wait more than four weeks; the international average is 36%.)</t>
  </si>
  <si>
    <t>• Wait time for cancer surgery by type Canada 2019 | Statista</t>
  </si>
  <si>
    <t>lung 2015: 48 days</t>
  </si>
  <si>
    <t>lung 2019 :50 days</t>
  </si>
  <si>
    <t>https://www.cancer.gov/news-events/cancer-currents-blog/2021/cancer-screening-decreases-coronavirus-pandemic</t>
  </si>
  <si>
    <t>Start of Pandemic (3/2/20 to 6/2/20)</t>
  </si>
  <si>
    <t>Previous Year (3/2/19 to 6/2/19)</t>
  </si>
  <si>
    <t>Preceding 3 Months (12/1/19 to 3/2/20)</t>
  </si>
  <si>
    <t>Subsequent 3 Months (6/3/20 to 9/3/20)</t>
  </si>
  <si>
    <t>Patients Screened</t>
  </si>
  <si>
    <t>Patients Diagnosed with Cancer</t>
  </si>
  <si>
    <t>In March 2020 alone, COVID-19 forced the postponement of more than 800 appointments for lung cancer screening. But when screening fully resumed on June 1, the percentage of people tested who had lung nodules that were suspicious for cancer had increased from 8% before the pandemic to 29%, the researchers found.</t>
  </si>
  <si>
    <t>Oncologist fears 'tsunami of cancer' after COVID-19 lockdowns limited screening | CBC News</t>
  </si>
  <si>
    <t>During the first wave of the pandemic — from March 15 to May 31 — there was a significant decrease in screening for three major cancers in Ontario compared to the same period in 2019, according to Ontario Health:</t>
  </si>
  <si>
    <t>A 97 per cent decrease in screening for mammograms through the Ontario Breast Screening Program.</t>
  </si>
  <si>
    <t>An 88 per cent decrease in Pap tests through the Ontario Cervical Screening Program.</t>
  </si>
  <si>
    <t>A 73 per cent decrease in fecal tests through ColonCancerCheck.</t>
  </si>
  <si>
    <t>Delay</t>
  </si>
  <si>
    <t>Source: Cancer.gov data for Massachusetts General Brigham</t>
  </si>
  <si>
    <t>Since there is a reduction of 74.4% decrease in the screenings of cancer patients in these three months (March,April,May) we will attribute it to delay in screening</t>
  </si>
  <si>
    <t xml:space="preserve">Diagnosis as % of screening </t>
  </si>
  <si>
    <t>2020 as a % of 2019</t>
  </si>
  <si>
    <t>Also there is 33% decrease in the diagnosed patients</t>
  </si>
  <si>
    <t xml:space="preserve">Observed Incidence Based on Delays </t>
  </si>
  <si>
    <t>Reduced Incidence because of delays</t>
  </si>
  <si>
    <t>Total</t>
  </si>
  <si>
    <t>Reduced Survival Because of Delays</t>
  </si>
  <si>
    <t xml:space="preserve">Delay&lt;130 days </t>
  </si>
  <si>
    <t xml:space="preserve">Delay&gt;130 days </t>
  </si>
  <si>
    <t>Survival</t>
  </si>
  <si>
    <t>Stage I</t>
  </si>
  <si>
    <t>Stage II</t>
  </si>
  <si>
    <t>Stage III</t>
  </si>
  <si>
    <t>Stage IV</t>
  </si>
  <si>
    <t>Months</t>
  </si>
  <si>
    <t>y = 0.0008x2 - 0.0409x + 0.9881, y=0.482 after 21 months</t>
  </si>
  <si>
    <t>&lt;130days</t>
  </si>
  <si>
    <t>&gt;130days</t>
  </si>
  <si>
    <t>130days&gt;</t>
  </si>
  <si>
    <t>Difference in survival because of delays</t>
  </si>
  <si>
    <t xml:space="preserve">Overall </t>
  </si>
  <si>
    <t>40 months (long term)</t>
  </si>
  <si>
    <t>20 months (intermediate term)</t>
  </si>
  <si>
    <t>10 months period (short term)</t>
  </si>
  <si>
    <t># of lives lost due to delay</t>
  </si>
  <si>
    <t>Total Observed Incidence</t>
  </si>
  <si>
    <t>Life Years Lost</t>
  </si>
  <si>
    <t xml:space="preserve">Median Age considered </t>
  </si>
  <si>
    <t>Average Life Expectancy in Canada</t>
  </si>
  <si>
    <t>-</t>
  </si>
  <si>
    <t xml:space="preserve">Years Lost In Each Age Group </t>
  </si>
  <si>
    <t xml:space="preserve">Life Years Lost Due To Premature Death </t>
  </si>
  <si>
    <t>Short Term (10 months)</t>
  </si>
  <si>
    <t xml:space="preserve">Intermediate term (20 months) </t>
  </si>
  <si>
    <t xml:space="preserve">Long Term (40 months) </t>
  </si>
  <si>
    <t>Source:World Bank, https://data.worldbank.org/indicator/SP.DYN.LE00.IN?locations=CA</t>
  </si>
  <si>
    <t>Table 1: Monthly cases stage wise in 2020 by sex</t>
  </si>
  <si>
    <t>Table 2: Survival vs Time Equation (Kaplan Meir Curves)</t>
  </si>
  <si>
    <t xml:space="preserve">Tablee 3:Total observed incidence and reduced incidence because of delays </t>
  </si>
  <si>
    <t>Table 4</t>
  </si>
  <si>
    <t>Figure 2:</t>
  </si>
  <si>
    <t>Table 5</t>
  </si>
  <si>
    <t>Background: Thousands of cancer surgeries were delayed during the peak of the COVID-19 pandemic.
This study examines if surgical delays impact survival for breast, lung and colon cancers.
Methods: PubMed/MEDLINE, EMBASE, Cochrane Library and Web of Science were searched. Articles
evaluating the relationship between delays in surgery and overall survival (OS), disease-free survival
(DFS) or cancer-specific survival (CSS) were included.
Results: Of the 14,422 articles screened, 25 were included in the review and 18 (totaling 2,533,355 pa tients) were pooled for meta-analyses. Delaying surgery for 12 weeks may decrease OS in breast (HR 1.46,95%CI 1.28e1.65), lung (HR 1.04, 95%CI 1.02e1.06) and colon (HR 1.24, 95%CI 1.12e1.38) cancers. When
breast cancers were analyzed by stage, OS was decreased in stages I (HR 1.27, 95%CI 1.16e1.40) and II (HR 1.13, 95%CI 1.02e1.24) but not in stage III (HR 1.20, 95%CI 0.94e1.53).
Conclusion: Delaying breast, lung and colon cancer surgeries during the COVID-19 pandemic may
decrease survival.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</si>
</sst>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 #,##0.00_ ;_ * \-#,##0.00_ ;_ * &quot;-&quot;??_ ;_ @_ "/>
    <numFmt numFmtId="164" formatCode="_ * #,##0_ ;_ * \-#,##0_ ;_ * &quot;-&quot;??_ ;_ @_ "/>
    <numFmt numFmtId="165" formatCode="#,##0.0"/>
    <numFmt numFmtId="166" formatCode="_ * #,##0.0_ ;_ * \-#,##0.0_ ;_ * &quot;-&quot;??_ ;_ @_ "/>
    <numFmt numFmtId="167" formatCode="0.0%"/>
    <numFmt numFmtId="168" formatCode="0.0"/>
    <numFmt numFmtId="169" formatCode="0.000"/>
  </numFmts>
  <fonts count="17">
    <font>
      <sz val="11"/>
      <color theme="1"/>
      <name val="Calibri"/>
      <family val="2"/>
      <scheme val="minor"/>
    </font>
    <font>
      <sz val="11"/>
      <color theme="1"/>
      <name val="Calibri"/>
      <family val="2"/>
      <scheme val="minor"/>
    </font>
    <font>
      <b/>
      <sz val="11"/>
      <color theme="0"/>
      <name val="Calibri"/>
      <family val="2"/>
      <scheme val="minor"/>
    </font>
    <font>
      <sz val="28"/>
      <color theme="1"/>
      <name val="Calibri"/>
      <family val="2"/>
      <scheme val="minor"/>
    </font>
    <font>
      <i/>
      <sz val="11"/>
      <color theme="1"/>
      <name val="Calibri"/>
      <family val="2"/>
      <scheme val="minor"/>
    </font>
    <font>
      <b/>
      <sz val="14"/>
      <color theme="1"/>
      <name val="Calibri"/>
      <family val="2"/>
      <scheme val="minor"/>
    </font>
    <font>
      <sz val="11"/>
      <color theme="0" tint="-0.249977111117893"/>
      <name val="Calibri"/>
      <family val="2"/>
      <scheme val="minor"/>
    </font>
    <font>
      <b/>
      <u/>
      <sz val="16"/>
      <color theme="1"/>
      <name val="Calibri"/>
      <family val="2"/>
      <scheme val="minor"/>
    </font>
    <font>
      <sz val="11"/>
      <name val="Calibri"/>
      <family val="2"/>
      <scheme val="minor"/>
    </font>
    <font>
      <sz val="11"/>
      <color rgb="FFFF0000"/>
      <name val="Calibri"/>
      <family val="2"/>
      <scheme val="minor"/>
    </font>
    <font>
      <u/>
      <sz val="11"/>
      <color theme="10"/>
      <name val="Calibri"/>
      <family val="2"/>
      <scheme val="minor"/>
    </font>
    <font>
      <b/>
      <sz val="13"/>
      <color rgb="FFFFFFFF"/>
      <name val="Segoe UI"/>
      <family val="2"/>
    </font>
    <font>
      <sz val="13"/>
      <color rgb="FF212529"/>
      <name val="Segoe UI"/>
      <family val="2"/>
    </font>
    <font>
      <b/>
      <sz val="11"/>
      <color theme="1"/>
      <name val="Calibri"/>
      <family val="2"/>
      <scheme val="minor"/>
    </font>
    <font>
      <b/>
      <vertAlign val="superscript"/>
      <sz val="11"/>
      <color theme="0"/>
      <name val="Calibri"/>
      <family val="2"/>
      <scheme val="minor"/>
    </font>
    <font>
      <u/>
      <sz val="11"/>
      <color rgb="FFFF0000"/>
      <name val="Calibri"/>
      <family val="2"/>
      <scheme val="minor"/>
    </font>
    <font>
      <sz val="9.6"/>
      <color rgb="FF2E2E2E"/>
      <name val="Inherit"/>
    </font>
  </fonts>
  <fills count="8">
    <fill>
      <patternFill patternType="none"/>
    </fill>
    <fill>
      <patternFill patternType="gray125"/>
    </fill>
    <fill>
      <patternFill patternType="solid">
        <fgColor theme="8" tint="0.59999389629810485"/>
        <bgColor indexed="64"/>
      </patternFill>
    </fill>
    <fill>
      <patternFill patternType="solid">
        <fgColor rgb="FF92D050"/>
        <bgColor indexed="64"/>
      </patternFill>
    </fill>
    <fill>
      <patternFill patternType="solid">
        <fgColor theme="3"/>
        <bgColor indexed="64"/>
      </patternFill>
    </fill>
    <fill>
      <patternFill patternType="solid">
        <fgColor rgb="FFFFFF00"/>
        <bgColor indexed="64"/>
      </patternFill>
    </fill>
    <fill>
      <patternFill patternType="solid">
        <fgColor rgb="FFFFFFFF"/>
        <bgColor indexed="64"/>
      </patternFill>
    </fill>
    <fill>
      <patternFill patternType="solid">
        <fgColor rgb="FF006778"/>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right/>
      <top style="medium">
        <color rgb="FF006778"/>
      </top>
      <bottom style="thick">
        <color rgb="FF006778"/>
      </bottom>
      <diagonal/>
    </border>
    <border>
      <left/>
      <right/>
      <top style="medium">
        <color rgb="FFDEE2E6"/>
      </top>
      <bottom/>
      <diagonal/>
    </border>
    <border>
      <left style="medium">
        <color rgb="FFDDDDDD"/>
      </left>
      <right/>
      <top style="medium">
        <color rgb="FFDDDDDD"/>
      </top>
      <bottom/>
      <diagonal/>
    </border>
    <border>
      <left style="medium">
        <color rgb="FFDDDDDD"/>
      </left>
      <right/>
      <top/>
      <bottom/>
      <diagonal/>
    </border>
    <border>
      <left/>
      <right/>
      <top style="medium">
        <color rgb="FFDDDDDD"/>
      </top>
      <bottom/>
      <diagonal/>
    </border>
    <border>
      <left/>
      <right style="medium">
        <color rgb="FFDDDDDD"/>
      </right>
      <top/>
      <bottom/>
      <diagonal/>
    </border>
    <border>
      <left style="medium">
        <color rgb="FFDDDDDD"/>
      </left>
      <right/>
      <top/>
      <bottom style="medium">
        <color rgb="FFDDDDDD"/>
      </bottom>
      <diagonal/>
    </border>
    <border>
      <left/>
      <right/>
      <top/>
      <bottom style="medium">
        <color rgb="FFDDDDDD"/>
      </bottom>
      <diagonal/>
    </border>
    <border>
      <left/>
      <right style="medium">
        <color rgb="FFDDDDDD"/>
      </right>
      <top/>
      <bottom style="medium">
        <color rgb="FFDDDDDD"/>
      </bottom>
      <diagonal/>
    </border>
    <border>
      <left/>
      <right style="thin">
        <color indexed="64"/>
      </right>
      <top/>
      <bottom/>
      <diagonal/>
    </border>
    <border>
      <left style="thin">
        <color indexed="64"/>
      </left>
      <right/>
      <top/>
      <bottom/>
      <diagonal/>
    </border>
  </borders>
  <cellStyleXfs count="4">
    <xf numFmtId="0" fontId="0" fillId="0" borderId="0"/>
    <xf numFmtId="43" fontId="1" fillId="0" borderId="0" applyFont="0" applyFill="0" applyBorder="0" applyAlignment="0" applyProtection="0"/>
    <xf numFmtId="0" fontId="10" fillId="0" borderId="0" applyNumberFormat="0" applyFill="0" applyBorder="0" applyAlignment="0" applyProtection="0"/>
    <xf numFmtId="9" fontId="1" fillId="0" borderId="0" applyFont="0" applyFill="0" applyBorder="0" applyAlignment="0" applyProtection="0"/>
  </cellStyleXfs>
  <cellXfs count="78">
    <xf numFmtId="0" fontId="0" fillId="0" borderId="0" xfId="0"/>
    <xf numFmtId="0" fontId="0" fillId="2" borderId="0" xfId="0" applyFill="1"/>
    <xf numFmtId="0" fontId="3" fillId="0" borderId="0" xfId="0" applyFont="1"/>
    <xf numFmtId="0" fontId="0" fillId="3" borderId="0" xfId="0" applyFill="1"/>
    <xf numFmtId="3" fontId="0" fillId="0" borderId="0" xfId="0" applyNumberFormat="1"/>
    <xf numFmtId="164" fontId="0" fillId="0" borderId="0" xfId="1" applyNumberFormat="1" applyFont="1"/>
    <xf numFmtId="0" fontId="2" fillId="4" borderId="0" xfId="0" applyFont="1" applyFill="1"/>
    <xf numFmtId="0" fontId="4" fillId="0" borderId="0" xfId="0" applyFont="1" applyAlignment="1"/>
    <xf numFmtId="0" fontId="4" fillId="0" borderId="1" xfId="0" applyFont="1" applyBorder="1"/>
    <xf numFmtId="0" fontId="2" fillId="4" borderId="1" xfId="0" applyFont="1" applyFill="1" applyBorder="1"/>
    <xf numFmtId="164" fontId="0" fillId="0" borderId="1" xfId="1" applyNumberFormat="1" applyFont="1" applyBorder="1"/>
    <xf numFmtId="3" fontId="0" fillId="0" borderId="1" xfId="0" applyNumberFormat="1" applyBorder="1"/>
    <xf numFmtId="0" fontId="0" fillId="0" borderId="1" xfId="0" applyBorder="1"/>
    <xf numFmtId="43" fontId="0" fillId="0" borderId="0" xfId="0" applyNumberFormat="1"/>
    <xf numFmtId="0" fontId="5" fillId="3" borderId="0" xfId="0" applyFont="1" applyFill="1"/>
    <xf numFmtId="165" fontId="0" fillId="0" borderId="0" xfId="0" applyNumberFormat="1" applyAlignment="1">
      <alignment horizontal="right"/>
    </xf>
    <xf numFmtId="0" fontId="6" fillId="0" borderId="0" xfId="0" applyFont="1" applyAlignment="1">
      <alignment horizontal="center"/>
    </xf>
    <xf numFmtId="165" fontId="0" fillId="0" borderId="0" xfId="0" applyNumberFormat="1" applyFont="1" applyAlignment="1">
      <alignment horizontal="right"/>
    </xf>
    <xf numFmtId="0" fontId="7" fillId="5" borderId="0" xfId="0" applyFont="1" applyFill="1" applyAlignment="1"/>
    <xf numFmtId="0" fontId="0" fillId="5" borderId="0" xfId="0" applyFill="1"/>
    <xf numFmtId="1" fontId="0" fillId="0" borderId="0" xfId="0" applyNumberFormat="1"/>
    <xf numFmtId="0" fontId="0" fillId="0" borderId="0" xfId="0" applyAlignment="1"/>
    <xf numFmtId="0" fontId="9" fillId="0" borderId="0" xfId="0" applyFont="1" applyAlignment="1"/>
    <xf numFmtId="0" fontId="0" fillId="0" borderId="0" xfId="0" applyAlignment="1">
      <alignment horizontal="left" vertical="top"/>
    </xf>
    <xf numFmtId="0" fontId="10" fillId="0" borderId="0" xfId="2"/>
    <xf numFmtId="0" fontId="11" fillId="7" borderId="3" xfId="0" applyFont="1" applyFill="1" applyBorder="1" applyAlignment="1">
      <alignment horizontal="center" wrapText="1"/>
    </xf>
    <xf numFmtId="0" fontId="12" fillId="6" borderId="4" xfId="0" applyFont="1" applyFill="1" applyBorder="1" applyAlignment="1">
      <alignment horizontal="left" vertical="top" wrapText="1"/>
    </xf>
    <xf numFmtId="10" fontId="12" fillId="6" borderId="4" xfId="0" applyNumberFormat="1" applyFont="1" applyFill="1" applyBorder="1" applyAlignment="1">
      <alignment horizontal="right" vertical="top" wrapText="1"/>
    </xf>
    <xf numFmtId="166" fontId="12" fillId="6" borderId="4" xfId="1" applyNumberFormat="1" applyFont="1" applyFill="1" applyBorder="1" applyAlignment="1">
      <alignment horizontal="right" vertical="top" wrapText="1"/>
    </xf>
    <xf numFmtId="166" fontId="0" fillId="0" borderId="0" xfId="0" applyNumberFormat="1"/>
    <xf numFmtId="10" fontId="0" fillId="0" borderId="0" xfId="0" applyNumberFormat="1"/>
    <xf numFmtId="10" fontId="0" fillId="0" borderId="0" xfId="3" applyNumberFormat="1" applyFont="1"/>
    <xf numFmtId="0" fontId="0" fillId="5" borderId="0" xfId="0" applyFill="1"/>
    <xf numFmtId="0" fontId="15" fillId="5" borderId="0" xfId="2" applyFont="1" applyFill="1"/>
    <xf numFmtId="0" fontId="0" fillId="5" borderId="5" xfId="0" applyFill="1" applyBorder="1" applyAlignment="1">
      <alignment horizontal="left" vertical="center" readingOrder="1"/>
    </xf>
    <xf numFmtId="0" fontId="16" fillId="5" borderId="6" xfId="0" applyFont="1" applyFill="1" applyBorder="1" applyAlignment="1">
      <alignment horizontal="left" vertical="center" readingOrder="1"/>
    </xf>
    <xf numFmtId="0" fontId="16" fillId="5" borderId="7" xfId="0" applyFont="1" applyFill="1" applyBorder="1" applyAlignment="1">
      <alignment vertical="top" readingOrder="1"/>
    </xf>
    <xf numFmtId="0" fontId="16" fillId="6" borderId="7" xfId="0" applyFont="1" applyFill="1" applyBorder="1" applyAlignment="1">
      <alignment vertical="top" readingOrder="1"/>
    </xf>
    <xf numFmtId="0" fontId="16" fillId="5" borderId="0" xfId="0" applyFont="1" applyFill="1" applyBorder="1" applyAlignment="1">
      <alignment vertical="top" readingOrder="1"/>
    </xf>
    <xf numFmtId="0" fontId="16" fillId="6" borderId="0" xfId="0" applyFont="1" applyFill="1" applyBorder="1" applyAlignment="1">
      <alignment vertical="top" readingOrder="1"/>
    </xf>
    <xf numFmtId="0" fontId="0" fillId="6" borderId="8" xfId="0" applyFill="1" applyBorder="1" applyAlignment="1">
      <alignment readingOrder="1"/>
    </xf>
    <xf numFmtId="0" fontId="16" fillId="5" borderId="6" xfId="0" applyFont="1" applyFill="1" applyBorder="1" applyAlignment="1">
      <alignment vertical="top" readingOrder="1"/>
    </xf>
    <xf numFmtId="3" fontId="16" fillId="5" borderId="0" xfId="0" applyNumberFormat="1" applyFont="1" applyFill="1" applyAlignment="1">
      <alignment vertical="top" readingOrder="1"/>
    </xf>
    <xf numFmtId="3" fontId="16" fillId="6" borderId="0" xfId="0" applyNumberFormat="1" applyFont="1" applyFill="1" applyAlignment="1">
      <alignment horizontal="left" vertical="center" readingOrder="1"/>
    </xf>
    <xf numFmtId="3" fontId="16" fillId="6" borderId="8" xfId="0" applyNumberFormat="1" applyFont="1" applyFill="1" applyBorder="1" applyAlignment="1">
      <alignment vertical="top" readingOrder="1"/>
    </xf>
    <xf numFmtId="0" fontId="16" fillId="5" borderId="9" xfId="0" applyFont="1" applyFill="1" applyBorder="1" applyAlignment="1">
      <alignment vertical="top" readingOrder="1"/>
    </xf>
    <xf numFmtId="3" fontId="16" fillId="5" borderId="10" xfId="0" applyNumberFormat="1" applyFont="1" applyFill="1" applyBorder="1" applyAlignment="1">
      <alignment horizontal="left" vertical="center" readingOrder="1"/>
    </xf>
    <xf numFmtId="3" fontId="16" fillId="5" borderId="10" xfId="0" applyNumberFormat="1" applyFont="1" applyFill="1" applyBorder="1" applyAlignment="1">
      <alignment vertical="top" readingOrder="1"/>
    </xf>
    <xf numFmtId="3" fontId="16" fillId="6" borderId="10" xfId="0" applyNumberFormat="1" applyFont="1" applyFill="1" applyBorder="1" applyAlignment="1">
      <alignment vertical="top" readingOrder="1"/>
    </xf>
    <xf numFmtId="3" fontId="16" fillId="6" borderId="11" xfId="0" applyNumberFormat="1" applyFont="1" applyFill="1" applyBorder="1" applyAlignment="1">
      <alignment vertical="top" readingOrder="1"/>
    </xf>
    <xf numFmtId="167" fontId="0" fillId="0" borderId="0" xfId="3" applyNumberFormat="1" applyFont="1"/>
    <xf numFmtId="0" fontId="13" fillId="0" borderId="0" xfId="0" applyFont="1"/>
    <xf numFmtId="9" fontId="0" fillId="0" borderId="0" xfId="0" applyNumberFormat="1"/>
    <xf numFmtId="0" fontId="0" fillId="0" borderId="0" xfId="0" applyAlignment="1">
      <alignment horizontal="left" vertical="top" wrapText="1"/>
    </xf>
    <xf numFmtId="168" fontId="0" fillId="0" borderId="0" xfId="0" applyNumberFormat="1"/>
    <xf numFmtId="169" fontId="0" fillId="0" borderId="0" xfId="0" applyNumberFormat="1"/>
    <xf numFmtId="0" fontId="0" fillId="0" borderId="0" xfId="0" applyBorder="1"/>
    <xf numFmtId="0" fontId="0" fillId="0" borderId="12" xfId="0" applyBorder="1"/>
    <xf numFmtId="168" fontId="0" fillId="0" borderId="0" xfId="0" applyNumberFormat="1" applyBorder="1"/>
    <xf numFmtId="169" fontId="0" fillId="0" borderId="0" xfId="0" applyNumberFormat="1" applyBorder="1"/>
    <xf numFmtId="0" fontId="0" fillId="0" borderId="13" xfId="0" applyBorder="1"/>
    <xf numFmtId="168" fontId="0" fillId="0" borderId="13" xfId="0" applyNumberFormat="1" applyBorder="1"/>
    <xf numFmtId="3" fontId="0" fillId="5" borderId="0" xfId="0" applyNumberFormat="1" applyFill="1"/>
    <xf numFmtId="0" fontId="2" fillId="4" borderId="0" xfId="0" applyFont="1" applyFill="1" applyAlignment="1">
      <alignment wrapText="1"/>
    </xf>
    <xf numFmtId="0" fontId="2" fillId="4" borderId="0" xfId="0" applyFont="1" applyFill="1" applyAlignment="1"/>
    <xf numFmtId="0" fontId="5" fillId="5" borderId="0" xfId="0" applyFont="1" applyFill="1"/>
    <xf numFmtId="0" fontId="0" fillId="0" borderId="0" xfId="0" applyAlignment="1">
      <alignment wrapText="1"/>
    </xf>
    <xf numFmtId="0" fontId="10" fillId="0" borderId="0" xfId="2" applyAlignment="1"/>
    <xf numFmtId="0" fontId="9" fillId="5" borderId="0" xfId="0" applyFont="1" applyFill="1" applyAlignment="1"/>
    <xf numFmtId="9" fontId="8" fillId="0" borderId="0" xfId="0" applyNumberFormat="1" applyFont="1" applyBorder="1" applyAlignment="1">
      <alignment horizontal="center"/>
    </xf>
    <xf numFmtId="0" fontId="2" fillId="4" borderId="0" xfId="0" applyFont="1" applyFill="1" applyAlignment="1">
      <alignment horizontal="center"/>
    </xf>
    <xf numFmtId="9" fontId="8" fillId="0" borderId="2" xfId="0" applyNumberFormat="1" applyFont="1" applyBorder="1" applyAlignment="1">
      <alignment horizontal="center"/>
    </xf>
    <xf numFmtId="0" fontId="0" fillId="5" borderId="0" xfId="0" applyFill="1" applyAlignment="1">
      <alignment horizontal="left"/>
    </xf>
    <xf numFmtId="0" fontId="0" fillId="5" borderId="0" xfId="0" applyFill="1"/>
    <xf numFmtId="0" fontId="0" fillId="0" borderId="13" xfId="0" applyBorder="1" applyAlignment="1">
      <alignment horizontal="center"/>
    </xf>
    <xf numFmtId="0" fontId="0" fillId="0" borderId="0" xfId="0" applyBorder="1" applyAlignment="1">
      <alignment horizontal="center"/>
    </xf>
    <xf numFmtId="0" fontId="0" fillId="0" borderId="12" xfId="0" applyBorder="1" applyAlignment="1">
      <alignment horizontal="center"/>
    </xf>
    <xf numFmtId="0" fontId="0" fillId="0" borderId="0" xfId="0" applyAlignment="1">
      <alignment horizontal="center"/>
    </xf>
  </cellXfs>
  <cellStyles count="4">
    <cellStyle name="Comma" xfId="1" builtinId="3"/>
    <cellStyle name="Hyperlink" xfId="2" builtinId="8"/>
    <cellStyle name="Normal" xfId="0" builtinId="0"/>
    <cellStyle name="Percent" xfId="3"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Main!$E$403</c:f>
              <c:strCache>
                <c:ptCount val="1"/>
                <c:pt idx="0">
                  <c:v>10 months period (short term)</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Main!$C$404:$D$430</c:f>
              <c:multiLvlStrCache>
                <c:ptCount val="27"/>
                <c:lvl>
                  <c:pt idx="0">
                    <c:v>&lt; 45</c:v>
                  </c:pt>
                  <c:pt idx="1">
                    <c:v>45–54</c:v>
                  </c:pt>
                  <c:pt idx="2">
                    <c:v>55–64</c:v>
                  </c:pt>
                  <c:pt idx="3">
                    <c:v>65–74</c:v>
                  </c:pt>
                  <c:pt idx="4">
                    <c:v>75–84</c:v>
                  </c:pt>
                  <c:pt idx="5">
                    <c:v>85+</c:v>
                  </c:pt>
                  <c:pt idx="7">
                    <c:v>&lt; 45</c:v>
                  </c:pt>
                  <c:pt idx="8">
                    <c:v>45–54</c:v>
                  </c:pt>
                  <c:pt idx="9">
                    <c:v>55–64</c:v>
                  </c:pt>
                  <c:pt idx="10">
                    <c:v>65–74</c:v>
                  </c:pt>
                  <c:pt idx="11">
                    <c:v>75–84</c:v>
                  </c:pt>
                  <c:pt idx="12">
                    <c:v>85+</c:v>
                  </c:pt>
                  <c:pt idx="14">
                    <c:v>&lt; 45</c:v>
                  </c:pt>
                  <c:pt idx="15">
                    <c:v>45–54</c:v>
                  </c:pt>
                  <c:pt idx="16">
                    <c:v>55–64</c:v>
                  </c:pt>
                  <c:pt idx="17">
                    <c:v>65–74</c:v>
                  </c:pt>
                  <c:pt idx="18">
                    <c:v>75–84</c:v>
                  </c:pt>
                  <c:pt idx="19">
                    <c:v>85+</c:v>
                  </c:pt>
                  <c:pt idx="21">
                    <c:v>&lt; 45</c:v>
                  </c:pt>
                  <c:pt idx="22">
                    <c:v>45–54</c:v>
                  </c:pt>
                  <c:pt idx="23">
                    <c:v>55–64</c:v>
                  </c:pt>
                  <c:pt idx="24">
                    <c:v>65–74</c:v>
                  </c:pt>
                  <c:pt idx="25">
                    <c:v>75–84</c:v>
                  </c:pt>
                  <c:pt idx="26">
                    <c:v>85+</c:v>
                  </c:pt>
                </c:lvl>
                <c:lvl>
                  <c:pt idx="0">
                    <c:v>Stage I</c:v>
                  </c:pt>
                  <c:pt idx="7">
                    <c:v>Stage 2</c:v>
                  </c:pt>
                  <c:pt idx="14">
                    <c:v>Stage 3</c:v>
                  </c:pt>
                  <c:pt idx="21">
                    <c:v>Stage 4</c:v>
                  </c:pt>
                </c:lvl>
              </c:multiLvlStrCache>
            </c:multiLvlStrRef>
          </c:cat>
          <c:val>
            <c:numRef>
              <c:f>Main!$E$404:$E$430</c:f>
              <c:numCache>
                <c:formatCode>#,##0</c:formatCode>
                <c:ptCount val="27"/>
                <c:pt idx="0">
                  <c:v>0.83527855940732487</c:v>
                </c:pt>
                <c:pt idx="1">
                  <c:v>4.5888982181266194</c:v>
                </c:pt>
                <c:pt idx="2">
                  <c:v>20.160222981401738</c:v>
                </c:pt>
                <c:pt idx="3">
                  <c:v>37.217044649489154</c:v>
                </c:pt>
                <c:pt idx="4">
                  <c:v>28.839327750055901</c:v>
                </c:pt>
                <c:pt idx="5">
                  <c:v>10.020707024853438</c:v>
                </c:pt>
                <c:pt idx="7">
                  <c:v>0.31591743797684069</c:v>
                </c:pt>
                <c:pt idx="8">
                  <c:v>1.728953920220254</c:v>
                </c:pt>
                <c:pt idx="9">
                  <c:v>7.7150759681411358</c:v>
                </c:pt>
                <c:pt idx="10">
                  <c:v>14.303561078269139</c:v>
                </c:pt>
                <c:pt idx="11">
                  <c:v>11.143929739499109</c:v>
                </c:pt>
                <c:pt idx="12">
                  <c:v>3.8635764056325974</c:v>
                </c:pt>
                <c:pt idx="14">
                  <c:v>-0.15066208255540084</c:v>
                </c:pt>
                <c:pt idx="15">
                  <c:v>-0.8239663886443358</c:v>
                </c:pt>
                <c:pt idx="16">
                  <c:v>-3.687171263186491</c:v>
                </c:pt>
                <c:pt idx="17">
                  <c:v>-6.8411640136420218</c:v>
                </c:pt>
                <c:pt idx="18">
                  <c:v>-5.3351044461812114</c:v>
                </c:pt>
                <c:pt idx="19">
                  <c:v>-1.848940892355539</c:v>
                </c:pt>
                <c:pt idx="21">
                  <c:v>0.23318202194024901</c:v>
                </c:pt>
                <c:pt idx="22">
                  <c:v>1.2743949223827684</c:v>
                </c:pt>
                <c:pt idx="23">
                  <c:v>5.7184878800121792</c:v>
                </c:pt>
                <c:pt idx="24">
                  <c:v>10.617941987238735</c:v>
                </c:pt>
                <c:pt idx="25">
                  <c:v>8.2881649470780427</c:v>
                </c:pt>
                <c:pt idx="26">
                  <c:v>2.8712638603739236</c:v>
                </c:pt>
              </c:numCache>
            </c:numRef>
          </c:val>
        </c:ser>
        <c:ser>
          <c:idx val="1"/>
          <c:order val="1"/>
          <c:tx>
            <c:strRef>
              <c:f>Main!$F$403</c:f>
              <c:strCache>
                <c:ptCount val="1"/>
                <c:pt idx="0">
                  <c:v>20 months (intermediate term)</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Main!$C$404:$D$430</c:f>
              <c:multiLvlStrCache>
                <c:ptCount val="27"/>
                <c:lvl>
                  <c:pt idx="0">
                    <c:v>&lt; 45</c:v>
                  </c:pt>
                  <c:pt idx="1">
                    <c:v>45–54</c:v>
                  </c:pt>
                  <c:pt idx="2">
                    <c:v>55–64</c:v>
                  </c:pt>
                  <c:pt idx="3">
                    <c:v>65–74</c:v>
                  </c:pt>
                  <c:pt idx="4">
                    <c:v>75–84</c:v>
                  </c:pt>
                  <c:pt idx="5">
                    <c:v>85+</c:v>
                  </c:pt>
                  <c:pt idx="7">
                    <c:v>&lt; 45</c:v>
                  </c:pt>
                  <c:pt idx="8">
                    <c:v>45–54</c:v>
                  </c:pt>
                  <c:pt idx="9">
                    <c:v>55–64</c:v>
                  </c:pt>
                  <c:pt idx="10">
                    <c:v>65–74</c:v>
                  </c:pt>
                  <c:pt idx="11">
                    <c:v>75–84</c:v>
                  </c:pt>
                  <c:pt idx="12">
                    <c:v>85+</c:v>
                  </c:pt>
                  <c:pt idx="14">
                    <c:v>&lt; 45</c:v>
                  </c:pt>
                  <c:pt idx="15">
                    <c:v>45–54</c:v>
                  </c:pt>
                  <c:pt idx="16">
                    <c:v>55–64</c:v>
                  </c:pt>
                  <c:pt idx="17">
                    <c:v>65–74</c:v>
                  </c:pt>
                  <c:pt idx="18">
                    <c:v>75–84</c:v>
                  </c:pt>
                  <c:pt idx="19">
                    <c:v>85+</c:v>
                  </c:pt>
                  <c:pt idx="21">
                    <c:v>&lt; 45</c:v>
                  </c:pt>
                  <c:pt idx="22">
                    <c:v>45–54</c:v>
                  </c:pt>
                  <c:pt idx="23">
                    <c:v>55–64</c:v>
                  </c:pt>
                  <c:pt idx="24">
                    <c:v>65–74</c:v>
                  </c:pt>
                  <c:pt idx="25">
                    <c:v>75–84</c:v>
                  </c:pt>
                  <c:pt idx="26">
                    <c:v>85+</c:v>
                  </c:pt>
                </c:lvl>
                <c:lvl>
                  <c:pt idx="0">
                    <c:v>Stage I</c:v>
                  </c:pt>
                  <c:pt idx="7">
                    <c:v>Stage 2</c:v>
                  </c:pt>
                  <c:pt idx="14">
                    <c:v>Stage 3</c:v>
                  </c:pt>
                  <c:pt idx="21">
                    <c:v>Stage 4</c:v>
                  </c:pt>
                </c:lvl>
              </c:multiLvlStrCache>
            </c:multiLvlStrRef>
          </c:cat>
          <c:val>
            <c:numRef>
              <c:f>Main!$F$404:$F$430</c:f>
              <c:numCache>
                <c:formatCode>#,##0</c:formatCode>
                <c:ptCount val="27"/>
                <c:pt idx="0">
                  <c:v>0.83527855940732487</c:v>
                </c:pt>
                <c:pt idx="1">
                  <c:v>4.5888982181266194</c:v>
                </c:pt>
                <c:pt idx="2">
                  <c:v>20.160222981401738</c:v>
                </c:pt>
                <c:pt idx="3">
                  <c:v>37.217044649489154</c:v>
                </c:pt>
                <c:pt idx="4">
                  <c:v>28.839327750055901</c:v>
                </c:pt>
                <c:pt idx="5">
                  <c:v>10.020707024853438</c:v>
                </c:pt>
                <c:pt idx="7">
                  <c:v>8.7855541307092135E-3</c:v>
                </c:pt>
                <c:pt idx="8">
                  <c:v>4.8081607501230993E-2</c:v>
                </c:pt>
                <c:pt idx="9">
                  <c:v>0.21455358075424333</c:v>
                </c:pt>
                <c:pt idx="10">
                  <c:v>0.39777706137339341</c:v>
                </c:pt>
                <c:pt idx="11">
                  <c:v>0.30990881219531452</c:v>
                </c:pt>
                <c:pt idx="12">
                  <c:v>0.10744471678168165</c:v>
                </c:pt>
                <c:pt idx="14">
                  <c:v>0.4411987388291892</c:v>
                </c:pt>
                <c:pt idx="15">
                  <c:v>2.4129026052314502</c:v>
                </c:pt>
                <c:pt idx="16">
                  <c:v>10.797509788615308</c:v>
                </c:pt>
                <c:pt idx="17">
                  <c:v>20.0336599876257</c:v>
                </c:pt>
                <c:pt idx="18">
                  <c:v>15.623316187147521</c:v>
                </c:pt>
                <c:pt idx="19">
                  <c:v>5.4144372362370277</c:v>
                </c:pt>
                <c:pt idx="21">
                  <c:v>0.93272808776099381</c:v>
                </c:pt>
                <c:pt idx="22">
                  <c:v>5.0975796895310621</c:v>
                </c:pt>
                <c:pt idx="23">
                  <c:v>22.873951520048664</c:v>
                </c:pt>
                <c:pt idx="24">
                  <c:v>42.471767948954842</c:v>
                </c:pt>
                <c:pt idx="25">
                  <c:v>33.152659788312093</c:v>
                </c:pt>
                <c:pt idx="26">
                  <c:v>11.485055441495666</c:v>
                </c:pt>
              </c:numCache>
            </c:numRef>
          </c:val>
        </c:ser>
        <c:ser>
          <c:idx val="2"/>
          <c:order val="2"/>
          <c:tx>
            <c:strRef>
              <c:f>Main!$G$403</c:f>
              <c:strCache>
                <c:ptCount val="1"/>
                <c:pt idx="0">
                  <c:v>40 months (long term)</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Main!$C$404:$D$430</c:f>
              <c:multiLvlStrCache>
                <c:ptCount val="27"/>
                <c:lvl>
                  <c:pt idx="0">
                    <c:v>&lt; 45</c:v>
                  </c:pt>
                  <c:pt idx="1">
                    <c:v>45–54</c:v>
                  </c:pt>
                  <c:pt idx="2">
                    <c:v>55–64</c:v>
                  </c:pt>
                  <c:pt idx="3">
                    <c:v>65–74</c:v>
                  </c:pt>
                  <c:pt idx="4">
                    <c:v>75–84</c:v>
                  </c:pt>
                  <c:pt idx="5">
                    <c:v>85+</c:v>
                  </c:pt>
                  <c:pt idx="7">
                    <c:v>&lt; 45</c:v>
                  </c:pt>
                  <c:pt idx="8">
                    <c:v>45–54</c:v>
                  </c:pt>
                  <c:pt idx="9">
                    <c:v>55–64</c:v>
                  </c:pt>
                  <c:pt idx="10">
                    <c:v>65–74</c:v>
                  </c:pt>
                  <c:pt idx="11">
                    <c:v>75–84</c:v>
                  </c:pt>
                  <c:pt idx="12">
                    <c:v>85+</c:v>
                  </c:pt>
                  <c:pt idx="14">
                    <c:v>&lt; 45</c:v>
                  </c:pt>
                  <c:pt idx="15">
                    <c:v>45–54</c:v>
                  </c:pt>
                  <c:pt idx="16">
                    <c:v>55–64</c:v>
                  </c:pt>
                  <c:pt idx="17">
                    <c:v>65–74</c:v>
                  </c:pt>
                  <c:pt idx="18">
                    <c:v>75–84</c:v>
                  </c:pt>
                  <c:pt idx="19">
                    <c:v>85+</c:v>
                  </c:pt>
                  <c:pt idx="21">
                    <c:v>&lt; 45</c:v>
                  </c:pt>
                  <c:pt idx="22">
                    <c:v>45–54</c:v>
                  </c:pt>
                  <c:pt idx="23">
                    <c:v>55–64</c:v>
                  </c:pt>
                  <c:pt idx="24">
                    <c:v>65–74</c:v>
                  </c:pt>
                  <c:pt idx="25">
                    <c:v>75–84</c:v>
                  </c:pt>
                  <c:pt idx="26">
                    <c:v>85+</c:v>
                  </c:pt>
                </c:lvl>
                <c:lvl>
                  <c:pt idx="0">
                    <c:v>Stage I</c:v>
                  </c:pt>
                  <c:pt idx="7">
                    <c:v>Stage 2</c:v>
                  </c:pt>
                  <c:pt idx="14">
                    <c:v>Stage 3</c:v>
                  </c:pt>
                  <c:pt idx="21">
                    <c:v>Stage 4</c:v>
                  </c:pt>
                </c:lvl>
              </c:multiLvlStrCache>
            </c:multiLvlStrRef>
          </c:cat>
          <c:val>
            <c:numRef>
              <c:f>Main!$G$404:$G$430</c:f>
              <c:numCache>
                <c:formatCode>#,##0</c:formatCode>
                <c:ptCount val="27"/>
                <c:pt idx="0">
                  <c:v>0.83527855940732487</c:v>
                </c:pt>
                <c:pt idx="1">
                  <c:v>4.5888982181266194</c:v>
                </c:pt>
                <c:pt idx="2">
                  <c:v>20.160222981401738</c:v>
                </c:pt>
                <c:pt idx="3">
                  <c:v>37.217044649489154</c:v>
                </c:pt>
                <c:pt idx="4">
                  <c:v>28.839327750055901</c:v>
                </c:pt>
                <c:pt idx="5">
                  <c:v>10.020707024853438</c:v>
                </c:pt>
                <c:pt idx="7">
                  <c:v>0.49141527898591242</c:v>
                </c:pt>
                <c:pt idx="8">
                  <c:v>2.6894190409366012</c:v>
                </c:pt>
                <c:pt idx="9">
                  <c:v>12.000939972042691</c:v>
                </c:pt>
                <c:pt idx="10">
                  <c:v>22.249447522694044</c:v>
                </c:pt>
                <c:pt idx="11">
                  <c:v>17.334583924857032</c:v>
                </c:pt>
                <c:pt idx="12">
                  <c:v>6.0098628597909691</c:v>
                </c:pt>
                <c:pt idx="14">
                  <c:v>0.97917387905196751</c:v>
                </c:pt>
                <c:pt idx="15">
                  <c:v>5.3550724329105153</c:v>
                </c:pt>
                <c:pt idx="16">
                  <c:v>23.963440085700825</c:v>
                </c:pt>
                <c:pt idx="17">
                  <c:v>44.461678684186317</c:v>
                </c:pt>
                <c:pt idx="18">
                  <c:v>34.673587588262023</c:v>
                </c:pt>
                <c:pt idx="19">
                  <c:v>12.016524629147176</c:v>
                </c:pt>
                <c:pt idx="21">
                  <c:v>1.3214523710968784</c:v>
                </c:pt>
                <c:pt idx="22">
                  <c:v>7.2220498728159095</c:v>
                </c:pt>
                <c:pt idx="23">
                  <c:v>32.406912442277395</c:v>
                </c:pt>
                <c:pt idx="24">
                  <c:v>60.17232588711785</c:v>
                </c:pt>
                <c:pt idx="25">
                  <c:v>46.96938095924385</c:v>
                </c:pt>
                <c:pt idx="26">
                  <c:v>16.271573617747169</c:v>
                </c:pt>
              </c:numCache>
            </c:numRef>
          </c:val>
        </c:ser>
        <c:dLbls>
          <c:showLegendKey val="0"/>
          <c:showVal val="0"/>
          <c:showCatName val="0"/>
          <c:showSerName val="0"/>
          <c:showPercent val="0"/>
          <c:showBubbleSize val="0"/>
        </c:dLbls>
        <c:gapWidth val="69"/>
        <c:overlap val="100"/>
        <c:axId val="335035432"/>
        <c:axId val="335042488"/>
      </c:barChart>
      <c:catAx>
        <c:axId val="335035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5042488"/>
        <c:crosses val="autoZero"/>
        <c:auto val="1"/>
        <c:lblAlgn val="ctr"/>
        <c:lblOffset val="100"/>
        <c:noMultiLvlLbl val="0"/>
      </c:catAx>
      <c:valAx>
        <c:axId val="3350424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503543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SurvivalVSTime!$C$3:$C$4</c:f>
              <c:strCache>
                <c:ptCount val="2"/>
                <c:pt idx="0">
                  <c:v>Stage 1</c:v>
                </c:pt>
                <c:pt idx="1">
                  <c:v> y</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og"/>
            <c:dispRSqr val="0"/>
            <c:dispEq val="0"/>
          </c:trendline>
          <c:trendline>
            <c:spPr>
              <a:ln w="19050" cap="rnd">
                <a:solidFill>
                  <a:schemeClr val="accent1"/>
                </a:solidFill>
                <a:prstDash val="sysDot"/>
              </a:ln>
              <a:effectLst/>
            </c:spPr>
            <c:trendlineType val="log"/>
            <c:dispRSqr val="0"/>
            <c:dispEq val="1"/>
            <c:trendlineLbl>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trendline>
            <c:spPr>
              <a:ln w="19050" cap="rnd">
                <a:solidFill>
                  <a:schemeClr val="accent1"/>
                </a:solidFill>
                <a:prstDash val="sysDot"/>
              </a:ln>
              <a:effectLst/>
            </c:spPr>
            <c:trendlineType val="power"/>
            <c:dispRSqr val="0"/>
            <c:dispEq val="0"/>
          </c:trendline>
          <c:trendline>
            <c:spPr>
              <a:ln w="19050" cap="rnd">
                <a:solidFill>
                  <a:schemeClr val="accent1"/>
                </a:solidFill>
                <a:prstDash val="sysDot"/>
              </a:ln>
              <a:effectLst/>
            </c:spPr>
            <c:trendlineType val="log"/>
            <c:dispRSqr val="0"/>
            <c:dispEq val="0"/>
          </c:trendline>
          <c:trendline>
            <c:spPr>
              <a:ln w="19050" cap="rnd">
                <a:solidFill>
                  <a:schemeClr val="accent1"/>
                </a:solidFill>
                <a:prstDash val="sysDot"/>
              </a:ln>
              <a:effectLst/>
            </c:spPr>
            <c:trendlineType val="log"/>
            <c:dispRSqr val="0"/>
            <c:dispEq val="0"/>
          </c:trendline>
          <c:trendline>
            <c:spPr>
              <a:ln w="19050" cap="rnd">
                <a:solidFill>
                  <a:schemeClr val="accent1"/>
                </a:solidFill>
                <a:prstDash val="sysDot"/>
              </a:ln>
              <a:effectLst/>
            </c:spPr>
            <c:trendlineType val="exp"/>
            <c:dispRSqr val="1"/>
            <c:dispEq val="1"/>
            <c:trendlineLbl>
              <c:layout>
                <c:manualLayout>
                  <c:x val="5.0044307162569308E-2"/>
                  <c:y val="-0.50916871319011436"/>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SurvivalVSTime!$B$5:$B$55</c:f>
              <c:numCache>
                <c:formatCode>0</c:formatCode>
                <c:ptCount val="51"/>
                <c:pt idx="0">
                  <c:v>0</c:v>
                </c:pt>
                <c:pt idx="1">
                  <c:v>2.0238113403320299</c:v>
                </c:pt>
                <c:pt idx="2">
                  <c:v>3.0952399117606002</c:v>
                </c:pt>
                <c:pt idx="3">
                  <c:v>4.0476226806640598</c:v>
                </c:pt>
                <c:pt idx="4">
                  <c:v>5</c:v>
                </c:pt>
                <c:pt idx="5">
                  <c:v>6.0714285714285703</c:v>
                </c:pt>
                <c:pt idx="6">
                  <c:v>7.1428571428571397</c:v>
                </c:pt>
                <c:pt idx="7">
                  <c:v>8.0952399117606006</c:v>
                </c:pt>
                <c:pt idx="8">
                  <c:v>9.16666848318917</c:v>
                </c:pt>
                <c:pt idx="9">
                  <c:v>10.476194109235401</c:v>
                </c:pt>
                <c:pt idx="10">
                  <c:v>11.4285714285714</c:v>
                </c:pt>
                <c:pt idx="11">
                  <c:v>12.2619083949497</c:v>
                </c:pt>
                <c:pt idx="12">
                  <c:v>12.976194109235401</c:v>
                </c:pt>
                <c:pt idx="13">
                  <c:v>14.047622680664</c:v>
                </c:pt>
                <c:pt idx="14">
                  <c:v>14.8809541974748</c:v>
                </c:pt>
                <c:pt idx="15">
                  <c:v>15.714285714285699</c:v>
                </c:pt>
                <c:pt idx="16">
                  <c:v>17.3809541974748</c:v>
                </c:pt>
                <c:pt idx="17">
                  <c:v>18.333336966378301</c:v>
                </c:pt>
                <c:pt idx="18">
                  <c:v>19.047622680663999</c:v>
                </c:pt>
                <c:pt idx="19">
                  <c:v>19.7619083949497</c:v>
                </c:pt>
                <c:pt idx="20">
                  <c:v>20.595239911760601</c:v>
                </c:pt>
                <c:pt idx="21">
                  <c:v>21.547622680663999</c:v>
                </c:pt>
                <c:pt idx="22">
                  <c:v>23.452382768903401</c:v>
                </c:pt>
                <c:pt idx="23">
                  <c:v>24.404765537806899</c:v>
                </c:pt>
                <c:pt idx="24">
                  <c:v>25.357142857142801</c:v>
                </c:pt>
                <c:pt idx="25">
                  <c:v>26.071428571428498</c:v>
                </c:pt>
                <c:pt idx="26">
                  <c:v>27.1428571428571</c:v>
                </c:pt>
                <c:pt idx="27">
                  <c:v>27.976194109235401</c:v>
                </c:pt>
                <c:pt idx="28">
                  <c:v>28.928571428571399</c:v>
                </c:pt>
                <c:pt idx="29">
                  <c:v>29.8809541974748</c:v>
                </c:pt>
                <c:pt idx="30">
                  <c:v>31.309531075613801</c:v>
                </c:pt>
                <c:pt idx="31">
                  <c:v>32.142857142857103</c:v>
                </c:pt>
                <c:pt idx="32">
                  <c:v>32.976194109235401</c:v>
                </c:pt>
                <c:pt idx="33">
                  <c:v>33.809531075613798</c:v>
                </c:pt>
                <c:pt idx="34">
                  <c:v>34.642857142857103</c:v>
                </c:pt>
                <c:pt idx="35">
                  <c:v>35.595245361328097</c:v>
                </c:pt>
                <c:pt idx="36">
                  <c:v>36.309531075613798</c:v>
                </c:pt>
                <c:pt idx="37">
                  <c:v>37.2619083949497</c:v>
                </c:pt>
                <c:pt idx="38">
                  <c:v>37.976194109235401</c:v>
                </c:pt>
                <c:pt idx="39">
                  <c:v>38.928571428571402</c:v>
                </c:pt>
              </c:numCache>
            </c:numRef>
          </c:xVal>
          <c:yVal>
            <c:numRef>
              <c:f>SurvivalVSTime!$C$5:$C$55</c:f>
              <c:numCache>
                <c:formatCode>General</c:formatCode>
                <c:ptCount val="51"/>
                <c:pt idx="0">
                  <c:v>0.997041431337648</c:v>
                </c:pt>
                <c:pt idx="1">
                  <c:v>0.997041431337648</c:v>
                </c:pt>
                <c:pt idx="2">
                  <c:v>0.97928995164701804</c:v>
                </c:pt>
                <c:pt idx="3">
                  <c:v>0.97928995164701804</c:v>
                </c:pt>
                <c:pt idx="4">
                  <c:v>0.97928995164701804</c:v>
                </c:pt>
                <c:pt idx="5">
                  <c:v>0.97928995164701804</c:v>
                </c:pt>
                <c:pt idx="6">
                  <c:v>0.97928995164701804</c:v>
                </c:pt>
                <c:pt idx="7">
                  <c:v>0.94082842360340602</c:v>
                </c:pt>
                <c:pt idx="8">
                  <c:v>0.94082842360340602</c:v>
                </c:pt>
                <c:pt idx="9">
                  <c:v>0.93786982108279404</c:v>
                </c:pt>
                <c:pt idx="10">
                  <c:v>0.93786982108279404</c:v>
                </c:pt>
                <c:pt idx="11">
                  <c:v>0.93786982108279404</c:v>
                </c:pt>
                <c:pt idx="12">
                  <c:v>0.93786982108279404</c:v>
                </c:pt>
                <c:pt idx="13">
                  <c:v>0.93786982108279404</c:v>
                </c:pt>
                <c:pt idx="14">
                  <c:v>0.93786982108279404</c:v>
                </c:pt>
                <c:pt idx="15">
                  <c:v>0.93786982108279404</c:v>
                </c:pt>
                <c:pt idx="16">
                  <c:v>0.93786982108279404</c:v>
                </c:pt>
                <c:pt idx="17">
                  <c:v>0.93786982108279404</c:v>
                </c:pt>
                <c:pt idx="18">
                  <c:v>0.93786982108279404</c:v>
                </c:pt>
                <c:pt idx="19">
                  <c:v>0.93786982108279404</c:v>
                </c:pt>
                <c:pt idx="20">
                  <c:v>0.93786982108279404</c:v>
                </c:pt>
                <c:pt idx="21">
                  <c:v>0.93786982108279404</c:v>
                </c:pt>
                <c:pt idx="22">
                  <c:v>0.93786982108279404</c:v>
                </c:pt>
                <c:pt idx="23">
                  <c:v>0.93786982108279404</c:v>
                </c:pt>
                <c:pt idx="24">
                  <c:v>0.93786982108279404</c:v>
                </c:pt>
                <c:pt idx="25">
                  <c:v>0.93786982108279404</c:v>
                </c:pt>
                <c:pt idx="26">
                  <c:v>0.89644972437683001</c:v>
                </c:pt>
                <c:pt idx="27">
                  <c:v>0.89644972437683001</c:v>
                </c:pt>
                <c:pt idx="28">
                  <c:v>0.89644972437683001</c:v>
                </c:pt>
                <c:pt idx="29">
                  <c:v>0.89644972437683001</c:v>
                </c:pt>
                <c:pt idx="30">
                  <c:v>0.89644972437683001</c:v>
                </c:pt>
                <c:pt idx="31">
                  <c:v>0.89644972437683001</c:v>
                </c:pt>
                <c:pt idx="32">
                  <c:v>0.89644972437683001</c:v>
                </c:pt>
                <c:pt idx="33">
                  <c:v>0.89349112185621804</c:v>
                </c:pt>
                <c:pt idx="34">
                  <c:v>0.89349112185621804</c:v>
                </c:pt>
                <c:pt idx="35">
                  <c:v>0.89349112185621804</c:v>
                </c:pt>
                <c:pt idx="36">
                  <c:v>0.89349112185621804</c:v>
                </c:pt>
                <c:pt idx="37">
                  <c:v>0.89349112185621804</c:v>
                </c:pt>
                <c:pt idx="38">
                  <c:v>0.89349112185621804</c:v>
                </c:pt>
                <c:pt idx="39">
                  <c:v>0.89349112185621804</c:v>
                </c:pt>
              </c:numCache>
            </c:numRef>
          </c:yVal>
          <c:smooth val="0"/>
        </c:ser>
        <c:ser>
          <c:idx val="1"/>
          <c:order val="1"/>
          <c:tx>
            <c:strRef>
              <c:f>SurvivalVSTime!$E$3:$E$4</c:f>
              <c:strCache>
                <c:ptCount val="2"/>
                <c:pt idx="0">
                  <c:v>Stage 2</c:v>
                </c:pt>
                <c:pt idx="1">
                  <c:v> y</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exp"/>
            <c:dispRSqr val="1"/>
            <c:dispEq val="1"/>
            <c:trendlineLbl>
              <c:layout>
                <c:manualLayout>
                  <c:x val="2.4914297288401652E-2"/>
                  <c:y val="-7.5412634618114122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SurvivalVSTime!$D$5:$D$55</c:f>
              <c:numCache>
                <c:formatCode>0</c:formatCode>
                <c:ptCount val="51"/>
                <c:pt idx="0">
                  <c:v>0</c:v>
                </c:pt>
                <c:pt idx="1">
                  <c:v>2.0238113403320299</c:v>
                </c:pt>
                <c:pt idx="2">
                  <c:v>3.21428571428571</c:v>
                </c:pt>
                <c:pt idx="3">
                  <c:v>4.2857142857142803</c:v>
                </c:pt>
                <c:pt idx="4">
                  <c:v>4.6428571428571397</c:v>
                </c:pt>
                <c:pt idx="5">
                  <c:v>5.3571428571428497</c:v>
                </c:pt>
                <c:pt idx="6">
                  <c:v>6.0714285714285703</c:v>
                </c:pt>
                <c:pt idx="7">
                  <c:v>7.1428571428571397</c:v>
                </c:pt>
                <c:pt idx="8">
                  <c:v>8.21428571428571</c:v>
                </c:pt>
                <c:pt idx="9">
                  <c:v>9.16666848318917</c:v>
                </c:pt>
                <c:pt idx="10">
                  <c:v>10.1190512520926</c:v>
                </c:pt>
                <c:pt idx="11">
                  <c:v>11.1904798235212</c:v>
                </c:pt>
                <c:pt idx="12">
                  <c:v>12.3809541974748</c:v>
                </c:pt>
                <c:pt idx="13">
                  <c:v>13.214285714285699</c:v>
                </c:pt>
                <c:pt idx="14">
                  <c:v>13.9285714285714</c:v>
                </c:pt>
                <c:pt idx="15">
                  <c:v>14.8809541974748</c:v>
                </c:pt>
                <c:pt idx="16">
                  <c:v>16.428571428571399</c:v>
                </c:pt>
                <c:pt idx="17">
                  <c:v>17.100000000000001</c:v>
                </c:pt>
                <c:pt idx="18">
                  <c:v>18.214285714285701</c:v>
                </c:pt>
                <c:pt idx="19">
                  <c:v>19.166668483189099</c:v>
                </c:pt>
                <c:pt idx="20">
                  <c:v>20</c:v>
                </c:pt>
                <c:pt idx="21">
                  <c:v>21.190479823521201</c:v>
                </c:pt>
                <c:pt idx="22">
                  <c:v>22.2619083949497</c:v>
                </c:pt>
                <c:pt idx="23">
                  <c:v>23.095239911760601</c:v>
                </c:pt>
                <c:pt idx="24">
                  <c:v>23.690479823521201</c:v>
                </c:pt>
                <c:pt idx="25">
                  <c:v>24.404765537806899</c:v>
                </c:pt>
                <c:pt idx="26">
                  <c:v>25.1190512520926</c:v>
                </c:pt>
                <c:pt idx="27">
                  <c:v>25.714285714285701</c:v>
                </c:pt>
                <c:pt idx="28">
                  <c:v>27.1428571428571</c:v>
                </c:pt>
                <c:pt idx="29">
                  <c:v>27.976194109235401</c:v>
                </c:pt>
                <c:pt idx="30">
                  <c:v>28.809525626046302</c:v>
                </c:pt>
                <c:pt idx="31">
                  <c:v>30.1190512520926</c:v>
                </c:pt>
                <c:pt idx="32">
                  <c:v>31.190479823521201</c:v>
                </c:pt>
                <c:pt idx="33">
                  <c:v>32.380959647042403</c:v>
                </c:pt>
                <c:pt idx="34">
                  <c:v>32.976194109235401</c:v>
                </c:pt>
                <c:pt idx="35">
                  <c:v>34.285714285714199</c:v>
                </c:pt>
                <c:pt idx="36">
                  <c:v>35.476194109235401</c:v>
                </c:pt>
                <c:pt idx="37">
                  <c:v>36.071428571428498</c:v>
                </c:pt>
                <c:pt idx="38">
                  <c:v>37.023816789899499</c:v>
                </c:pt>
              </c:numCache>
            </c:numRef>
          </c:xVal>
          <c:yVal>
            <c:numRef>
              <c:f>SurvivalVSTime!$E$5:$E$55</c:f>
              <c:numCache>
                <c:formatCode>General</c:formatCode>
                <c:ptCount val="51"/>
                <c:pt idx="0">
                  <c:v>0.997041431337648</c:v>
                </c:pt>
                <c:pt idx="1">
                  <c:v>0.997041431337648</c:v>
                </c:pt>
                <c:pt idx="2">
                  <c:v>0.89053255319386604</c:v>
                </c:pt>
                <c:pt idx="3">
                  <c:v>0.86390533365792099</c:v>
                </c:pt>
                <c:pt idx="4">
                  <c:v>0.83136094293901197</c:v>
                </c:pt>
                <c:pt idx="5">
                  <c:v>0.75147928433117495</c:v>
                </c:pt>
                <c:pt idx="6">
                  <c:v>0.75147928433117495</c:v>
                </c:pt>
                <c:pt idx="7">
                  <c:v>0.75147928433117495</c:v>
                </c:pt>
                <c:pt idx="8">
                  <c:v>0.66568048839863603</c:v>
                </c:pt>
                <c:pt idx="9">
                  <c:v>0.62130178917206003</c:v>
                </c:pt>
                <c:pt idx="10">
                  <c:v>0.57988162474957505</c:v>
                </c:pt>
                <c:pt idx="11">
                  <c:v>0.52662718567768496</c:v>
                </c:pt>
                <c:pt idx="12">
                  <c:v>0.49999996614173903</c:v>
                </c:pt>
                <c:pt idx="13">
                  <c:v>0.49999996614173903</c:v>
                </c:pt>
                <c:pt idx="14">
                  <c:v>0.49999996614173903</c:v>
                </c:pt>
                <c:pt idx="15">
                  <c:v>0.47041421180170301</c:v>
                </c:pt>
                <c:pt idx="16">
                  <c:v>0.47041421180170301</c:v>
                </c:pt>
                <c:pt idx="17">
                  <c:v>0.47041421180170301</c:v>
                </c:pt>
                <c:pt idx="18">
                  <c:v>0.47041421180170301</c:v>
                </c:pt>
                <c:pt idx="19">
                  <c:v>0.47041421180170301</c:v>
                </c:pt>
                <c:pt idx="20">
                  <c:v>0.47041421180170301</c:v>
                </c:pt>
                <c:pt idx="21">
                  <c:v>0.420118307533903</c:v>
                </c:pt>
                <c:pt idx="22">
                  <c:v>0.420118307533903</c:v>
                </c:pt>
                <c:pt idx="23">
                  <c:v>0.420118307533903</c:v>
                </c:pt>
                <c:pt idx="24">
                  <c:v>0.420118307533903</c:v>
                </c:pt>
                <c:pt idx="25">
                  <c:v>0.420118307533903</c:v>
                </c:pt>
                <c:pt idx="26">
                  <c:v>0.420118307533903</c:v>
                </c:pt>
                <c:pt idx="27">
                  <c:v>0.41715977272981197</c:v>
                </c:pt>
                <c:pt idx="28">
                  <c:v>0.41715977272981197</c:v>
                </c:pt>
                <c:pt idx="29">
                  <c:v>0.41124256768858802</c:v>
                </c:pt>
                <c:pt idx="30">
                  <c:v>0.35502959381260601</c:v>
                </c:pt>
                <c:pt idx="31">
                  <c:v>0.34911238877138101</c:v>
                </c:pt>
                <c:pt idx="32">
                  <c:v>0.34911238877138101</c:v>
                </c:pt>
                <c:pt idx="33">
                  <c:v>0.34911238877138101</c:v>
                </c:pt>
                <c:pt idx="34">
                  <c:v>0.34911238877138101</c:v>
                </c:pt>
                <c:pt idx="35">
                  <c:v>0.34911238877138101</c:v>
                </c:pt>
                <c:pt idx="36">
                  <c:v>0.34911238877138101</c:v>
                </c:pt>
                <c:pt idx="37">
                  <c:v>0.34911238877138101</c:v>
                </c:pt>
                <c:pt idx="38">
                  <c:v>0.34911238877138101</c:v>
                </c:pt>
              </c:numCache>
            </c:numRef>
          </c:yVal>
          <c:smooth val="0"/>
        </c:ser>
        <c:ser>
          <c:idx val="2"/>
          <c:order val="2"/>
          <c:tx>
            <c:strRef>
              <c:f>SurvivalVSTime!$G$3:$G$4</c:f>
              <c:strCache>
                <c:ptCount val="2"/>
                <c:pt idx="0">
                  <c:v>stage 3</c:v>
                </c:pt>
                <c:pt idx="1">
                  <c:v> y</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exp"/>
            <c:dispRSqr val="1"/>
            <c:dispEq val="1"/>
            <c:trendlineLbl>
              <c:layout>
                <c:manualLayout>
                  <c:x val="0.14412520782169111"/>
                  <c:y val="-8.9507922534474878E-3"/>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SurvivalVSTime!$F$5:$F$55</c:f>
              <c:numCache>
                <c:formatCode>0</c:formatCode>
                <c:ptCount val="51"/>
                <c:pt idx="0">
                  <c:v>0</c:v>
                </c:pt>
                <c:pt idx="1">
                  <c:v>1.0714285714285701</c:v>
                </c:pt>
                <c:pt idx="2">
                  <c:v>1.0714285714285701</c:v>
                </c:pt>
                <c:pt idx="3">
                  <c:v>2.1428571428571401</c:v>
                </c:pt>
                <c:pt idx="4">
                  <c:v>3.0357142857142798</c:v>
                </c:pt>
                <c:pt idx="5">
                  <c:v>4.375</c:v>
                </c:pt>
                <c:pt idx="6">
                  <c:v>5</c:v>
                </c:pt>
                <c:pt idx="7">
                  <c:v>5.8928571428571397</c:v>
                </c:pt>
                <c:pt idx="8">
                  <c:v>6.875</c:v>
                </c:pt>
                <c:pt idx="9">
                  <c:v>8.0357142857142794</c:v>
                </c:pt>
                <c:pt idx="10">
                  <c:v>8.9285714285714199</c:v>
                </c:pt>
                <c:pt idx="11">
                  <c:v>9.8214285714285694</c:v>
                </c:pt>
                <c:pt idx="12">
                  <c:v>11.0714285714285</c:v>
                </c:pt>
                <c:pt idx="13">
                  <c:v>12.232142857142801</c:v>
                </c:pt>
                <c:pt idx="14">
                  <c:v>13.214285714285699</c:v>
                </c:pt>
                <c:pt idx="15">
                  <c:v>15.089285714285699</c:v>
                </c:pt>
                <c:pt idx="16">
                  <c:v>16.160714285714199</c:v>
                </c:pt>
                <c:pt idx="17">
                  <c:v>17.053571428571399</c:v>
                </c:pt>
                <c:pt idx="18">
                  <c:v>17.5</c:v>
                </c:pt>
                <c:pt idx="19">
                  <c:v>18.928571428571399</c:v>
                </c:pt>
                <c:pt idx="20">
                  <c:v>20.089285714285701</c:v>
                </c:pt>
                <c:pt idx="21">
                  <c:v>20.357142857142801</c:v>
                </c:pt>
                <c:pt idx="22">
                  <c:v>22.053571428571399</c:v>
                </c:pt>
                <c:pt idx="23">
                  <c:v>22.678571428571399</c:v>
                </c:pt>
                <c:pt idx="24">
                  <c:v>24.107142857142801</c:v>
                </c:pt>
                <c:pt idx="25">
                  <c:v>25.625</c:v>
                </c:pt>
                <c:pt idx="26">
                  <c:v>27.1428571428571</c:v>
                </c:pt>
                <c:pt idx="27">
                  <c:v>28.3928571428571</c:v>
                </c:pt>
                <c:pt idx="28">
                  <c:v>30.2678571428571</c:v>
                </c:pt>
                <c:pt idx="29">
                  <c:v>31.875</c:v>
                </c:pt>
                <c:pt idx="30">
                  <c:v>32.946428571428498</c:v>
                </c:pt>
                <c:pt idx="31">
                  <c:v>34.285714285714199</c:v>
                </c:pt>
                <c:pt idx="32">
                  <c:v>35.775255219698899</c:v>
                </c:pt>
                <c:pt idx="33">
                  <c:v>37.064942435892199</c:v>
                </c:pt>
              </c:numCache>
            </c:numRef>
          </c:xVal>
          <c:yVal>
            <c:numRef>
              <c:f>SurvivalVSTime!$G$5:$G$55</c:f>
              <c:numCache>
                <c:formatCode>General</c:formatCode>
                <c:ptCount val="51"/>
                <c:pt idx="0">
                  <c:v>0.97337278046405395</c:v>
                </c:pt>
                <c:pt idx="1">
                  <c:v>0.95857990329403597</c:v>
                </c:pt>
                <c:pt idx="2">
                  <c:v>0.94378699226575702</c:v>
                </c:pt>
                <c:pt idx="3">
                  <c:v>0.93195268375809004</c:v>
                </c:pt>
                <c:pt idx="4">
                  <c:v>0.86316569995689796</c:v>
                </c:pt>
                <c:pt idx="5">
                  <c:v>0.84097635034360996</c:v>
                </c:pt>
                <c:pt idx="6">
                  <c:v>0.82322487065298</c:v>
                </c:pt>
                <c:pt idx="7">
                  <c:v>0.79215978119437702</c:v>
                </c:pt>
                <c:pt idx="8">
                  <c:v>0.76997043158108902</c:v>
                </c:pt>
                <c:pt idx="9">
                  <c:v>0.69896451281856797</c:v>
                </c:pt>
                <c:pt idx="10">
                  <c:v>0.68343196808926598</c:v>
                </c:pt>
                <c:pt idx="11">
                  <c:v>0.63905326886268998</c:v>
                </c:pt>
                <c:pt idx="12">
                  <c:v>0.63905326886268998</c:v>
                </c:pt>
                <c:pt idx="13">
                  <c:v>0.59023669971345705</c:v>
                </c:pt>
                <c:pt idx="14">
                  <c:v>0.57026628506149801</c:v>
                </c:pt>
                <c:pt idx="15">
                  <c:v>0.50369823622163401</c:v>
                </c:pt>
                <c:pt idx="16">
                  <c:v>0.42381657761379798</c:v>
                </c:pt>
                <c:pt idx="17">
                  <c:v>0.39497042311652403</c:v>
                </c:pt>
                <c:pt idx="18">
                  <c:v>0.36612426861925002</c:v>
                </c:pt>
                <c:pt idx="19">
                  <c:v>0.36612426861925002</c:v>
                </c:pt>
                <c:pt idx="20">
                  <c:v>0.33284024419931801</c:v>
                </c:pt>
                <c:pt idx="21">
                  <c:v>0.270710065282112</c:v>
                </c:pt>
                <c:pt idx="22">
                  <c:v>0.270710065282112</c:v>
                </c:pt>
                <c:pt idx="23">
                  <c:v>0.224112431094207</c:v>
                </c:pt>
                <c:pt idx="24">
                  <c:v>0.224112431094207</c:v>
                </c:pt>
                <c:pt idx="25">
                  <c:v>0.224112431094207</c:v>
                </c:pt>
                <c:pt idx="26">
                  <c:v>0.224112431094207</c:v>
                </c:pt>
                <c:pt idx="27">
                  <c:v>0.224112431094207</c:v>
                </c:pt>
                <c:pt idx="28">
                  <c:v>0.224112431094207</c:v>
                </c:pt>
                <c:pt idx="29">
                  <c:v>0.224112431094207</c:v>
                </c:pt>
                <c:pt idx="30">
                  <c:v>0.224112431094207</c:v>
                </c:pt>
                <c:pt idx="31">
                  <c:v>0.224112431094207</c:v>
                </c:pt>
                <c:pt idx="32">
                  <c:v>0.224112431094207</c:v>
                </c:pt>
                <c:pt idx="33">
                  <c:v>0.224112431094207</c:v>
                </c:pt>
              </c:numCache>
            </c:numRef>
          </c:yVal>
          <c:smooth val="0"/>
        </c:ser>
        <c:ser>
          <c:idx val="3"/>
          <c:order val="3"/>
          <c:tx>
            <c:strRef>
              <c:f>SurvivalVSTime!$I$3:$I$4</c:f>
              <c:strCache>
                <c:ptCount val="2"/>
                <c:pt idx="0">
                  <c:v>stage 4</c:v>
                </c:pt>
                <c:pt idx="1">
                  <c:v> y</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trendline>
            <c:spPr>
              <a:ln w="19050" cap="rnd">
                <a:solidFill>
                  <a:schemeClr val="accent4"/>
                </a:solidFill>
                <a:prstDash val="sysDot"/>
              </a:ln>
              <a:effectLst/>
            </c:spPr>
            <c:trendlineType val="exp"/>
            <c:dispRSqr val="1"/>
            <c:dispEq val="1"/>
            <c:trendlineLbl>
              <c:layout>
                <c:manualLayout>
                  <c:x val="-0.24668455832088512"/>
                  <c:y val="-1.4011633046239114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SurvivalVSTime!$H$5:$H$55</c:f>
              <c:numCache>
                <c:formatCode>General</c:formatCode>
                <c:ptCount val="51"/>
                <c:pt idx="0">
                  <c:v>0</c:v>
                </c:pt>
                <c:pt idx="1">
                  <c:v>6.08680883463463E-2</c:v>
                </c:pt>
                <c:pt idx="2">
                  <c:v>0.45769576249538901</c:v>
                </c:pt>
                <c:pt idx="3">
                  <c:v>1.05293727371894</c:v>
                </c:pt>
                <c:pt idx="4">
                  <c:v>1.2513511107934701</c:v>
                </c:pt>
                <c:pt idx="5">
                  <c:v>1.94579681576321</c:v>
                </c:pt>
                <c:pt idx="6">
                  <c:v>2.3426190403300802</c:v>
                </c:pt>
                <c:pt idx="7">
                  <c:v>3.03707019488199</c:v>
                </c:pt>
                <c:pt idx="8">
                  <c:v>3.4338924194488598</c:v>
                </c:pt>
                <c:pt idx="9">
                  <c:v>4.0291339306724199</c:v>
                </c:pt>
                <c:pt idx="10">
                  <c:v>4.5251657985676399</c:v>
                </c:pt>
                <c:pt idx="11">
                  <c:v>4.9219934727166903</c:v>
                </c:pt>
                <c:pt idx="12">
                  <c:v>5.3188211468657203</c:v>
                </c:pt>
                <c:pt idx="13">
                  <c:v>6.2116806889099898</c:v>
                </c:pt>
                <c:pt idx="14">
                  <c:v>6.4100945259845101</c:v>
                </c:pt>
                <c:pt idx="15">
                  <c:v>7.1045402309542398</c:v>
                </c:pt>
                <c:pt idx="16">
                  <c:v>7.5013679051032902</c:v>
                </c:pt>
                <c:pt idx="17">
                  <c:v>8.0966039667446701</c:v>
                </c:pt>
                <c:pt idx="18">
                  <c:v>8.39422744714755</c:v>
                </c:pt>
                <c:pt idx="19">
                  <c:v>8.9894635087889405</c:v>
                </c:pt>
                <c:pt idx="20">
                  <c:v>9.4855008262663194</c:v>
                </c:pt>
                <c:pt idx="21">
                  <c:v>10.7751825928774</c:v>
                </c:pt>
                <c:pt idx="22">
                  <c:v>11.4696282978472</c:v>
                </c:pt>
                <c:pt idx="23">
                  <c:v>12.1640794523991</c:v>
                </c:pt>
                <c:pt idx="24">
                  <c:v>12.461697483219799</c:v>
                </c:pt>
                <c:pt idx="25">
                  <c:v>13.552970862338499</c:v>
                </c:pt>
                <c:pt idx="26">
                  <c:v>14.0490027302338</c:v>
                </c:pt>
                <c:pt idx="27">
                  <c:v>14.3466207610544</c:v>
                </c:pt>
                <c:pt idx="28">
                  <c:v>14.941862272278</c:v>
                </c:pt>
                <c:pt idx="29">
                  <c:v>15.6363079772477</c:v>
                </c:pt>
                <c:pt idx="30">
                  <c:v>16.033135651396801</c:v>
                </c:pt>
                <c:pt idx="31">
                  <c:v>16.628377162620399</c:v>
                </c:pt>
                <c:pt idx="32">
                  <c:v>17.620440898410799</c:v>
                </c:pt>
                <c:pt idx="33">
                  <c:v>18.612504634201201</c:v>
                </c:pt>
                <c:pt idx="34">
                  <c:v>19.3069557887531</c:v>
                </c:pt>
                <c:pt idx="35">
                  <c:v>19.902191850394502</c:v>
                </c:pt>
                <c:pt idx="36">
                  <c:v>20.398223718289799</c:v>
                </c:pt>
                <c:pt idx="37">
                  <c:v>20.993465229513301</c:v>
                </c:pt>
                <c:pt idx="38">
                  <c:v>21.291083260333998</c:v>
                </c:pt>
                <c:pt idx="39">
                  <c:v>21.8863247715576</c:v>
                </c:pt>
                <c:pt idx="40">
                  <c:v>22.481566282781099</c:v>
                </c:pt>
                <c:pt idx="41">
                  <c:v>22.8783939569302</c:v>
                </c:pt>
                <c:pt idx="42">
                  <c:v>23.2752161814971</c:v>
                </c:pt>
                <c:pt idx="43">
                  <c:v>24.1680757235413</c:v>
                </c:pt>
                <c:pt idx="44">
                  <c:v>24.564903397690401</c:v>
                </c:pt>
                <c:pt idx="45">
                  <c:v>26.053004450958198</c:v>
                </c:pt>
                <c:pt idx="46">
                  <c:v>26.747450155927901</c:v>
                </c:pt>
                <c:pt idx="47">
                  <c:v>28.731583077090999</c:v>
                </c:pt>
                <c:pt idx="48">
                  <c:v>29.822856456209699</c:v>
                </c:pt>
                <c:pt idx="49">
                  <c:v>30.814920192000201</c:v>
                </c:pt>
                <c:pt idx="50">
                  <c:v>31.906193571119001</c:v>
                </c:pt>
              </c:numCache>
            </c:numRef>
          </c:xVal>
          <c:yVal>
            <c:numRef>
              <c:f>SurvivalVSTime!$I$5:$I$55</c:f>
              <c:numCache>
                <c:formatCode>General</c:formatCode>
                <c:ptCount val="51"/>
                <c:pt idx="0">
                  <c:v>0.97337278046405395</c:v>
                </c:pt>
                <c:pt idx="1">
                  <c:v>0.94474239652306102</c:v>
                </c:pt>
                <c:pt idx="2">
                  <c:v>0.84858853377770405</c:v>
                </c:pt>
                <c:pt idx="3">
                  <c:v>0.82393372929826703</c:v>
                </c:pt>
                <c:pt idx="4">
                  <c:v>0.75736565224318897</c:v>
                </c:pt>
                <c:pt idx="5">
                  <c:v>0.75490019549602605</c:v>
                </c:pt>
                <c:pt idx="6">
                  <c:v>0.68093568048294195</c:v>
                </c:pt>
                <c:pt idx="7">
                  <c:v>0.67600473313035803</c:v>
                </c:pt>
                <c:pt idx="8">
                  <c:v>0.65381538539808404</c:v>
                </c:pt>
                <c:pt idx="9">
                  <c:v>0.65381538539808404</c:v>
                </c:pt>
                <c:pt idx="10">
                  <c:v>0.59957472751185303</c:v>
                </c:pt>
                <c:pt idx="11">
                  <c:v>0.59957472751185303</c:v>
                </c:pt>
                <c:pt idx="12">
                  <c:v>0.55766152265272695</c:v>
                </c:pt>
                <c:pt idx="13">
                  <c:v>0.55273054144188505</c:v>
                </c:pt>
                <c:pt idx="14">
                  <c:v>0.51821380839902198</c:v>
                </c:pt>
                <c:pt idx="15">
                  <c:v>0.51821380839902198</c:v>
                </c:pt>
                <c:pt idx="16">
                  <c:v>0.47630060353989601</c:v>
                </c:pt>
                <c:pt idx="17">
                  <c:v>0.473835112934475</c:v>
                </c:pt>
                <c:pt idx="18">
                  <c:v>0.41466347383740199</c:v>
                </c:pt>
                <c:pt idx="19">
                  <c:v>0.41219805094849599</c:v>
                </c:pt>
                <c:pt idx="20">
                  <c:v>0.34562994003516001</c:v>
                </c:pt>
                <c:pt idx="21">
                  <c:v>0.34316451714625401</c:v>
                </c:pt>
                <c:pt idx="22">
                  <c:v>0.313578697597718</c:v>
                </c:pt>
                <c:pt idx="23">
                  <c:v>0.311113206992297</c:v>
                </c:pt>
                <c:pt idx="24">
                  <c:v>0.29878582168170698</c:v>
                </c:pt>
                <c:pt idx="25">
                  <c:v>0.26426902092232901</c:v>
                </c:pt>
                <c:pt idx="26">
                  <c:v>0.26426902092232901</c:v>
                </c:pt>
                <c:pt idx="27">
                  <c:v>0.24207967319005499</c:v>
                </c:pt>
                <c:pt idx="28">
                  <c:v>0.24207967319005499</c:v>
                </c:pt>
                <c:pt idx="29">
                  <c:v>0.24207967319005499</c:v>
                </c:pt>
                <c:pt idx="30">
                  <c:v>0.24207967319005499</c:v>
                </c:pt>
                <c:pt idx="31">
                  <c:v>0.219890325457782</c:v>
                </c:pt>
                <c:pt idx="32">
                  <c:v>0.219890325457782</c:v>
                </c:pt>
                <c:pt idx="33">
                  <c:v>0.219890325457782</c:v>
                </c:pt>
                <c:pt idx="34">
                  <c:v>0.177977120598655</c:v>
                </c:pt>
                <c:pt idx="35">
                  <c:v>0.175511629993235</c:v>
                </c:pt>
                <c:pt idx="36">
                  <c:v>0.123736462712424</c:v>
                </c:pt>
                <c:pt idx="37">
                  <c:v>0.12127097210700399</c:v>
                </c:pt>
                <c:pt idx="38">
                  <c:v>0.10647809619099299</c:v>
                </c:pt>
                <c:pt idx="39">
                  <c:v>0.10647809619099299</c:v>
                </c:pt>
                <c:pt idx="40">
                  <c:v>9.1685152558467306E-2</c:v>
                </c:pt>
                <c:pt idx="41">
                  <c:v>9.1685152558467306E-2</c:v>
                </c:pt>
                <c:pt idx="42">
                  <c:v>7.93577672478777E-2</c:v>
                </c:pt>
                <c:pt idx="43">
                  <c:v>7.6892344358972006E-2</c:v>
                </c:pt>
                <c:pt idx="44">
                  <c:v>5.9633977837540403E-2</c:v>
                </c:pt>
                <c:pt idx="45">
                  <c:v>5.9633977837540403E-2</c:v>
                </c:pt>
                <c:pt idx="46">
                  <c:v>5.9633977837540403E-2</c:v>
                </c:pt>
                <c:pt idx="47">
                  <c:v>5.9633977837540403E-2</c:v>
                </c:pt>
                <c:pt idx="48">
                  <c:v>5.9633977837540403E-2</c:v>
                </c:pt>
                <c:pt idx="49">
                  <c:v>5.9633977837540403E-2</c:v>
                </c:pt>
                <c:pt idx="50">
                  <c:v>5.9633977837540403E-2</c:v>
                </c:pt>
              </c:numCache>
            </c:numRef>
          </c:yVal>
          <c:smooth val="0"/>
        </c:ser>
        <c:dLbls>
          <c:showLegendKey val="0"/>
          <c:showVal val="0"/>
          <c:showCatName val="0"/>
          <c:showSerName val="0"/>
          <c:showPercent val="0"/>
          <c:showBubbleSize val="0"/>
        </c:dLbls>
        <c:axId val="335036608"/>
        <c:axId val="335037000"/>
      </c:scatterChart>
      <c:valAx>
        <c:axId val="33503660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5037000"/>
        <c:crosses val="autoZero"/>
        <c:crossBetween val="midCat"/>
      </c:valAx>
      <c:valAx>
        <c:axId val="3350370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5036608"/>
        <c:crosses val="autoZero"/>
        <c:crossBetween val="midCat"/>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egendEntry>
        <c:idx val="8"/>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6</xdr:col>
      <xdr:colOff>85724</xdr:colOff>
      <xdr:row>437</xdr:row>
      <xdr:rowOff>61911</xdr:rowOff>
    </xdr:from>
    <xdr:to>
      <xdr:col>11</xdr:col>
      <xdr:colOff>152399</xdr:colOff>
      <xdr:row>453</xdr:row>
      <xdr:rowOff>104774</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142873</xdr:colOff>
      <xdr:row>0</xdr:row>
      <xdr:rowOff>27214</xdr:rowOff>
    </xdr:from>
    <xdr:to>
      <xdr:col>12</xdr:col>
      <xdr:colOff>365009</xdr:colOff>
      <xdr:row>2</xdr:row>
      <xdr:rowOff>1656669</xdr:rowOff>
    </xdr:to>
    <xdr:pic>
      <xdr:nvPicPr>
        <xdr:cNvPr id="2" name="Picture 1"/>
        <xdr:cNvPicPr>
          <a:picLocks noChangeAspect="1"/>
        </xdr:cNvPicPr>
      </xdr:nvPicPr>
      <xdr:blipFill rotWithShape="1">
        <a:blip xmlns:r="http://schemas.openxmlformats.org/officeDocument/2006/relationships" r:embed="rId1"/>
        <a:srcRect l="21997" t="20184" r="15338" b="11448"/>
        <a:stretch/>
      </xdr:blipFill>
      <xdr:spPr>
        <a:xfrm>
          <a:off x="5844266" y="27214"/>
          <a:ext cx="3283744" cy="2010455"/>
        </a:xfrm>
        <a:prstGeom prst="rect">
          <a:avLst/>
        </a:prstGeom>
      </xdr:spPr>
    </xdr:pic>
    <xdr:clientData/>
  </xdr:twoCellAnchor>
  <xdr:twoCellAnchor editAs="oneCell">
    <xdr:from>
      <xdr:col>8</xdr:col>
      <xdr:colOff>47626</xdr:colOff>
      <xdr:row>12</xdr:row>
      <xdr:rowOff>171450</xdr:rowOff>
    </xdr:from>
    <xdr:to>
      <xdr:col>11</xdr:col>
      <xdr:colOff>428625</xdr:colOff>
      <xdr:row>21</xdr:row>
      <xdr:rowOff>134610</xdr:rowOff>
    </xdr:to>
    <xdr:pic>
      <xdr:nvPicPr>
        <xdr:cNvPr id="3" name="Picture 2"/>
        <xdr:cNvPicPr>
          <a:picLocks noChangeAspect="1"/>
        </xdr:cNvPicPr>
      </xdr:nvPicPr>
      <xdr:blipFill rotWithShape="1">
        <a:blip xmlns:r="http://schemas.openxmlformats.org/officeDocument/2006/relationships" r:embed="rId2"/>
        <a:srcRect l="34546" t="21487" r="17127" b="12750"/>
        <a:stretch/>
      </xdr:blipFill>
      <xdr:spPr>
        <a:xfrm>
          <a:off x="5090273" y="2457450"/>
          <a:ext cx="2196352" cy="1677660"/>
        </a:xfrm>
        <a:prstGeom prst="rect">
          <a:avLst/>
        </a:prstGeom>
      </xdr:spPr>
    </xdr:pic>
    <xdr:clientData/>
  </xdr:twoCellAnchor>
  <xdr:twoCellAnchor editAs="oneCell">
    <xdr:from>
      <xdr:col>8</xdr:col>
      <xdr:colOff>163286</xdr:colOff>
      <xdr:row>23</xdr:row>
      <xdr:rowOff>61434</xdr:rowOff>
    </xdr:from>
    <xdr:to>
      <xdr:col>11</xdr:col>
      <xdr:colOff>231323</xdr:colOff>
      <xdr:row>23</xdr:row>
      <xdr:rowOff>1566880</xdr:rowOff>
    </xdr:to>
    <xdr:pic>
      <xdr:nvPicPr>
        <xdr:cNvPr id="4" name="Picture 3"/>
        <xdr:cNvPicPr>
          <a:picLocks noChangeAspect="1"/>
        </xdr:cNvPicPr>
      </xdr:nvPicPr>
      <xdr:blipFill rotWithShape="1">
        <a:blip xmlns:r="http://schemas.openxmlformats.org/officeDocument/2006/relationships" r:embed="rId3"/>
        <a:srcRect l="32809" t="19534" r="20142" b="14052"/>
        <a:stretch/>
      </xdr:blipFill>
      <xdr:spPr>
        <a:xfrm>
          <a:off x="6416168" y="4442934"/>
          <a:ext cx="1883390" cy="1505446"/>
        </a:xfrm>
        <a:prstGeom prst="rect">
          <a:avLst/>
        </a:prstGeom>
      </xdr:spPr>
    </xdr:pic>
    <xdr:clientData/>
  </xdr:twoCellAnchor>
  <xdr:twoCellAnchor editAs="oneCell">
    <xdr:from>
      <xdr:col>12</xdr:col>
      <xdr:colOff>142874</xdr:colOff>
      <xdr:row>23</xdr:row>
      <xdr:rowOff>179292</xdr:rowOff>
    </xdr:from>
    <xdr:to>
      <xdr:col>17</xdr:col>
      <xdr:colOff>291353</xdr:colOff>
      <xdr:row>23</xdr:row>
      <xdr:rowOff>1461339</xdr:rowOff>
    </xdr:to>
    <xdr:pic>
      <xdr:nvPicPr>
        <xdr:cNvPr id="5" name="Picture 4"/>
        <xdr:cNvPicPr>
          <a:picLocks noChangeAspect="1"/>
        </xdr:cNvPicPr>
      </xdr:nvPicPr>
      <xdr:blipFill rotWithShape="1">
        <a:blip xmlns:r="http://schemas.openxmlformats.org/officeDocument/2006/relationships" r:embed="rId4"/>
        <a:srcRect l="24164" t="41346" r="12472" b="13075"/>
        <a:stretch/>
      </xdr:blipFill>
      <xdr:spPr>
        <a:xfrm>
          <a:off x="7605992" y="4560792"/>
          <a:ext cx="3174067" cy="1282047"/>
        </a:xfrm>
        <a:prstGeom prst="rect">
          <a:avLst/>
        </a:prstGeom>
      </xdr:spPr>
    </xdr:pic>
    <xdr:clientData/>
  </xdr:twoCellAnchor>
  <xdr:twoCellAnchor editAs="oneCell">
    <xdr:from>
      <xdr:col>9</xdr:col>
      <xdr:colOff>37420</xdr:colOff>
      <xdr:row>36</xdr:row>
      <xdr:rowOff>88446</xdr:rowOff>
    </xdr:from>
    <xdr:to>
      <xdr:col>12</xdr:col>
      <xdr:colOff>465322</xdr:colOff>
      <xdr:row>42</xdr:row>
      <xdr:rowOff>88446</xdr:rowOff>
    </xdr:to>
    <xdr:pic>
      <xdr:nvPicPr>
        <xdr:cNvPr id="6" name="Picture 5"/>
        <xdr:cNvPicPr>
          <a:picLocks noChangeAspect="1"/>
        </xdr:cNvPicPr>
      </xdr:nvPicPr>
      <xdr:blipFill rotWithShape="1">
        <a:blip xmlns:r="http://schemas.openxmlformats.org/officeDocument/2006/relationships" r:embed="rId5"/>
        <a:srcRect l="24343" t="31905" r="8177" b="6890"/>
        <a:stretch/>
      </xdr:blipFill>
      <xdr:spPr>
        <a:xfrm>
          <a:off x="5738813" y="6946446"/>
          <a:ext cx="2264866" cy="1143000"/>
        </a:xfrm>
        <a:prstGeom prst="rect">
          <a:avLst/>
        </a:prstGeom>
      </xdr:spPr>
    </xdr:pic>
    <xdr:clientData/>
  </xdr:twoCellAnchor>
  <xdr:twoCellAnchor editAs="oneCell">
    <xdr:from>
      <xdr:col>9</xdr:col>
      <xdr:colOff>21573</xdr:colOff>
      <xdr:row>43</xdr:row>
      <xdr:rowOff>51825</xdr:rowOff>
    </xdr:from>
    <xdr:to>
      <xdr:col>11</xdr:col>
      <xdr:colOff>445582</xdr:colOff>
      <xdr:row>48</xdr:row>
      <xdr:rowOff>134470</xdr:rowOff>
    </xdr:to>
    <xdr:pic>
      <xdr:nvPicPr>
        <xdr:cNvPr id="8" name="Picture 7"/>
        <xdr:cNvPicPr>
          <a:picLocks noChangeAspect="1"/>
        </xdr:cNvPicPr>
      </xdr:nvPicPr>
      <xdr:blipFill rotWithShape="1">
        <a:blip xmlns:r="http://schemas.openxmlformats.org/officeDocument/2006/relationships" r:embed="rId6"/>
        <a:srcRect l="18826" t="20836" r="18813" b="9884"/>
        <a:stretch/>
      </xdr:blipFill>
      <xdr:spPr>
        <a:xfrm>
          <a:off x="5669338" y="8243325"/>
          <a:ext cx="1634244" cy="10351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381000</xdr:colOff>
      <xdr:row>2</xdr:row>
      <xdr:rowOff>138111</xdr:rowOff>
    </xdr:from>
    <xdr:to>
      <xdr:col>19</xdr:col>
      <xdr:colOff>209550</xdr:colOff>
      <xdr:row>21</xdr:row>
      <xdr:rowOff>104774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302079</xdr:colOff>
      <xdr:row>12</xdr:row>
      <xdr:rowOff>163286</xdr:rowOff>
    </xdr:from>
    <xdr:to>
      <xdr:col>8</xdr:col>
      <xdr:colOff>606879</xdr:colOff>
      <xdr:row>37</xdr:row>
      <xdr:rowOff>87086</xdr:rowOff>
    </xdr:to>
    <xdr:pic>
      <xdr:nvPicPr>
        <xdr:cNvPr id="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1679" y="2449286"/>
          <a:ext cx="4572000" cy="468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mailto:bjackson@ryerson.ca" TargetMode="External"/><Relationship Id="rId1" Type="http://schemas.openxmlformats.org/officeDocument/2006/relationships/hyperlink" Target="mailto:bjackson@ryerson.ca"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hyperlink" Target="https://www.statista.com/statistics/441036/cancer-surgery-wait-times-canada-by-site-90th-percentile/" TargetMode="External"/><Relationship Id="rId2" Type="http://schemas.openxmlformats.org/officeDocument/2006/relationships/hyperlink" Target="https://www.ctoam.com/precision-oncology/why-we-exist/standard-treatment/treatment/wait-times-in-canada/" TargetMode="External"/><Relationship Id="rId1" Type="http://schemas.openxmlformats.org/officeDocument/2006/relationships/hyperlink" Target="https://www.thelancet.com/journals/lanonc/article/PIIS1470-2045(20)30397-1/fulltext" TargetMode="External"/><Relationship Id="rId5" Type="http://schemas.openxmlformats.org/officeDocument/2006/relationships/hyperlink" Target="https://www.cbc.ca/news/health/cancer-tsunami-screening-delays-covid-1.5844708" TargetMode="External"/><Relationship Id="rId4" Type="http://schemas.openxmlformats.org/officeDocument/2006/relationships/hyperlink" Target="https://www.cancer.gov/news-events/cancer-currents-blog/2021/cancer-screening-decreases-coronavirus-pandemi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465"/>
  <sheetViews>
    <sheetView tabSelected="1" zoomScale="85" zoomScaleNormal="85" workbookViewId="0">
      <pane xSplit="1" ySplit="2" topLeftCell="B374" activePane="bottomRight" state="frozen"/>
      <selection pane="topRight" activeCell="B1" sqref="B1"/>
      <selection pane="bottomLeft" activeCell="A3" sqref="A3"/>
      <selection pane="bottomRight" activeCell="E398" sqref="E398"/>
    </sheetView>
  </sheetViews>
  <sheetFormatPr defaultRowHeight="15"/>
  <cols>
    <col min="1" max="1" width="6.7109375" customWidth="1"/>
    <col min="2" max="2" width="12.140625" customWidth="1"/>
    <col min="3" max="3" width="17.5703125" customWidth="1"/>
    <col min="4" max="4" width="27" customWidth="1"/>
    <col min="5" max="5" width="19.42578125" customWidth="1"/>
    <col min="6" max="6" width="26.5703125" customWidth="1"/>
    <col min="7" max="15" width="19.42578125" bestFit="1" customWidth="1"/>
    <col min="16" max="24" width="14.28515625" bestFit="1" customWidth="1"/>
    <col min="25" max="26" width="11.5703125" bestFit="1" customWidth="1"/>
  </cols>
  <sheetData>
    <row r="1" spans="1:37">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row>
    <row r="2" spans="1:37">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c r="A3" s="1"/>
    </row>
    <row r="4" spans="1:37" ht="36">
      <c r="A4" s="1"/>
      <c r="C4" s="2" t="s">
        <v>0</v>
      </c>
    </row>
    <row r="5" spans="1:37">
      <c r="A5" s="1"/>
    </row>
    <row r="6" spans="1:37">
      <c r="A6" s="1"/>
    </row>
    <row r="7" spans="1:37">
      <c r="A7" s="1"/>
    </row>
    <row r="8" spans="1:37" ht="18.75">
      <c r="A8" s="1"/>
      <c r="C8" s="14" t="s">
        <v>1</v>
      </c>
      <c r="D8" s="3"/>
      <c r="E8" s="3"/>
      <c r="F8" s="3"/>
      <c r="G8" s="3"/>
      <c r="H8" s="3"/>
      <c r="I8" s="3"/>
      <c r="J8" s="3"/>
      <c r="K8" s="3"/>
      <c r="L8" s="3"/>
      <c r="M8" s="3"/>
      <c r="N8" s="3"/>
      <c r="O8" s="3"/>
    </row>
    <row r="9" spans="1:37">
      <c r="A9" s="1"/>
    </row>
    <row r="10" spans="1:37">
      <c r="A10" s="1"/>
    </row>
    <row r="11" spans="1:37">
      <c r="A11" s="1"/>
    </row>
    <row r="12" spans="1:37">
      <c r="A12" s="1"/>
      <c r="C12" s="8" t="s">
        <v>7</v>
      </c>
      <c r="D12" s="9">
        <v>2000</v>
      </c>
      <c r="E12" s="9">
        <v>2001</v>
      </c>
      <c r="F12" s="9">
        <v>2002</v>
      </c>
      <c r="G12" s="9">
        <v>2003</v>
      </c>
      <c r="H12" s="9">
        <v>2004</v>
      </c>
      <c r="I12" s="9">
        <v>2005</v>
      </c>
      <c r="J12" s="9">
        <v>2006</v>
      </c>
      <c r="K12" s="9">
        <v>2007</v>
      </c>
      <c r="L12" s="9">
        <v>2008</v>
      </c>
      <c r="M12" s="9">
        <v>2009</v>
      </c>
      <c r="N12" s="9">
        <v>2010</v>
      </c>
      <c r="O12" s="9">
        <v>2011</v>
      </c>
      <c r="P12" s="9">
        <v>2012</v>
      </c>
      <c r="Q12" s="9">
        <v>2013</v>
      </c>
      <c r="R12" s="9">
        <v>2014</v>
      </c>
      <c r="S12" s="9">
        <v>2015</v>
      </c>
      <c r="T12" s="9">
        <v>2016</v>
      </c>
      <c r="U12" s="9">
        <v>2017</v>
      </c>
      <c r="V12" s="9">
        <v>2018</v>
      </c>
      <c r="W12" s="9">
        <v>2019</v>
      </c>
      <c r="X12" s="9">
        <v>2020</v>
      </c>
    </row>
    <row r="13" spans="1:37">
      <c r="A13" s="1"/>
      <c r="C13" s="9" t="s">
        <v>5</v>
      </c>
      <c r="D13" s="10">
        <v>30685730</v>
      </c>
      <c r="E13" s="10">
        <v>31020902</v>
      </c>
      <c r="F13" s="10">
        <v>31360079</v>
      </c>
      <c r="G13" s="10">
        <v>31644028</v>
      </c>
      <c r="H13" s="10">
        <v>31940655</v>
      </c>
      <c r="I13" s="10">
        <v>32243753</v>
      </c>
      <c r="J13" s="10">
        <v>32571174</v>
      </c>
      <c r="K13" s="10">
        <v>32889025</v>
      </c>
      <c r="L13" s="10">
        <v>33247118</v>
      </c>
      <c r="M13" s="10">
        <v>33628895</v>
      </c>
      <c r="N13" s="10">
        <v>34004889</v>
      </c>
      <c r="O13" s="10">
        <v>34339328</v>
      </c>
      <c r="P13" s="10">
        <v>34714222</v>
      </c>
      <c r="Q13" s="10">
        <v>35082954</v>
      </c>
      <c r="R13" s="10">
        <v>35437435</v>
      </c>
      <c r="S13" s="10">
        <v>35702908</v>
      </c>
      <c r="T13" s="10">
        <v>36109487</v>
      </c>
      <c r="U13" s="10">
        <v>36545295</v>
      </c>
      <c r="V13" s="10">
        <v>37065178</v>
      </c>
      <c r="W13" s="10">
        <v>37593384</v>
      </c>
      <c r="X13" s="10">
        <v>38005238</v>
      </c>
    </row>
    <row r="14" spans="1:37">
      <c r="A14" s="1"/>
      <c r="D14" s="5"/>
      <c r="E14" s="5"/>
      <c r="F14" s="5"/>
      <c r="G14" s="5"/>
      <c r="H14" s="5"/>
      <c r="I14" s="5"/>
      <c r="J14" s="5"/>
      <c r="K14" s="5"/>
      <c r="L14" s="5"/>
      <c r="M14" s="5"/>
      <c r="N14" s="5"/>
      <c r="O14" s="5"/>
      <c r="P14" s="5"/>
      <c r="Q14" s="5"/>
      <c r="R14" s="5"/>
      <c r="S14" s="5"/>
      <c r="T14" s="5"/>
      <c r="U14" s="5"/>
      <c r="V14" s="5"/>
      <c r="W14" s="5"/>
      <c r="X14" s="5"/>
    </row>
    <row r="15" spans="1:37">
      <c r="A15" s="1"/>
      <c r="D15" s="6">
        <v>2000</v>
      </c>
      <c r="E15" s="6">
        <v>2001</v>
      </c>
      <c r="F15" s="6">
        <v>2002</v>
      </c>
      <c r="G15" s="6">
        <v>2003</v>
      </c>
      <c r="H15" s="6">
        <v>2004</v>
      </c>
      <c r="I15" s="6">
        <v>2005</v>
      </c>
      <c r="J15" s="6">
        <v>2006</v>
      </c>
      <c r="K15" s="6">
        <v>2007</v>
      </c>
      <c r="L15" s="6">
        <v>2008</v>
      </c>
      <c r="M15" s="6">
        <v>2009</v>
      </c>
      <c r="N15" s="6">
        <v>2010</v>
      </c>
      <c r="O15" s="6">
        <v>2011</v>
      </c>
      <c r="P15" s="6">
        <v>2012</v>
      </c>
      <c r="Q15" s="6">
        <v>2013</v>
      </c>
      <c r="R15" s="6">
        <v>2014</v>
      </c>
      <c r="S15" s="6">
        <v>2015</v>
      </c>
      <c r="T15" s="6">
        <v>2016</v>
      </c>
      <c r="U15" s="6">
        <v>2017</v>
      </c>
      <c r="V15" s="6">
        <v>2018</v>
      </c>
      <c r="W15" s="6">
        <v>2019</v>
      </c>
      <c r="X15" s="6">
        <v>2020</v>
      </c>
    </row>
    <row r="16" spans="1:37">
      <c r="A16" s="1"/>
      <c r="B16" s="6" t="s">
        <v>23</v>
      </c>
      <c r="C16" s="6" t="s">
        <v>24</v>
      </c>
      <c r="D16" s="10">
        <v>15491918</v>
      </c>
      <c r="E16" s="10">
        <v>15654302</v>
      </c>
      <c r="F16" s="10">
        <v>15822503</v>
      </c>
      <c r="G16" s="10">
        <v>15964718</v>
      </c>
      <c r="H16" s="10">
        <v>16113565</v>
      </c>
      <c r="I16" s="10">
        <v>16263745</v>
      </c>
      <c r="J16" s="10">
        <v>16426415</v>
      </c>
      <c r="K16" s="10">
        <v>16590173</v>
      </c>
      <c r="L16" s="10">
        <v>16772940</v>
      </c>
      <c r="M16" s="10">
        <v>16965482</v>
      </c>
      <c r="N16" s="10">
        <v>17157066</v>
      </c>
      <c r="O16" s="10">
        <v>17324800</v>
      </c>
      <c r="P16" s="10">
        <v>17504322</v>
      </c>
      <c r="Q16" s="10">
        <v>17681789</v>
      </c>
      <c r="R16" s="10">
        <v>17855738</v>
      </c>
      <c r="S16" s="10">
        <v>17990107</v>
      </c>
      <c r="T16" s="10">
        <v>18192991</v>
      </c>
      <c r="U16" s="10">
        <v>18409073</v>
      </c>
      <c r="V16" s="10">
        <v>18658841</v>
      </c>
      <c r="W16" s="10">
        <v>18914877</v>
      </c>
      <c r="X16" s="10">
        <v>19119977</v>
      </c>
    </row>
    <row r="17" spans="1:24">
      <c r="A17" s="1"/>
      <c r="C17" s="6" t="s">
        <v>25</v>
      </c>
      <c r="D17" s="11">
        <f>SUM('1710000501-eng-female'!B$11:B$19)</f>
        <v>9674501</v>
      </c>
      <c r="E17" s="11">
        <f>SUM('1710000501-eng-female'!C$11:C$19)</f>
        <v>9677438</v>
      </c>
      <c r="F17" s="11">
        <f>SUM('1710000501-eng-female'!D$11:D$19)</f>
        <v>9674040</v>
      </c>
      <c r="G17" s="11">
        <f>SUM('1710000501-eng-female'!E$11:E$19)</f>
        <v>9645887</v>
      </c>
      <c r="H17" s="11">
        <f>SUM('1710000501-eng-female'!F$11:F$19)</f>
        <v>9625601</v>
      </c>
      <c r="I17" s="11">
        <f>SUM('1710000501-eng-female'!G$11:G$19)</f>
        <v>9605737</v>
      </c>
      <c r="J17" s="11">
        <f>SUM('1710000501-eng-female'!H$11:H$19)</f>
        <v>9586110</v>
      </c>
      <c r="K17" s="11">
        <f>SUM('1710000501-eng-female'!I$11:I$19)</f>
        <v>9579108</v>
      </c>
      <c r="L17" s="11">
        <f>SUM('1710000501-eng-female'!J$11:J$19)</f>
        <v>9585521</v>
      </c>
      <c r="M17" s="11">
        <f>SUM('1710000501-eng-female'!K$11:K$19)</f>
        <v>9604969</v>
      </c>
      <c r="N17" s="11">
        <f>SUM('1710000501-eng-female'!L$11:L$19)</f>
        <v>9632269</v>
      </c>
      <c r="O17" s="11">
        <f>SUM('1710000501-eng-female'!M$11:M$19)</f>
        <v>9665158</v>
      </c>
      <c r="P17" s="11">
        <f>SUM('1710000501-eng-female'!N$11:N$19)</f>
        <v>9708321</v>
      </c>
      <c r="Q17" s="11">
        <f>SUM('1710000501-eng-female'!O$11:O$19)</f>
        <v>9748618</v>
      </c>
      <c r="R17" s="11">
        <f>SUM('1710000501-eng-female'!P$11:P$19)</f>
        <v>9787938</v>
      </c>
      <c r="S17" s="11">
        <f>SUM('1710000501-eng-female'!Q$11:Q$19)</f>
        <v>9798649</v>
      </c>
      <c r="T17" s="11">
        <f>SUM('1710000501-eng-female'!R$11:R$19)</f>
        <v>9867396</v>
      </c>
      <c r="U17" s="11">
        <f>SUM('1710000501-eng-female'!S$11:S$19)</f>
        <v>9960207</v>
      </c>
      <c r="V17" s="11">
        <f>SUM('1710000501-eng-female'!T$11:T$19)</f>
        <v>10092916</v>
      </c>
      <c r="W17" s="11">
        <f>SUM('1710000501-eng-female'!U$11:U$19)</f>
        <v>10225784</v>
      </c>
      <c r="X17" s="11">
        <f>SUM('1710000501-eng-female'!V$11:V$19)</f>
        <v>10314464</v>
      </c>
    </row>
    <row r="18" spans="1:24">
      <c r="A18" s="1"/>
      <c r="C18" s="6" t="s">
        <v>26</v>
      </c>
      <c r="D18" s="11">
        <f>SUM('1710000501-eng-female'!B$20:B$21)</f>
        <v>2191145</v>
      </c>
      <c r="E18" s="11">
        <f>SUM('1710000501-eng-female'!C$20:C$21)</f>
        <v>2261493</v>
      </c>
      <c r="F18" s="11">
        <f>SUM('1710000501-eng-female'!D$20:D$21)</f>
        <v>2312554</v>
      </c>
      <c r="G18" s="11">
        <f>SUM('1710000501-eng-female'!E$20:E$21)</f>
        <v>2365666</v>
      </c>
      <c r="H18" s="11">
        <f>SUM('1710000501-eng-female'!F$20:F$21)</f>
        <v>2420488</v>
      </c>
      <c r="I18" s="11">
        <f>SUM('1710000501-eng-female'!G$20:G$21)</f>
        <v>2477310</v>
      </c>
      <c r="J18" s="11">
        <f>SUM('1710000501-eng-female'!H$20:H$21)</f>
        <v>2535044</v>
      </c>
      <c r="K18" s="11">
        <f>SUM('1710000501-eng-female'!I$20:I$21)</f>
        <v>2586793</v>
      </c>
      <c r="L18" s="11">
        <f>SUM('1710000501-eng-female'!J$20:J$21)</f>
        <v>2636434</v>
      </c>
      <c r="M18" s="11">
        <f>SUM('1710000501-eng-female'!K$20:K$21)</f>
        <v>2674148</v>
      </c>
      <c r="N18" s="11">
        <f>SUM('1710000501-eng-female'!L$20:L$21)</f>
        <v>2694724</v>
      </c>
      <c r="O18" s="11">
        <f>SUM('1710000501-eng-female'!M$20:M$21)</f>
        <v>2691350</v>
      </c>
      <c r="P18" s="11">
        <f>SUM('1710000501-eng-female'!N$20:N$21)</f>
        <v>2680690</v>
      </c>
      <c r="Q18" s="11">
        <f>SUM('1710000501-eng-female'!O$20:O$21)</f>
        <v>2661913</v>
      </c>
      <c r="R18" s="11">
        <f>SUM('1710000501-eng-female'!P$20:P$21)</f>
        <v>2641832</v>
      </c>
      <c r="S18" s="11">
        <f>SUM('1710000501-eng-female'!Q$20:Q$21)</f>
        <v>2615956</v>
      </c>
      <c r="T18" s="11">
        <f>SUM('1710000501-eng-female'!R$20:R$21)</f>
        <v>2588206</v>
      </c>
      <c r="U18" s="11">
        <f>SUM('1710000501-eng-female'!S$20:S$21)</f>
        <v>2549484</v>
      </c>
      <c r="V18" s="11">
        <f>SUM('1710000501-eng-female'!T$20:T$21)</f>
        <v>2504211</v>
      </c>
      <c r="W18" s="11">
        <f>SUM('1710000501-eng-female'!U$20:U$21)</f>
        <v>2464762</v>
      </c>
      <c r="X18" s="11">
        <f>SUM('1710000501-eng-female'!V$20:V$21)</f>
        <v>2437018</v>
      </c>
    </row>
    <row r="19" spans="1:24">
      <c r="A19" s="1"/>
      <c r="C19" s="6" t="s">
        <v>27</v>
      </c>
      <c r="D19" s="11">
        <f>SUM('1710000501-eng-female'!B$22:B$23)</f>
        <v>1423149</v>
      </c>
      <c r="E19" s="11">
        <f>SUM('1710000501-eng-female'!C$22:C$23)</f>
        <v>1477289</v>
      </c>
      <c r="F19" s="11">
        <f>SUM('1710000501-eng-female'!D$22:D$23)</f>
        <v>1563747</v>
      </c>
      <c r="G19" s="11">
        <f>SUM('1710000501-eng-female'!E$22:E$23)</f>
        <v>1645409</v>
      </c>
      <c r="H19" s="11">
        <f>SUM('1710000501-eng-female'!F$22:F$23)</f>
        <v>1722208</v>
      </c>
      <c r="I19" s="11">
        <f>SUM('1710000501-eng-female'!G$22:G$23)</f>
        <v>1797259</v>
      </c>
      <c r="J19" s="11">
        <f>SUM('1710000501-eng-female'!H$22:H$23)</f>
        <v>1870068</v>
      </c>
      <c r="K19" s="11">
        <f>SUM('1710000501-eng-female'!I$22:I$23)</f>
        <v>1937637</v>
      </c>
      <c r="L19" s="11">
        <f>SUM('1710000501-eng-female'!J$22:J$23)</f>
        <v>2004268</v>
      </c>
      <c r="M19" s="11">
        <f>SUM('1710000501-eng-female'!K$22:K$23)</f>
        <v>2075348</v>
      </c>
      <c r="N19" s="11">
        <f>SUM('1710000501-eng-female'!L$22:L$23)</f>
        <v>2151565</v>
      </c>
      <c r="O19" s="11">
        <f>SUM('1710000501-eng-female'!M$22:M$23)</f>
        <v>2215872</v>
      </c>
      <c r="P19" s="11">
        <f>SUM('1710000501-eng-female'!N$22:N$23)</f>
        <v>2267224</v>
      </c>
      <c r="Q19" s="11">
        <f>SUM('1710000501-eng-female'!O$22:O$23)</f>
        <v>2328343</v>
      </c>
      <c r="R19" s="11">
        <f>SUM('1710000501-eng-female'!P$22:P$23)</f>
        <v>2391305</v>
      </c>
      <c r="S19" s="11">
        <f>SUM('1710000501-eng-female'!Q$22:Q$23)</f>
        <v>2454463</v>
      </c>
      <c r="T19" s="11">
        <f>SUM('1710000501-eng-female'!R$22:R$23)</f>
        <v>2518286</v>
      </c>
      <c r="U19" s="11">
        <f>SUM('1710000501-eng-female'!S$22:S$23)</f>
        <v>2571593</v>
      </c>
      <c r="V19" s="11">
        <f>SUM('1710000501-eng-female'!T$22:T$23)</f>
        <v>2621186</v>
      </c>
      <c r="W19" s="11">
        <f>SUM('1710000501-eng-female'!U$22:U$23)</f>
        <v>2660150</v>
      </c>
      <c r="X19" s="11">
        <f>SUM('1710000501-eng-female'!V$22:V$23)</f>
        <v>2680254</v>
      </c>
    </row>
    <row r="20" spans="1:24">
      <c r="A20" s="1"/>
      <c r="C20" s="6" t="s">
        <v>28</v>
      </c>
      <c r="D20" s="11">
        <f>SUM('1710000501-eng-female'!B$24:B$25)</f>
        <v>1138295</v>
      </c>
      <c r="E20" s="11">
        <f>SUM('1710000501-eng-female'!C$24:C$25)</f>
        <v>1141982</v>
      </c>
      <c r="F20" s="11">
        <f>SUM('1710000501-eng-female'!D$24:D$25)</f>
        <v>1146248</v>
      </c>
      <c r="G20" s="11">
        <f>SUM('1710000501-eng-female'!E$24:E$25)</f>
        <v>1152985</v>
      </c>
      <c r="H20" s="11">
        <f>SUM('1710000501-eng-female'!F$24:F$25)</f>
        <v>1164929</v>
      </c>
      <c r="I20" s="11">
        <f>SUM('1710000501-eng-female'!G$24:G$25)</f>
        <v>1175561</v>
      </c>
      <c r="J20" s="11">
        <f>SUM('1710000501-eng-female'!H$24:H$25)</f>
        <v>1196722</v>
      </c>
      <c r="K20" s="11">
        <f>SUM('1710000501-eng-female'!I$24:I$25)</f>
        <v>1222988</v>
      </c>
      <c r="L20" s="11">
        <f>SUM('1710000501-eng-female'!J$24:J$25)</f>
        <v>1258875</v>
      </c>
      <c r="M20" s="11">
        <f>SUM('1710000501-eng-female'!K$24:K$25)</f>
        <v>1302052</v>
      </c>
      <c r="N20" s="11">
        <f>SUM('1710000501-eng-female'!L$24:L$25)</f>
        <v>1345304</v>
      </c>
      <c r="O20" s="11">
        <f>SUM('1710000501-eng-female'!M$24:M$25)</f>
        <v>1397594</v>
      </c>
      <c r="P20" s="11">
        <f>SUM('1710000501-eng-female'!N$24:N$25)</f>
        <v>1473102</v>
      </c>
      <c r="Q20" s="11">
        <f>SUM('1710000501-eng-female'!O$24:O$25)</f>
        <v>1547980</v>
      </c>
      <c r="R20" s="11">
        <f>SUM('1710000501-eng-female'!P$24:P$25)</f>
        <v>1617103</v>
      </c>
      <c r="S20" s="11">
        <f>SUM('1710000501-eng-female'!Q$24:Q$25)</f>
        <v>1684863</v>
      </c>
      <c r="T20" s="11">
        <f>SUM('1710000501-eng-female'!R$24:R$25)</f>
        <v>1751763</v>
      </c>
      <c r="U20" s="11">
        <f>SUM('1710000501-eng-female'!S$24:S$25)</f>
        <v>1823386</v>
      </c>
      <c r="V20" s="11">
        <f>SUM('1710000501-eng-female'!T$24:T$25)</f>
        <v>1893953</v>
      </c>
      <c r="W20" s="11">
        <f>SUM('1710000501-eng-female'!U$24:U$25)</f>
        <v>1970455</v>
      </c>
      <c r="X20" s="11">
        <f>SUM('1710000501-eng-female'!V$24:V$25)</f>
        <v>2049023</v>
      </c>
    </row>
    <row r="21" spans="1:24">
      <c r="A21" s="1"/>
      <c r="C21" s="6" t="s">
        <v>29</v>
      </c>
      <c r="D21" s="11">
        <f>SUM('1710000501-eng-female'!B$26:B$27)</f>
        <v>781429</v>
      </c>
      <c r="E21" s="11">
        <f>SUM('1710000501-eng-female'!C$26:C$27)</f>
        <v>803015</v>
      </c>
      <c r="F21" s="11">
        <f>SUM('1710000501-eng-female'!D$26:D$27)</f>
        <v>823325</v>
      </c>
      <c r="G21" s="11">
        <f>SUM('1710000501-eng-female'!E$26:E$27)</f>
        <v>843567</v>
      </c>
      <c r="H21" s="11">
        <f>SUM('1710000501-eng-female'!F$26:F$27)</f>
        <v>859937</v>
      </c>
      <c r="I21" s="11">
        <f>SUM('1710000501-eng-female'!G$26:G$27)</f>
        <v>871593</v>
      </c>
      <c r="J21" s="11">
        <f>SUM('1710000501-eng-female'!H$26:H$27)</f>
        <v>881745</v>
      </c>
      <c r="K21" s="11">
        <f>SUM('1710000501-eng-female'!I$26:I$27)</f>
        <v>888787</v>
      </c>
      <c r="L21" s="11">
        <f>SUM('1710000501-eng-female'!J$26:J$27)</f>
        <v>896063</v>
      </c>
      <c r="M21" s="11">
        <f>SUM('1710000501-eng-female'!K$26:K$27)</f>
        <v>899822</v>
      </c>
      <c r="N21" s="11">
        <f>SUM('1710000501-eng-female'!L$26:L$27)</f>
        <v>906499</v>
      </c>
      <c r="O21" s="11">
        <f>SUM('1710000501-eng-female'!M$26:M$27)</f>
        <v>913517</v>
      </c>
      <c r="P21" s="11">
        <f>SUM('1710000501-eng-female'!N$26:N$27)</f>
        <v>919343</v>
      </c>
      <c r="Q21" s="11">
        <f>SUM('1710000501-eng-female'!O$26:O$27)</f>
        <v>926917</v>
      </c>
      <c r="R21" s="11">
        <f>SUM('1710000501-eng-female'!P$26:P$27)</f>
        <v>938449</v>
      </c>
      <c r="S21" s="11">
        <f>SUM('1710000501-eng-female'!Q$26:Q$27)</f>
        <v>948105</v>
      </c>
      <c r="T21" s="11">
        <f>SUM('1710000501-eng-female'!R$26:R$27)</f>
        <v>965145</v>
      </c>
      <c r="U21" s="11">
        <f>SUM('1710000501-eng-female'!S$26:S$27)</f>
        <v>990361</v>
      </c>
      <c r="V21" s="11">
        <f>SUM('1710000501-eng-female'!T$26:T$27)</f>
        <v>1023079</v>
      </c>
      <c r="W21" s="11">
        <f>SUM('1710000501-eng-female'!U$26:U$27)</f>
        <v>1061885</v>
      </c>
      <c r="X21" s="11">
        <f>SUM('1710000501-eng-female'!V$26:V$27)</f>
        <v>1100663</v>
      </c>
    </row>
    <row r="22" spans="1:24">
      <c r="A22" s="1"/>
      <c r="C22" s="6" t="s">
        <v>30</v>
      </c>
      <c r="D22" s="11">
        <f>SUM('1710000501-eng-female'!B$28:B$31)</f>
        <v>186940</v>
      </c>
      <c r="E22" s="11">
        <f>SUM('1710000501-eng-female'!C$28:C$31)</f>
        <v>293085</v>
      </c>
      <c r="F22" s="11">
        <f>SUM('1710000501-eng-female'!D$28:D$31)</f>
        <v>302589</v>
      </c>
      <c r="G22" s="11">
        <f>SUM('1710000501-eng-female'!E$28:E$31)</f>
        <v>311204</v>
      </c>
      <c r="H22" s="11">
        <f>SUM('1710000501-eng-female'!F$28:F$31)</f>
        <v>320402</v>
      </c>
      <c r="I22" s="11">
        <f>SUM('1710000501-eng-female'!G$28:G$31)</f>
        <v>336285</v>
      </c>
      <c r="J22" s="11">
        <f>SUM('1710000501-eng-female'!H$28:H$31)</f>
        <v>356726</v>
      </c>
      <c r="K22" s="11">
        <f>SUM('1710000501-eng-female'!I$28:I$31)</f>
        <v>374860</v>
      </c>
      <c r="L22" s="11">
        <f>SUM('1710000501-eng-female'!J$28:J$31)</f>
        <v>391779</v>
      </c>
      <c r="M22" s="11">
        <f>SUM('1710000501-eng-female'!K$28:K$31)</f>
        <v>409143</v>
      </c>
      <c r="N22" s="11">
        <f>SUM('1710000501-eng-female'!L$28:L$31)</f>
        <v>426705</v>
      </c>
      <c r="O22" s="11">
        <f>SUM('1710000501-eng-female'!M$28:M$31)</f>
        <v>441309</v>
      </c>
      <c r="P22" s="11">
        <f>SUM('1710000501-eng-female'!N$28:N$31)</f>
        <v>455642</v>
      </c>
      <c r="Q22" s="11">
        <f>SUM('1710000501-eng-female'!O$28:O$31)</f>
        <v>468018</v>
      </c>
      <c r="R22" s="11">
        <f>SUM('1710000501-eng-female'!P$28:P$31)</f>
        <v>479111</v>
      </c>
      <c r="S22" s="11">
        <f>SUM('1710000501-eng-female'!Q$28:Q$31)</f>
        <v>488071</v>
      </c>
      <c r="T22" s="11">
        <f>SUM('1710000501-eng-female'!R$28:R$31)</f>
        <v>502195</v>
      </c>
      <c r="U22" s="11">
        <f>SUM('1710000501-eng-female'!S$28:S$31)</f>
        <v>514042</v>
      </c>
      <c r="V22" s="11">
        <f>SUM('1710000501-eng-female'!T$28:T$31)</f>
        <v>523496</v>
      </c>
      <c r="W22" s="11">
        <f>SUM('1710000501-eng-female'!U$28:U$31)</f>
        <v>531841</v>
      </c>
      <c r="X22" s="11">
        <f>SUM('1710000501-eng-female'!V$28:V$31)</f>
        <v>538555</v>
      </c>
    </row>
    <row r="23" spans="1:24">
      <c r="A23" s="1"/>
      <c r="D23" s="5"/>
      <c r="E23" s="5"/>
      <c r="F23" s="5"/>
      <c r="G23" s="5"/>
      <c r="H23" s="5"/>
      <c r="I23" s="5"/>
      <c r="J23" s="5"/>
      <c r="K23" s="5"/>
      <c r="L23" s="5"/>
      <c r="M23" s="5"/>
      <c r="N23" s="5"/>
      <c r="O23" s="5"/>
      <c r="P23" s="5"/>
      <c r="Q23" s="5"/>
      <c r="R23" s="5"/>
      <c r="S23" s="5"/>
      <c r="T23" s="5"/>
      <c r="U23" s="5"/>
      <c r="V23" s="5"/>
    </row>
    <row r="24" spans="1:24">
      <c r="A24" s="1"/>
      <c r="D24" s="6">
        <v>2000</v>
      </c>
      <c r="E24" s="6">
        <v>2001</v>
      </c>
      <c r="F24" s="6">
        <v>2002</v>
      </c>
      <c r="G24" s="6">
        <v>2003</v>
      </c>
      <c r="H24" s="6">
        <v>2004</v>
      </c>
      <c r="I24" s="6">
        <v>2005</v>
      </c>
      <c r="J24" s="6">
        <v>2006</v>
      </c>
      <c r="K24" s="6">
        <v>2007</v>
      </c>
      <c r="L24" s="6">
        <v>2008</v>
      </c>
      <c r="M24" s="6">
        <v>2009</v>
      </c>
      <c r="N24" s="6">
        <v>2010</v>
      </c>
      <c r="O24" s="6">
        <v>2011</v>
      </c>
      <c r="P24" s="6">
        <v>2012</v>
      </c>
      <c r="Q24" s="6">
        <v>2013</v>
      </c>
      <c r="R24" s="6">
        <v>2014</v>
      </c>
      <c r="S24" s="6">
        <v>2015</v>
      </c>
      <c r="T24" s="6">
        <v>2016</v>
      </c>
      <c r="U24" s="6">
        <v>2017</v>
      </c>
      <c r="V24" s="6">
        <v>2018</v>
      </c>
      <c r="W24" s="6">
        <v>2019</v>
      </c>
      <c r="X24" s="6">
        <v>2020</v>
      </c>
    </row>
    <row r="25" spans="1:24">
      <c r="A25" s="1"/>
      <c r="B25" s="6" t="s">
        <v>6</v>
      </c>
      <c r="C25" s="6" t="s">
        <v>24</v>
      </c>
      <c r="D25" s="11">
        <v>15193812</v>
      </c>
      <c r="E25" s="11">
        <v>15366600</v>
      </c>
      <c r="F25" s="11">
        <v>15537576</v>
      </c>
      <c r="G25" s="11">
        <v>15679310</v>
      </c>
      <c r="H25" s="11">
        <v>15827090</v>
      </c>
      <c r="I25" s="11">
        <v>15980008</v>
      </c>
      <c r="J25" s="11">
        <v>16144759</v>
      </c>
      <c r="K25" s="11">
        <v>16298852</v>
      </c>
      <c r="L25" s="11">
        <v>16474178</v>
      </c>
      <c r="M25" s="11">
        <v>16663413</v>
      </c>
      <c r="N25" s="11">
        <v>16847823</v>
      </c>
      <c r="O25" s="11">
        <v>17014528</v>
      </c>
      <c r="P25" s="11">
        <v>17209900</v>
      </c>
      <c r="Q25" s="11">
        <v>17401165</v>
      </c>
      <c r="R25" s="11">
        <v>17581697</v>
      </c>
      <c r="S25" s="11">
        <v>17712801</v>
      </c>
      <c r="T25" s="11">
        <v>17916496</v>
      </c>
      <c r="U25" s="11">
        <v>18136222</v>
      </c>
      <c r="V25" s="11">
        <v>18406337</v>
      </c>
      <c r="W25" s="11">
        <v>18678507</v>
      </c>
      <c r="X25" s="11">
        <v>18885261</v>
      </c>
    </row>
    <row r="26" spans="1:24">
      <c r="A26" s="1"/>
      <c r="C26" s="6" t="s">
        <v>25</v>
      </c>
      <c r="D26" s="11">
        <f>SUM('1710000501-eng-males'!B$11:B$19)</f>
        <v>9990647</v>
      </c>
      <c r="E26" s="11">
        <f>SUM('1710000501-eng-males'!C$11:C$19)</f>
        <v>10007114</v>
      </c>
      <c r="F26" s="11">
        <f>SUM('1710000501-eng-males'!D$11:D$19)</f>
        <v>10010483</v>
      </c>
      <c r="G26" s="11">
        <f>SUM('1710000501-eng-males'!E$11:E$19)</f>
        <v>9983945</v>
      </c>
      <c r="H26" s="11">
        <f>SUM('1710000501-eng-males'!F$11:F$19)</f>
        <v>9963216</v>
      </c>
      <c r="I26" s="11">
        <f>SUM('1710000501-eng-males'!G$11:G$19)</f>
        <v>9942056</v>
      </c>
      <c r="J26" s="11">
        <f>SUM('1710000501-eng-males'!H$11:H$19)</f>
        <v>9919611</v>
      </c>
      <c r="K26" s="11">
        <f>SUM('1710000501-eng-males'!I$11:I$19)</f>
        <v>9890795</v>
      </c>
      <c r="L26" s="11">
        <f>SUM('1710000501-eng-males'!J$11:J$19)</f>
        <v>9875280</v>
      </c>
      <c r="M26" s="11">
        <f>SUM('1710000501-eng-males'!K$11:K$19)</f>
        <v>9877827</v>
      </c>
      <c r="N26" s="11">
        <f>SUM('1710000501-eng-males'!L$11:L$19)</f>
        <v>9886733</v>
      </c>
      <c r="O26" s="11">
        <f>SUM('1710000501-eng-males'!M$11:M$19)</f>
        <v>9905074</v>
      </c>
      <c r="P26" s="11">
        <f>SUM('1710000501-eng-males'!N$11:N$19)</f>
        <v>9965045</v>
      </c>
      <c r="Q26" s="11">
        <f>SUM('1710000501-eng-males'!O$11:O$19)</f>
        <v>10024168</v>
      </c>
      <c r="R26" s="11">
        <f>SUM('1710000501-eng-males'!P$11:P$19)</f>
        <v>10079010</v>
      </c>
      <c r="S26" s="11">
        <f>SUM('1710000501-eng-males'!Q$11:Q$19)</f>
        <v>10094977</v>
      </c>
      <c r="T26" s="11">
        <f>SUM('1710000501-eng-males'!R$11:R$19)</f>
        <v>10176431</v>
      </c>
      <c r="U26" s="11">
        <f>SUM('1710000501-eng-males'!S$11:S$19)</f>
        <v>10282329</v>
      </c>
      <c r="V26" s="11">
        <f>SUM('1710000501-eng-males'!T$11:T$19)</f>
        <v>10443504</v>
      </c>
      <c r="W26" s="11">
        <f>SUM('1710000501-eng-males'!U$11:U$19)</f>
        <v>10605159</v>
      </c>
      <c r="X26" s="11">
        <f>SUM('1710000501-eng-males'!V$11:V$19)</f>
        <v>10709740</v>
      </c>
    </row>
    <row r="27" spans="1:24">
      <c r="A27" s="1"/>
      <c r="C27" s="6" t="s">
        <v>26</v>
      </c>
      <c r="D27" s="11">
        <f>SUM('1710000501-eng-males'!B$20:B$21)</f>
        <v>2168977</v>
      </c>
      <c r="E27" s="11">
        <f>SUM('1710000501-eng-males'!C$20:C$21)</f>
        <v>2235354</v>
      </c>
      <c r="F27" s="11">
        <f>SUM('1710000501-eng-males'!D$20:D$21)</f>
        <v>2285083</v>
      </c>
      <c r="G27" s="11">
        <f>SUM('1710000501-eng-males'!E$20:E$21)</f>
        <v>2338361</v>
      </c>
      <c r="H27" s="11">
        <f>SUM('1710000501-eng-males'!F$20:F$21)</f>
        <v>2395297</v>
      </c>
      <c r="I27" s="11">
        <f>SUM('1710000501-eng-males'!G$20:G$21)</f>
        <v>2456848</v>
      </c>
      <c r="J27" s="11">
        <f>SUM('1710000501-eng-males'!H$20:H$21)</f>
        <v>2520510</v>
      </c>
      <c r="K27" s="11">
        <f>SUM('1710000501-eng-males'!I$20:I$21)</f>
        <v>2583110</v>
      </c>
      <c r="L27" s="11">
        <f>SUM('1710000501-eng-males'!J$20:J$21)</f>
        <v>2645931</v>
      </c>
      <c r="M27" s="11">
        <f>SUM('1710000501-eng-males'!K$20:K$21)</f>
        <v>2694083</v>
      </c>
      <c r="N27" s="11">
        <f>SUM('1710000501-eng-males'!L$20:L$21)</f>
        <v>2719843</v>
      </c>
      <c r="O27" s="11">
        <f>SUM('1710000501-eng-males'!M$20:M$21)</f>
        <v>2719679</v>
      </c>
      <c r="P27" s="11">
        <f>SUM('1710000501-eng-males'!N$20:N$21)</f>
        <v>2703300</v>
      </c>
      <c r="Q27" s="11">
        <f>SUM('1710000501-eng-males'!O$20:O$21)</f>
        <v>2676430</v>
      </c>
      <c r="R27" s="11">
        <f>SUM('1710000501-eng-males'!P$20:P$21)</f>
        <v>2648361</v>
      </c>
      <c r="S27" s="11">
        <f>SUM('1710000501-eng-males'!Q$20:Q$21)</f>
        <v>2613210</v>
      </c>
      <c r="T27" s="11">
        <f>SUM('1710000501-eng-males'!R$20:R$21)</f>
        <v>2577476</v>
      </c>
      <c r="U27" s="11">
        <f>SUM('1710000501-eng-males'!S$20:S$21)</f>
        <v>2533501</v>
      </c>
      <c r="V27" s="11">
        <f>SUM('1710000501-eng-males'!T$20:T$21)</f>
        <v>2483484</v>
      </c>
      <c r="W27" s="11">
        <f>SUM('1710000501-eng-males'!U$20:U$21)</f>
        <v>2437526</v>
      </c>
      <c r="X27" s="11">
        <f>SUM('1710000501-eng-males'!V$20:V$21)</f>
        <v>2403013</v>
      </c>
    </row>
    <row r="28" spans="1:24">
      <c r="A28" s="1"/>
      <c r="C28" s="6" t="s">
        <v>27</v>
      </c>
      <c r="D28" s="11">
        <f>SUM('1710000501-eng-males'!B$22:B$23)</f>
        <v>1386058</v>
      </c>
      <c r="E28" s="11">
        <f>SUM('1710000501-eng-males'!C$22:C$23)</f>
        <v>1440365</v>
      </c>
      <c r="F28" s="11">
        <f>SUM('1710000501-eng-males'!D$22:D$23)</f>
        <v>1524788</v>
      </c>
      <c r="G28" s="11">
        <f>SUM('1710000501-eng-males'!E$22:E$23)</f>
        <v>1604049</v>
      </c>
      <c r="H28" s="11">
        <f>SUM('1710000501-eng-males'!F$22:F$23)</f>
        <v>1677496</v>
      </c>
      <c r="I28" s="11">
        <f>SUM('1710000501-eng-males'!G$22:G$23)</f>
        <v>1750550</v>
      </c>
      <c r="J28" s="11">
        <f>SUM('1710000501-eng-males'!H$22:H$23)</f>
        <v>1820925</v>
      </c>
      <c r="K28" s="11">
        <f>SUM('1710000501-eng-males'!I$22:I$23)</f>
        <v>1890203</v>
      </c>
      <c r="L28" s="11">
        <f>SUM('1710000501-eng-males'!J$22:J$23)</f>
        <v>1958568</v>
      </c>
      <c r="M28" s="11">
        <f>SUM('1710000501-eng-males'!K$22:K$23)</f>
        <v>2033195</v>
      </c>
      <c r="N28" s="11">
        <f>SUM('1710000501-eng-males'!L$22:L$23)</f>
        <v>2115740</v>
      </c>
      <c r="O28" s="11">
        <f>SUM('1710000501-eng-males'!M$22:M$23)</f>
        <v>2186960</v>
      </c>
      <c r="P28" s="11">
        <f>SUM('1710000501-eng-males'!N$22:N$23)</f>
        <v>2234705</v>
      </c>
      <c r="Q28" s="11">
        <f>SUM('1710000501-eng-males'!O$22:O$23)</f>
        <v>2290499</v>
      </c>
      <c r="R28" s="11">
        <f>SUM('1710000501-eng-males'!P$22:P$23)</f>
        <v>2346663</v>
      </c>
      <c r="S28" s="11">
        <f>SUM('1710000501-eng-males'!Q$22:Q$23)</f>
        <v>2403416</v>
      </c>
      <c r="T28" s="11">
        <f>SUM('1710000501-eng-males'!R$22:R$23)</f>
        <v>2460724</v>
      </c>
      <c r="U28" s="11">
        <f>SUM('1710000501-eng-males'!S$22:S$23)</f>
        <v>2513153</v>
      </c>
      <c r="V28" s="11">
        <f>SUM('1710000501-eng-males'!T$22:T$23)</f>
        <v>2564316</v>
      </c>
      <c r="W28" s="11">
        <f>SUM('1710000501-eng-males'!U$22:U$23)</f>
        <v>2604933</v>
      </c>
      <c r="X28" s="11">
        <f>SUM('1710000501-eng-males'!V$22:V$23)</f>
        <v>2624883</v>
      </c>
    </row>
    <row r="29" spans="1:24">
      <c r="A29" s="1"/>
      <c r="C29" s="6" t="s">
        <v>28</v>
      </c>
      <c r="D29" s="11">
        <f>SUM('1710000501-eng-males'!B$24:B$25)</f>
        <v>1008705</v>
      </c>
      <c r="E29" s="11">
        <f>SUM('1710000501-eng-males'!C$24:C$25)</f>
        <v>1019592</v>
      </c>
      <c r="F29" s="11">
        <f>SUM('1710000501-eng-males'!D$24:D$25)</f>
        <v>1027976</v>
      </c>
      <c r="G29" s="11">
        <f>SUM('1710000501-eng-males'!E$24:E$25)</f>
        <v>1036953</v>
      </c>
      <c r="H29" s="11">
        <f>SUM('1710000501-eng-males'!F$24:F$25)</f>
        <v>1050314</v>
      </c>
      <c r="I29" s="11">
        <f>SUM('1710000501-eng-males'!G$24:G$25)</f>
        <v>1062409</v>
      </c>
      <c r="J29" s="11">
        <f>SUM('1710000501-eng-males'!H$24:H$25)</f>
        <v>1084870</v>
      </c>
      <c r="K29" s="11">
        <f>SUM('1710000501-eng-males'!I$24:I$25)</f>
        <v>1110762</v>
      </c>
      <c r="L29" s="11">
        <f>SUM('1710000501-eng-males'!J$24:J$25)</f>
        <v>1146698</v>
      </c>
      <c r="M29" s="11">
        <f>SUM('1710000501-eng-males'!K$24:K$25)</f>
        <v>1189444</v>
      </c>
      <c r="N29" s="11">
        <f>SUM('1710000501-eng-males'!L$24:L$25)</f>
        <v>1233710</v>
      </c>
      <c r="O29" s="11">
        <f>SUM('1710000501-eng-males'!M$24:M$25)</f>
        <v>1287253</v>
      </c>
      <c r="P29" s="11">
        <f>SUM('1710000501-eng-males'!N$24:N$25)</f>
        <v>1365522</v>
      </c>
      <c r="Q29" s="11">
        <f>SUM('1710000501-eng-males'!O$24:O$25)</f>
        <v>1441272</v>
      </c>
      <c r="R29" s="11">
        <f>SUM('1710000501-eng-males'!P$24:P$25)</f>
        <v>1509447</v>
      </c>
      <c r="S29" s="11">
        <f>SUM('1710000501-eng-males'!Q$24:Q$25)</f>
        <v>1575853</v>
      </c>
      <c r="T29" s="11">
        <f>SUM('1710000501-eng-males'!R$24:R$25)</f>
        <v>1640605</v>
      </c>
      <c r="U29" s="11">
        <f>SUM('1710000501-eng-males'!S$24:S$25)</f>
        <v>1705995</v>
      </c>
      <c r="V29" s="11">
        <f>SUM('1710000501-eng-males'!T$24:T$25)</f>
        <v>1767896</v>
      </c>
      <c r="W29" s="11">
        <f>SUM('1710000501-eng-males'!U$24:U$25)</f>
        <v>1834909</v>
      </c>
      <c r="X29" s="11">
        <f>SUM('1710000501-eng-males'!V$24:V$25)</f>
        <v>1904874</v>
      </c>
    </row>
    <row r="30" spans="1:24">
      <c r="A30" s="1"/>
      <c r="C30" s="6" t="s">
        <v>29</v>
      </c>
      <c r="D30" s="11">
        <f>SUM('1710000501-eng-males'!B$26:B$27)</f>
        <v>518870</v>
      </c>
      <c r="E30" s="11">
        <f>SUM('1710000501-eng-males'!C$26:C$27)</f>
        <v>539063</v>
      </c>
      <c r="F30" s="11">
        <f>SUM('1710000501-eng-males'!D$26:D$27)</f>
        <v>559891</v>
      </c>
      <c r="G30" s="11">
        <f>SUM('1710000501-eng-males'!E$26:E$27)</f>
        <v>582072</v>
      </c>
      <c r="H30" s="11">
        <f>SUM('1710000501-eng-males'!F$26:F$27)</f>
        <v>602034</v>
      </c>
      <c r="I30" s="11">
        <f>SUM('1710000501-eng-males'!G$26:G$27)</f>
        <v>620436</v>
      </c>
      <c r="J30" s="11">
        <f>SUM('1710000501-eng-males'!H$26:H$27)</f>
        <v>639006</v>
      </c>
      <c r="K30" s="11">
        <f>SUM('1710000501-eng-males'!I$26:I$27)</f>
        <v>653570</v>
      </c>
      <c r="L30" s="11">
        <f>SUM('1710000501-eng-males'!J$26:J$27)</f>
        <v>667664</v>
      </c>
      <c r="M30" s="11">
        <f>SUM('1710000501-eng-males'!K$26:K$27)</f>
        <v>679111</v>
      </c>
      <c r="N30" s="11">
        <f>SUM('1710000501-eng-males'!L$26:L$27)</f>
        <v>691969</v>
      </c>
      <c r="O30" s="11">
        <f>SUM('1710000501-eng-males'!M$26:M$27)</f>
        <v>706153</v>
      </c>
      <c r="P30" s="11">
        <f>SUM('1710000501-eng-males'!N$26:N$27)</f>
        <v>720192</v>
      </c>
      <c r="Q30" s="11">
        <f>SUM('1710000501-eng-males'!O$26:O$27)</f>
        <v>736096</v>
      </c>
      <c r="R30" s="11">
        <f>SUM('1710000501-eng-males'!P$26:P$27)</f>
        <v>753882</v>
      </c>
      <c r="S30" s="11">
        <f>SUM('1710000501-eng-males'!Q$26:Q$27)</f>
        <v>769926</v>
      </c>
      <c r="T30" s="11">
        <f>SUM('1710000501-eng-males'!R$26:R$27)</f>
        <v>791735</v>
      </c>
      <c r="U30" s="11">
        <f>SUM('1710000501-eng-males'!S$26:S$27)</f>
        <v>818977</v>
      </c>
      <c r="V30" s="11">
        <f>SUM('1710000501-eng-males'!T$26:T$27)</f>
        <v>853111</v>
      </c>
      <c r="W30" s="11">
        <f>SUM('1710000501-eng-males'!U$26:U$27)</f>
        <v>891364</v>
      </c>
      <c r="X30" s="11">
        <f>SUM('1710000501-eng-males'!V$26:V$27)</f>
        <v>929010</v>
      </c>
    </row>
    <row r="31" spans="1:24">
      <c r="A31" s="1"/>
      <c r="C31" s="6" t="s">
        <v>30</v>
      </c>
      <c r="D31" s="11">
        <f>SUM('1710000501-eng-males'!B$28:B$31)</f>
        <v>88469</v>
      </c>
      <c r="E31" s="11">
        <f>SUM('1710000501-eng-males'!C$28:C$31)</f>
        <v>125112</v>
      </c>
      <c r="F31" s="11">
        <f>SUM('1710000501-eng-males'!D$28:D$31)</f>
        <v>129355</v>
      </c>
      <c r="G31" s="11">
        <f>SUM('1710000501-eng-males'!E$28:E$31)</f>
        <v>133930</v>
      </c>
      <c r="H31" s="11">
        <f>SUM('1710000501-eng-males'!F$28:F$31)</f>
        <v>138733</v>
      </c>
      <c r="I31" s="11">
        <f>SUM('1710000501-eng-males'!G$28:G$31)</f>
        <v>147709</v>
      </c>
      <c r="J31" s="11">
        <f>SUM('1710000501-eng-males'!H$28:H$31)</f>
        <v>159837</v>
      </c>
      <c r="K31" s="11">
        <f>SUM('1710000501-eng-males'!I$28:I$31)</f>
        <v>170412</v>
      </c>
      <c r="L31" s="11">
        <f>SUM('1710000501-eng-males'!J$28:J$31)</f>
        <v>180037</v>
      </c>
      <c r="M31" s="11">
        <f>SUM('1710000501-eng-males'!K$28:K$31)</f>
        <v>189753</v>
      </c>
      <c r="N31" s="11">
        <f>SUM('1710000501-eng-males'!L$28:L$31)</f>
        <v>199828</v>
      </c>
      <c r="O31" s="11">
        <f>SUM('1710000501-eng-males'!M$28:M$31)</f>
        <v>209409</v>
      </c>
      <c r="P31" s="11">
        <f>SUM('1710000501-eng-males'!N$28:N$31)</f>
        <v>221136</v>
      </c>
      <c r="Q31" s="11">
        <f>SUM('1710000501-eng-males'!O$28:O$31)</f>
        <v>232700</v>
      </c>
      <c r="R31" s="11">
        <f>SUM('1710000501-eng-males'!P$28:P$31)</f>
        <v>244334</v>
      </c>
      <c r="S31" s="11">
        <f>SUM('1710000501-eng-males'!Q$28:Q$31)</f>
        <v>255419</v>
      </c>
      <c r="T31" s="11">
        <f>SUM('1710000501-eng-males'!R$28:R$31)</f>
        <v>269525</v>
      </c>
      <c r="U31" s="11">
        <f>SUM('1710000501-eng-males'!S$28:S$31)</f>
        <v>282267</v>
      </c>
      <c r="V31" s="11">
        <f>SUM('1710000501-eng-males'!T$28:T$31)</f>
        <v>294026</v>
      </c>
      <c r="W31" s="11">
        <f>SUM('1710000501-eng-males'!U$28:U$31)</f>
        <v>304616</v>
      </c>
      <c r="X31" s="11">
        <f>SUM('1710000501-eng-males'!V$28:V$31)</f>
        <v>313741</v>
      </c>
    </row>
    <row r="32" spans="1:24">
      <c r="A32" s="1"/>
    </row>
    <row r="33" spans="1:24">
      <c r="A33" s="1"/>
    </row>
    <row r="34" spans="1:24" ht="18.75">
      <c r="A34" s="1"/>
      <c r="C34" s="14" t="s">
        <v>68</v>
      </c>
      <c r="D34" s="3"/>
      <c r="E34" s="3"/>
      <c r="F34" s="3"/>
      <c r="G34" s="3"/>
      <c r="H34" s="3"/>
      <c r="I34" s="3"/>
      <c r="J34" s="3"/>
      <c r="K34" s="3"/>
      <c r="L34" s="3"/>
      <c r="M34" s="3"/>
      <c r="N34" s="3"/>
      <c r="O34" s="3"/>
    </row>
    <row r="35" spans="1:24">
      <c r="A35" s="1"/>
    </row>
    <row r="36" spans="1:24">
      <c r="A36" s="1"/>
      <c r="C36" s="7" t="s">
        <v>31</v>
      </c>
      <c r="D36" s="6" t="s">
        <v>59</v>
      </c>
      <c r="E36" s="6" t="s">
        <v>60</v>
      </c>
      <c r="F36" s="6" t="s">
        <v>61</v>
      </c>
      <c r="G36" s="6" t="s">
        <v>62</v>
      </c>
    </row>
    <row r="37" spans="1:24">
      <c r="A37" s="1"/>
      <c r="C37" s="6" t="s">
        <v>25</v>
      </c>
      <c r="D37" s="12">
        <v>1.0088231999999999</v>
      </c>
      <c r="E37" s="12">
        <v>0.44352970000000003</v>
      </c>
      <c r="F37" s="12">
        <v>1.2446044999999999</v>
      </c>
      <c r="G37" s="12">
        <v>0.57279780000000002</v>
      </c>
    </row>
    <row r="38" spans="1:24">
      <c r="A38" s="1"/>
      <c r="C38" s="6" t="s">
        <v>26</v>
      </c>
      <c r="D38" s="12">
        <v>23.872609799999999</v>
      </c>
      <c r="E38" s="12">
        <v>13.9764976</v>
      </c>
      <c r="F38" s="12">
        <v>29.5524986</v>
      </c>
      <c r="G38" s="12">
        <v>15.372097200000001</v>
      </c>
    </row>
    <row r="39" spans="1:24">
      <c r="A39" s="1"/>
      <c r="C39" s="6" t="s">
        <v>27</v>
      </c>
      <c r="D39" s="12">
        <v>109.6221693</v>
      </c>
      <c r="E39" s="12">
        <v>71.206230199999993</v>
      </c>
      <c r="F39" s="12">
        <v>108.0538926</v>
      </c>
      <c r="G39" s="12">
        <v>63.222241599999997</v>
      </c>
    </row>
    <row r="40" spans="1:24">
      <c r="A40" s="1"/>
      <c r="C40" s="6" t="s">
        <v>28</v>
      </c>
      <c r="D40" s="12">
        <v>288.45420619999999</v>
      </c>
      <c r="E40" s="12">
        <v>200.48436340000001</v>
      </c>
      <c r="F40" s="12">
        <v>254.23688079999999</v>
      </c>
      <c r="G40" s="12">
        <v>162.3170092</v>
      </c>
    </row>
    <row r="41" spans="1:24">
      <c r="A41" s="1"/>
      <c r="C41" s="6" t="s">
        <v>29</v>
      </c>
      <c r="D41" s="12">
        <v>477.70198540000001</v>
      </c>
      <c r="E41" s="12">
        <v>387.90157390000002</v>
      </c>
      <c r="F41" s="12">
        <v>354.48215390000001</v>
      </c>
      <c r="G41" s="12">
        <v>277.41245809999998</v>
      </c>
    </row>
    <row r="42" spans="1:24">
      <c r="A42" s="1"/>
      <c r="C42" s="6" t="s">
        <v>30</v>
      </c>
      <c r="D42" s="12">
        <v>483.32016629999998</v>
      </c>
      <c r="E42" s="12">
        <v>491.71952399999998</v>
      </c>
      <c r="F42" s="12">
        <v>255.30011949999999</v>
      </c>
      <c r="G42" s="12">
        <v>276.91692269999999</v>
      </c>
    </row>
    <row r="43" spans="1:24">
      <c r="A43" s="1"/>
    </row>
    <row r="44" spans="1:24" ht="18.75">
      <c r="A44" s="1"/>
      <c r="C44" s="14" t="s">
        <v>63</v>
      </c>
      <c r="D44" s="3"/>
      <c r="E44" s="3"/>
      <c r="F44" s="3"/>
      <c r="G44" s="3"/>
      <c r="H44" s="3"/>
      <c r="I44" s="3"/>
      <c r="J44" s="3"/>
      <c r="K44" s="3"/>
      <c r="L44" s="3"/>
      <c r="M44" s="3"/>
      <c r="N44" s="3"/>
      <c r="O44" s="3"/>
    </row>
    <row r="45" spans="1:24">
      <c r="A45" s="1"/>
    </row>
    <row r="46" spans="1:24">
      <c r="A46" s="1"/>
      <c r="D46" s="6">
        <v>2000</v>
      </c>
      <c r="E46" s="6">
        <v>2001</v>
      </c>
      <c r="F46" s="6">
        <v>2002</v>
      </c>
      <c r="G46" s="6">
        <v>2003</v>
      </c>
      <c r="H46" s="6">
        <v>2004</v>
      </c>
      <c r="I46" s="6">
        <v>2005</v>
      </c>
      <c r="J46" s="6">
        <v>2006</v>
      </c>
      <c r="K46" s="6">
        <v>2007</v>
      </c>
      <c r="L46" s="6">
        <v>2008</v>
      </c>
      <c r="M46" s="6">
        <v>2009</v>
      </c>
      <c r="N46" s="6">
        <v>2010</v>
      </c>
      <c r="O46" s="6">
        <v>2011</v>
      </c>
      <c r="P46" s="6">
        <v>2012</v>
      </c>
      <c r="Q46" s="6">
        <v>2013</v>
      </c>
      <c r="R46" s="6">
        <v>2014</v>
      </c>
      <c r="S46" s="6">
        <v>2015</v>
      </c>
      <c r="T46" s="6">
        <v>2016</v>
      </c>
      <c r="U46" s="6">
        <v>2017</v>
      </c>
      <c r="V46" s="6">
        <v>2018</v>
      </c>
      <c r="W46" s="6">
        <v>2019</v>
      </c>
      <c r="X46" s="6">
        <v>2020</v>
      </c>
    </row>
    <row r="47" spans="1:24">
      <c r="A47" s="1"/>
      <c r="C47" s="6" t="s">
        <v>32</v>
      </c>
    </row>
    <row r="48" spans="1:24">
      <c r="A48" s="1"/>
      <c r="C48" s="6" t="s">
        <v>25</v>
      </c>
      <c r="D48" s="13">
        <f>$F37*D17/100000</f>
        <v>120.40927479854498</v>
      </c>
      <c r="E48" s="13">
        <f t="shared" ref="E48:X48" si="0">$F37*E17/100000</f>
        <v>120.44582883270999</v>
      </c>
      <c r="F48" s="13">
        <f t="shared" si="0"/>
        <v>120.40353717179998</v>
      </c>
      <c r="G48" s="13">
        <f t="shared" si="0"/>
        <v>120.05314366691498</v>
      </c>
      <c r="H48" s="13">
        <f t="shared" si="0"/>
        <v>119.80066319804499</v>
      </c>
      <c r="I48" s="13">
        <f t="shared" si="0"/>
        <v>119.55343496016499</v>
      </c>
      <c r="J48" s="13">
        <f t="shared" si="0"/>
        <v>119.30915643494998</v>
      </c>
      <c r="K48" s="13">
        <f t="shared" si="0"/>
        <v>119.22200922786</v>
      </c>
      <c r="L48" s="13">
        <f t="shared" si="0"/>
        <v>119.30182571444499</v>
      </c>
      <c r="M48" s="13">
        <f t="shared" si="0"/>
        <v>119.543876397605</v>
      </c>
      <c r="N48" s="13">
        <f t="shared" si="0"/>
        <v>119.88365342610498</v>
      </c>
      <c r="O48" s="13">
        <f t="shared" si="0"/>
        <v>120.29299140011</v>
      </c>
      <c r="P48" s="13">
        <f t="shared" si="0"/>
        <v>120.83020004044499</v>
      </c>
      <c r="Q48" s="13">
        <f t="shared" si="0"/>
        <v>121.33173831580999</v>
      </c>
      <c r="R48" s="13">
        <f t="shared" si="0"/>
        <v>121.82111680520998</v>
      </c>
      <c r="S48" s="13">
        <f t="shared" si="0"/>
        <v>121.95442639320498</v>
      </c>
      <c r="T48" s="13">
        <f t="shared" si="0"/>
        <v>122.81005464882</v>
      </c>
      <c r="U48" s="13">
        <f t="shared" si="0"/>
        <v>123.96518453131499</v>
      </c>
      <c r="V48" s="13">
        <f t="shared" si="0"/>
        <v>125.61688671721998</v>
      </c>
      <c r="W48" s="13">
        <f t="shared" si="0"/>
        <v>127.27056782427998</v>
      </c>
      <c r="X48" s="13">
        <f t="shared" si="0"/>
        <v>128.37428309487998</v>
      </c>
    </row>
    <row r="49" spans="1:24">
      <c r="A49" s="1"/>
      <c r="C49" s="6" t="s">
        <v>26</v>
      </c>
      <c r="D49" s="13">
        <f t="shared" ref="D49:X49" si="1">$F38*D18/100000</f>
        <v>647.53809544897001</v>
      </c>
      <c r="E49" s="13">
        <f t="shared" si="1"/>
        <v>668.32768716409805</v>
      </c>
      <c r="F49" s="13">
        <f t="shared" si="1"/>
        <v>683.41748847424401</v>
      </c>
      <c r="G49" s="13">
        <f t="shared" si="1"/>
        <v>699.11341153067599</v>
      </c>
      <c r="H49" s="13">
        <f t="shared" si="1"/>
        <v>715.31468231316808</v>
      </c>
      <c r="I49" s="13">
        <f t="shared" si="1"/>
        <v>732.10700306766</v>
      </c>
      <c r="J49" s="13">
        <f t="shared" si="1"/>
        <v>749.16884260938411</v>
      </c>
      <c r="K49" s="13">
        <f t="shared" si="1"/>
        <v>764.46196510989796</v>
      </c>
      <c r="L49" s="13">
        <f t="shared" si="1"/>
        <v>779.13212093992399</v>
      </c>
      <c r="M49" s="13">
        <f t="shared" si="1"/>
        <v>790.27755026192801</v>
      </c>
      <c r="N49" s="13">
        <f t="shared" si="1"/>
        <v>796.35827237386411</v>
      </c>
      <c r="O49" s="13">
        <f t="shared" si="1"/>
        <v>795.36117107109999</v>
      </c>
      <c r="P49" s="13">
        <f t="shared" si="1"/>
        <v>792.21087472033992</v>
      </c>
      <c r="Q49" s="13">
        <f t="shared" si="1"/>
        <v>786.66180205821797</v>
      </c>
      <c r="R49" s="13">
        <f t="shared" si="1"/>
        <v>780.72736481435197</v>
      </c>
      <c r="S49" s="13">
        <f t="shared" si="1"/>
        <v>773.08036027661603</v>
      </c>
      <c r="T49" s="13">
        <f t="shared" si="1"/>
        <v>764.87954191511596</v>
      </c>
      <c r="U49" s="13">
        <f t="shared" si="1"/>
        <v>753.43622340722402</v>
      </c>
      <c r="V49" s="13">
        <f t="shared" si="1"/>
        <v>740.05692071604597</v>
      </c>
      <c r="W49" s="13">
        <f t="shared" si="1"/>
        <v>728.39875554333196</v>
      </c>
      <c r="X49" s="13">
        <f t="shared" si="1"/>
        <v>720.19971033174795</v>
      </c>
    </row>
    <row r="50" spans="1:24">
      <c r="A50" s="1"/>
      <c r="C50" s="6" t="s">
        <v>27</v>
      </c>
      <c r="D50" s="13">
        <f t="shared" ref="D50:X50" si="2">$F39*D19/100000</f>
        <v>1537.7678919979739</v>
      </c>
      <c r="E50" s="13">
        <f t="shared" si="2"/>
        <v>1596.2682694516141</v>
      </c>
      <c r="F50" s="13">
        <f t="shared" si="2"/>
        <v>1689.6895039157221</v>
      </c>
      <c r="G50" s="13">
        <f t="shared" si="2"/>
        <v>1777.9284736907339</v>
      </c>
      <c r="H50" s="13">
        <f t="shared" si="2"/>
        <v>1860.9127826686079</v>
      </c>
      <c r="I50" s="13">
        <f t="shared" si="2"/>
        <v>1942.0083096038338</v>
      </c>
      <c r="J50" s="13">
        <f t="shared" si="2"/>
        <v>2020.6812682669679</v>
      </c>
      <c r="K50" s="13">
        <f t="shared" si="2"/>
        <v>2093.6922029578618</v>
      </c>
      <c r="L50" s="13">
        <f t="shared" si="2"/>
        <v>2165.6895921361679</v>
      </c>
      <c r="M50" s="13">
        <f t="shared" si="2"/>
        <v>2242.4942989962478</v>
      </c>
      <c r="N50" s="13">
        <f t="shared" si="2"/>
        <v>2324.8497343191902</v>
      </c>
      <c r="O50" s="13">
        <f t="shared" si="2"/>
        <v>2394.3359510334717</v>
      </c>
      <c r="P50" s="13">
        <f t="shared" si="2"/>
        <v>2449.8237859614237</v>
      </c>
      <c r="Q50" s="13">
        <f t="shared" si="2"/>
        <v>2515.8652445796179</v>
      </c>
      <c r="R50" s="13">
        <f t="shared" si="2"/>
        <v>2583.8981364384299</v>
      </c>
      <c r="S50" s="13">
        <f t="shared" si="2"/>
        <v>2652.1428139267377</v>
      </c>
      <c r="T50" s="13">
        <f t="shared" si="2"/>
        <v>2721.106049800836</v>
      </c>
      <c r="U50" s="13">
        <f t="shared" si="2"/>
        <v>2778.7063383291179</v>
      </c>
      <c r="V50" s="13">
        <f t="shared" si="2"/>
        <v>2832.2935052862358</v>
      </c>
      <c r="W50" s="13">
        <f t="shared" si="2"/>
        <v>2874.3956239989002</v>
      </c>
      <c r="X50" s="13">
        <f t="shared" si="2"/>
        <v>2896.1187785672037</v>
      </c>
    </row>
    <row r="51" spans="1:24">
      <c r="A51" s="1"/>
      <c r="C51" s="6" t="s">
        <v>28</v>
      </c>
      <c r="D51" s="13">
        <f t="shared" ref="D51:X51" si="3">$F40*D20/100000</f>
        <v>2893.9657023023601</v>
      </c>
      <c r="E51" s="13">
        <f t="shared" si="3"/>
        <v>2903.3394160974563</v>
      </c>
      <c r="F51" s="13">
        <f t="shared" si="3"/>
        <v>2914.1851614323837</v>
      </c>
      <c r="G51" s="13">
        <f t="shared" si="3"/>
        <v>2931.3131000918802</v>
      </c>
      <c r="H51" s="13">
        <f t="shared" si="3"/>
        <v>2961.6791531346321</v>
      </c>
      <c r="I51" s="13">
        <f t="shared" si="3"/>
        <v>2988.7096183012877</v>
      </c>
      <c r="J51" s="13">
        <f t="shared" si="3"/>
        <v>3042.508684647376</v>
      </c>
      <c r="K51" s="13">
        <f t="shared" si="3"/>
        <v>3109.2865437583041</v>
      </c>
      <c r="L51" s="13">
        <f t="shared" si="3"/>
        <v>3200.5245331709998</v>
      </c>
      <c r="M51" s="13">
        <f t="shared" si="3"/>
        <v>3310.2963911940155</v>
      </c>
      <c r="N51" s="13">
        <f t="shared" si="3"/>
        <v>3420.2589268776323</v>
      </c>
      <c r="O51" s="13">
        <f t="shared" si="3"/>
        <v>3553.199391847952</v>
      </c>
      <c r="P51" s="13">
        <f t="shared" si="3"/>
        <v>3745.1685758024164</v>
      </c>
      <c r="Q51" s="13">
        <f t="shared" si="3"/>
        <v>3935.5360674078397</v>
      </c>
      <c r="R51" s="13">
        <f t="shared" si="3"/>
        <v>4111.2722265232242</v>
      </c>
      <c r="S51" s="13">
        <f t="shared" si="3"/>
        <v>4283.5431369533035</v>
      </c>
      <c r="T51" s="13">
        <f t="shared" si="3"/>
        <v>4453.6276102085039</v>
      </c>
      <c r="U51" s="13">
        <f t="shared" si="3"/>
        <v>4635.7196913438884</v>
      </c>
      <c r="V51" s="13">
        <f t="shared" si="3"/>
        <v>4815.1270310180244</v>
      </c>
      <c r="W51" s="13">
        <f t="shared" si="3"/>
        <v>5009.6233295676402</v>
      </c>
      <c r="X51" s="13">
        <f t="shared" si="3"/>
        <v>5209.3721620745837</v>
      </c>
    </row>
    <row r="52" spans="1:24">
      <c r="A52" s="1"/>
      <c r="C52" s="6" t="s">
        <v>29</v>
      </c>
      <c r="D52" s="13">
        <f t="shared" ref="D52:X52" si="4">$F41*D21/100000</f>
        <v>2770.0263503992314</v>
      </c>
      <c r="E52" s="13">
        <f t="shared" si="4"/>
        <v>2846.5448681400853</v>
      </c>
      <c r="F52" s="13">
        <f t="shared" si="4"/>
        <v>2918.5401935971749</v>
      </c>
      <c r="G52" s="13">
        <f t="shared" si="4"/>
        <v>2990.2944711896134</v>
      </c>
      <c r="H52" s="13">
        <f t="shared" si="4"/>
        <v>3048.3231997830435</v>
      </c>
      <c r="I52" s="13">
        <f t="shared" si="4"/>
        <v>3089.6416396416271</v>
      </c>
      <c r="J52" s="13">
        <f t="shared" si="4"/>
        <v>3125.6286679055552</v>
      </c>
      <c r="K52" s="13">
        <f t="shared" si="4"/>
        <v>3150.5913011831935</v>
      </c>
      <c r="L52" s="13">
        <f t="shared" si="4"/>
        <v>3176.383422700957</v>
      </c>
      <c r="M52" s="13">
        <f t="shared" si="4"/>
        <v>3189.7084068660579</v>
      </c>
      <c r="N52" s="13">
        <f t="shared" si="4"/>
        <v>3213.377180281961</v>
      </c>
      <c r="O52" s="13">
        <f t="shared" si="4"/>
        <v>3238.254737842663</v>
      </c>
      <c r="P52" s="13">
        <f t="shared" si="4"/>
        <v>3258.9068681288772</v>
      </c>
      <c r="Q52" s="13">
        <f t="shared" si="4"/>
        <v>3285.7553464652633</v>
      </c>
      <c r="R52" s="13">
        <f t="shared" si="4"/>
        <v>3326.634228453011</v>
      </c>
      <c r="S52" s="13">
        <f t="shared" si="4"/>
        <v>3360.8630252335952</v>
      </c>
      <c r="T52" s="13">
        <f t="shared" si="4"/>
        <v>3421.2667842581554</v>
      </c>
      <c r="U52" s="13">
        <f t="shared" si="4"/>
        <v>3510.6530041855794</v>
      </c>
      <c r="V52" s="13">
        <f t="shared" si="4"/>
        <v>3626.6324752985811</v>
      </c>
      <c r="W52" s="13">
        <f t="shared" si="4"/>
        <v>3764.1928199410154</v>
      </c>
      <c r="X52" s="13">
        <f t="shared" si="4"/>
        <v>3901.6539095803569</v>
      </c>
    </row>
    <row r="53" spans="1:24">
      <c r="A53" s="1"/>
      <c r="C53" s="6" t="s">
        <v>30</v>
      </c>
      <c r="D53" s="13">
        <f t="shared" ref="D53:X53" si="5">$F42*D22/100000</f>
        <v>477.25804339329994</v>
      </c>
      <c r="E53" s="13">
        <f t="shared" si="5"/>
        <v>748.24635523657503</v>
      </c>
      <c r="F53" s="13">
        <f t="shared" si="5"/>
        <v>772.51007859385504</v>
      </c>
      <c r="G53" s="13">
        <f t="shared" si="5"/>
        <v>794.50418388878006</v>
      </c>
      <c r="H53" s="13">
        <f t="shared" si="5"/>
        <v>817.98668888038992</v>
      </c>
      <c r="I53" s="13">
        <f t="shared" si="5"/>
        <v>858.53600686057496</v>
      </c>
      <c r="J53" s="13">
        <f t="shared" si="5"/>
        <v>910.72190428756994</v>
      </c>
      <c r="K53" s="13">
        <f t="shared" si="5"/>
        <v>957.01802795770004</v>
      </c>
      <c r="L53" s="13">
        <f t="shared" si="5"/>
        <v>1000.2122551759049</v>
      </c>
      <c r="M53" s="13">
        <f t="shared" si="5"/>
        <v>1044.5425679258851</v>
      </c>
      <c r="N53" s="13">
        <f t="shared" si="5"/>
        <v>1089.378374912475</v>
      </c>
      <c r="O53" s="13">
        <f t="shared" si="5"/>
        <v>1126.6624043642548</v>
      </c>
      <c r="P53" s="13">
        <f t="shared" si="5"/>
        <v>1163.2545704921899</v>
      </c>
      <c r="Q53" s="13">
        <f t="shared" si="5"/>
        <v>1194.8505132815101</v>
      </c>
      <c r="R53" s="13">
        <f t="shared" si="5"/>
        <v>1223.1709555376449</v>
      </c>
      <c r="S53" s="13">
        <f t="shared" si="5"/>
        <v>1246.0458462448451</v>
      </c>
      <c r="T53" s="13">
        <f t="shared" si="5"/>
        <v>1282.104435123025</v>
      </c>
      <c r="U53" s="13">
        <f t="shared" si="5"/>
        <v>1312.3498402801899</v>
      </c>
      <c r="V53" s="13">
        <f t="shared" si="5"/>
        <v>1336.4859135777199</v>
      </c>
      <c r="W53" s="13">
        <f t="shared" si="5"/>
        <v>1357.7907085499949</v>
      </c>
      <c r="X53" s="13">
        <f t="shared" si="5"/>
        <v>1374.9315585732249</v>
      </c>
    </row>
    <row r="54" spans="1:24">
      <c r="A54" s="1"/>
    </row>
    <row r="55" spans="1:24">
      <c r="A55" s="1"/>
      <c r="D55" s="6">
        <v>2000</v>
      </c>
      <c r="E55" s="6">
        <v>2001</v>
      </c>
      <c r="F55" s="6">
        <v>2002</v>
      </c>
      <c r="G55" s="6">
        <v>2003</v>
      </c>
      <c r="H55" s="6">
        <v>2004</v>
      </c>
      <c r="I55" s="6">
        <v>2005</v>
      </c>
      <c r="J55" s="6">
        <v>2006</v>
      </c>
      <c r="K55" s="6">
        <v>2007</v>
      </c>
      <c r="L55" s="6">
        <v>2008</v>
      </c>
      <c r="M55" s="6">
        <v>2009</v>
      </c>
      <c r="N55" s="6">
        <v>2010</v>
      </c>
      <c r="O55" s="6">
        <v>2011</v>
      </c>
      <c r="P55" s="6">
        <v>2012</v>
      </c>
      <c r="Q55" s="6">
        <v>2013</v>
      </c>
      <c r="R55" s="6">
        <v>2014</v>
      </c>
      <c r="S55" s="6">
        <v>2015</v>
      </c>
      <c r="T55" s="6">
        <v>2016</v>
      </c>
      <c r="U55" s="6">
        <v>2017</v>
      </c>
      <c r="V55" s="6">
        <v>2018</v>
      </c>
      <c r="W55" s="6">
        <v>2019</v>
      </c>
      <c r="X55" s="6">
        <v>2020</v>
      </c>
    </row>
    <row r="56" spans="1:24">
      <c r="A56" s="1"/>
      <c r="C56" s="6" t="s">
        <v>58</v>
      </c>
    </row>
    <row r="57" spans="1:24">
      <c r="A57" s="1"/>
      <c r="C57" s="6" t="s">
        <v>25</v>
      </c>
      <c r="D57" s="13">
        <f>$D37*D26/100000</f>
        <v>100.787964766104</v>
      </c>
      <c r="E57" s="13">
        <f t="shared" ref="E57:X57" si="6">$D37*E26/100000</f>
        <v>100.95408768244799</v>
      </c>
      <c r="F57" s="13">
        <f t="shared" si="6"/>
        <v>100.98807493605599</v>
      </c>
      <c r="G57" s="13">
        <f t="shared" si="6"/>
        <v>100.72035343524</v>
      </c>
      <c r="H57" s="13">
        <f t="shared" si="6"/>
        <v>100.511234474112</v>
      </c>
      <c r="I57" s="13">
        <f t="shared" si="6"/>
        <v>100.29776748499199</v>
      </c>
      <c r="J57" s="13">
        <f t="shared" si="6"/>
        <v>100.07133711775198</v>
      </c>
      <c r="K57" s="13">
        <f t="shared" si="6"/>
        <v>99.780634624439998</v>
      </c>
      <c r="L57" s="13">
        <f t="shared" si="6"/>
        <v>99.624115704959991</v>
      </c>
      <c r="M57" s="13">
        <f t="shared" si="6"/>
        <v>99.649810431863997</v>
      </c>
      <c r="N57" s="13">
        <f t="shared" si="6"/>
        <v>99.739656226055999</v>
      </c>
      <c r="O57" s="13">
        <f t="shared" si="6"/>
        <v>99.924684489167987</v>
      </c>
      <c r="P57" s="13">
        <f t="shared" si="6"/>
        <v>100.52968585043999</v>
      </c>
      <c r="Q57" s="13">
        <f t="shared" si="6"/>
        <v>101.12613239097598</v>
      </c>
      <c r="R57" s="13">
        <f t="shared" si="6"/>
        <v>101.67939121031999</v>
      </c>
      <c r="S57" s="13">
        <f t="shared" si="6"/>
        <v>101.84047001066399</v>
      </c>
      <c r="T57" s="13">
        <f t="shared" si="6"/>
        <v>102.66219685999199</v>
      </c>
      <c r="U57" s="13">
        <f t="shared" si="6"/>
        <v>103.73052045232799</v>
      </c>
      <c r="V57" s="13">
        <f t="shared" si="6"/>
        <v>105.35649124492799</v>
      </c>
      <c r="W57" s="13">
        <f t="shared" si="6"/>
        <v>106.98730438888799</v>
      </c>
      <c r="X57" s="13">
        <f t="shared" si="6"/>
        <v>108.04234177967999</v>
      </c>
    </row>
    <row r="58" spans="1:24">
      <c r="A58" s="1"/>
      <c r="C58" s="6" t="s">
        <v>26</v>
      </c>
      <c r="D58" s="13">
        <f t="shared" ref="D58:X58" si="7">$D38*D27/100000</f>
        <v>517.79141586174603</v>
      </c>
      <c r="E58" s="13">
        <f t="shared" si="7"/>
        <v>533.63733806869197</v>
      </c>
      <c r="F58" s="13">
        <f t="shared" si="7"/>
        <v>545.50894819613393</v>
      </c>
      <c r="G58" s="13">
        <f t="shared" si="7"/>
        <v>558.22779724537793</v>
      </c>
      <c r="H58" s="13">
        <f t="shared" si="7"/>
        <v>571.81990636110595</v>
      </c>
      <c r="I58" s="13">
        <f t="shared" si="7"/>
        <v>586.51373641910402</v>
      </c>
      <c r="J58" s="13">
        <f t="shared" si="7"/>
        <v>601.71151726998005</v>
      </c>
      <c r="K58" s="13">
        <f t="shared" si="7"/>
        <v>616.65577100478004</v>
      </c>
      <c r="L58" s="13">
        <f t="shared" si="7"/>
        <v>631.65278320723803</v>
      </c>
      <c r="M58" s="13">
        <f t="shared" si="7"/>
        <v>643.14792227813405</v>
      </c>
      <c r="N58" s="13">
        <f t="shared" si="7"/>
        <v>649.29750656261399</v>
      </c>
      <c r="O58" s="13">
        <f t="shared" si="7"/>
        <v>649.25835548254202</v>
      </c>
      <c r="P58" s="13">
        <f t="shared" si="7"/>
        <v>645.34826072340002</v>
      </c>
      <c r="Q58" s="13">
        <f t="shared" si="7"/>
        <v>638.93369047013994</v>
      </c>
      <c r="R58" s="13">
        <f t="shared" si="7"/>
        <v>632.232887625378</v>
      </c>
      <c r="S58" s="13">
        <f t="shared" si="7"/>
        <v>623.84142655457993</v>
      </c>
      <c r="T58" s="13">
        <f t="shared" si="7"/>
        <v>615.31078816864795</v>
      </c>
      <c r="U58" s="13">
        <f t="shared" si="7"/>
        <v>604.81280800909792</v>
      </c>
      <c r="V58" s="13">
        <f t="shared" si="7"/>
        <v>592.87244476543196</v>
      </c>
      <c r="W58" s="13">
        <f t="shared" si="7"/>
        <v>581.90107075354797</v>
      </c>
      <c r="X58" s="13">
        <f t="shared" si="7"/>
        <v>573.66191693327391</v>
      </c>
    </row>
    <row r="59" spans="1:24">
      <c r="A59" s="1"/>
      <c r="C59" s="6" t="s">
        <v>27</v>
      </c>
      <c r="D59" s="13">
        <f t="shared" ref="D59:X59" si="8">$D39*D28/100000</f>
        <v>1519.426847356194</v>
      </c>
      <c r="E59" s="13">
        <f t="shared" si="8"/>
        <v>1578.9593588379448</v>
      </c>
      <c r="F59" s="13">
        <f t="shared" si="8"/>
        <v>1671.505682826084</v>
      </c>
      <c r="G59" s="13">
        <f t="shared" si="8"/>
        <v>1758.3933104349569</v>
      </c>
      <c r="H59" s="13">
        <f t="shared" si="8"/>
        <v>1838.907505120728</v>
      </c>
      <c r="I59" s="13">
        <f t="shared" si="8"/>
        <v>1918.99088468115</v>
      </c>
      <c r="J59" s="13">
        <f t="shared" si="8"/>
        <v>1996.1374863260248</v>
      </c>
      <c r="K59" s="13">
        <f t="shared" si="8"/>
        <v>2072.0815327736791</v>
      </c>
      <c r="L59" s="13">
        <f t="shared" si="8"/>
        <v>2147.0247288156238</v>
      </c>
      <c r="M59" s="13">
        <f t="shared" si="8"/>
        <v>2228.8324650991349</v>
      </c>
      <c r="N59" s="13">
        <f t="shared" si="8"/>
        <v>2319.3200847478197</v>
      </c>
      <c r="O59" s="13">
        <f t="shared" si="8"/>
        <v>2397.3929937232797</v>
      </c>
      <c r="P59" s="13">
        <f t="shared" si="8"/>
        <v>2449.7320984555649</v>
      </c>
      <c r="Q59" s="13">
        <f t="shared" si="8"/>
        <v>2510.8946915948068</v>
      </c>
      <c r="R59" s="13">
        <f t="shared" si="8"/>
        <v>2572.4628867604588</v>
      </c>
      <c r="S59" s="13">
        <f t="shared" si="8"/>
        <v>2634.6767565032878</v>
      </c>
      <c r="T59" s="13">
        <f t="shared" si="8"/>
        <v>2697.4990292857319</v>
      </c>
      <c r="U59" s="13">
        <f t="shared" si="8"/>
        <v>2754.972836428029</v>
      </c>
      <c r="V59" s="13">
        <f t="shared" si="8"/>
        <v>2811.0588269069881</v>
      </c>
      <c r="W59" s="13">
        <f t="shared" si="8"/>
        <v>2855.5840634115689</v>
      </c>
      <c r="X59" s="13">
        <f t="shared" si="8"/>
        <v>2877.4536861869187</v>
      </c>
    </row>
    <row r="60" spans="1:24">
      <c r="A60" s="1"/>
      <c r="C60" s="6" t="s">
        <v>28</v>
      </c>
      <c r="D60" s="13">
        <f t="shared" ref="D60:X60" si="9">$D40*D29/100000</f>
        <v>2909.6520006497099</v>
      </c>
      <c r="E60" s="13">
        <f t="shared" si="9"/>
        <v>2941.0560100787038</v>
      </c>
      <c r="F60" s="13">
        <f t="shared" si="9"/>
        <v>2965.2400107265121</v>
      </c>
      <c r="G60" s="13">
        <f t="shared" si="9"/>
        <v>2991.134544817086</v>
      </c>
      <c r="H60" s="13">
        <f t="shared" si="9"/>
        <v>3029.6749113074679</v>
      </c>
      <c r="I60" s="13">
        <f t="shared" si="9"/>
        <v>3064.5634475473576</v>
      </c>
      <c r="J60" s="13">
        <f t="shared" si="9"/>
        <v>3129.3531468019396</v>
      </c>
      <c r="K60" s="13">
        <f t="shared" si="9"/>
        <v>3204.0397098712438</v>
      </c>
      <c r="L60" s="13">
        <f t="shared" si="9"/>
        <v>3307.6986134112758</v>
      </c>
      <c r="M60" s="13">
        <f t="shared" si="9"/>
        <v>3431.0012483935279</v>
      </c>
      <c r="N60" s="13">
        <f t="shared" si="9"/>
        <v>3558.6883873100196</v>
      </c>
      <c r="O60" s="13">
        <f t="shared" si="9"/>
        <v>3713.1354229356862</v>
      </c>
      <c r="P60" s="13">
        <f t="shared" si="9"/>
        <v>3938.9056455863638</v>
      </c>
      <c r="Q60" s="13">
        <f t="shared" si="9"/>
        <v>4157.4097067828634</v>
      </c>
      <c r="R60" s="13">
        <f t="shared" si="9"/>
        <v>4354.063361859714</v>
      </c>
      <c r="S60" s="13">
        <f t="shared" si="9"/>
        <v>4545.6142620288865</v>
      </c>
      <c r="T60" s="13">
        <f t="shared" si="9"/>
        <v>4732.3941296275098</v>
      </c>
      <c r="U60" s="13">
        <f t="shared" si="9"/>
        <v>4921.01433506169</v>
      </c>
      <c r="V60" s="13">
        <f t="shared" si="9"/>
        <v>5099.5703732415514</v>
      </c>
      <c r="W60" s="13">
        <f t="shared" si="9"/>
        <v>5292.8721904423574</v>
      </c>
      <c r="X60" s="13">
        <f t="shared" si="9"/>
        <v>5494.6891758101883</v>
      </c>
    </row>
    <row r="61" spans="1:24">
      <c r="A61" s="1"/>
      <c r="C61" s="6" t="s">
        <v>29</v>
      </c>
      <c r="D61" s="13">
        <f t="shared" ref="D61:X61" si="10">$D41*D30/100000</f>
        <v>2478.6522916449799</v>
      </c>
      <c r="E61" s="13">
        <f t="shared" si="10"/>
        <v>2575.1146535568018</v>
      </c>
      <c r="F61" s="13">
        <f t="shared" si="10"/>
        <v>2674.6104230759142</v>
      </c>
      <c r="G61" s="13">
        <f t="shared" si="10"/>
        <v>2780.5695004574882</v>
      </c>
      <c r="H61" s="13">
        <f t="shared" si="10"/>
        <v>2875.9283707830364</v>
      </c>
      <c r="I61" s="13">
        <f t="shared" si="10"/>
        <v>2963.8350901363438</v>
      </c>
      <c r="J61" s="13">
        <f t="shared" si="10"/>
        <v>3052.544348825124</v>
      </c>
      <c r="K61" s="13">
        <f t="shared" si="10"/>
        <v>3122.11686597878</v>
      </c>
      <c r="L61" s="13">
        <f t="shared" si="10"/>
        <v>3189.4441838010562</v>
      </c>
      <c r="M61" s="13">
        <f t="shared" si="10"/>
        <v>3244.1267300697941</v>
      </c>
      <c r="N61" s="13">
        <f t="shared" si="10"/>
        <v>3305.5496513525259</v>
      </c>
      <c r="O61" s="13">
        <f t="shared" si="10"/>
        <v>3373.306900961662</v>
      </c>
      <c r="P61" s="13">
        <f t="shared" si="10"/>
        <v>3440.3714826919681</v>
      </c>
      <c r="Q61" s="13">
        <f t="shared" si="10"/>
        <v>3516.3452064499843</v>
      </c>
      <c r="R61" s="13">
        <f t="shared" si="10"/>
        <v>3601.3092815732284</v>
      </c>
      <c r="S61" s="13">
        <f t="shared" si="10"/>
        <v>3677.951788110804</v>
      </c>
      <c r="T61" s="13">
        <f t="shared" si="10"/>
        <v>3782.1338141066904</v>
      </c>
      <c r="U61" s="13">
        <f t="shared" si="10"/>
        <v>3912.2693889693583</v>
      </c>
      <c r="V61" s="13">
        <f t="shared" si="10"/>
        <v>4075.3281846657942</v>
      </c>
      <c r="W61" s="13">
        <f t="shared" si="10"/>
        <v>4258.0635251408557</v>
      </c>
      <c r="X61" s="13">
        <f t="shared" si="10"/>
        <v>4437.8992145645407</v>
      </c>
    </row>
    <row r="62" spans="1:24">
      <c r="A62" s="1"/>
      <c r="C62" s="6" t="s">
        <v>30</v>
      </c>
      <c r="D62" s="13">
        <f t="shared" ref="D62:X62" si="11">$D42*D31/100000</f>
        <v>427.58851792394699</v>
      </c>
      <c r="E62" s="13">
        <f t="shared" si="11"/>
        <v>604.69152646125599</v>
      </c>
      <c r="F62" s="13">
        <f t="shared" si="11"/>
        <v>625.19880111736495</v>
      </c>
      <c r="G62" s="13">
        <f t="shared" si="11"/>
        <v>647.31069872558999</v>
      </c>
      <c r="H62" s="13">
        <f t="shared" si="11"/>
        <v>670.524566312979</v>
      </c>
      <c r="I62" s="13">
        <f t="shared" si="11"/>
        <v>713.90738444006695</v>
      </c>
      <c r="J62" s="13">
        <f t="shared" si="11"/>
        <v>772.52445420893105</v>
      </c>
      <c r="K62" s="13">
        <f t="shared" si="11"/>
        <v>823.63556179515604</v>
      </c>
      <c r="L62" s="13">
        <f t="shared" si="11"/>
        <v>870.15512780153097</v>
      </c>
      <c r="M62" s="13">
        <f t="shared" si="11"/>
        <v>917.11451515923898</v>
      </c>
      <c r="N62" s="13">
        <f t="shared" si="11"/>
        <v>965.80902191396399</v>
      </c>
      <c r="O62" s="13">
        <f t="shared" si="11"/>
        <v>1012.115927047167</v>
      </c>
      <c r="P62" s="13">
        <f t="shared" si="11"/>
        <v>1068.7948829491679</v>
      </c>
      <c r="Q62" s="13">
        <f t="shared" si="11"/>
        <v>1124.6860269801</v>
      </c>
      <c r="R62" s="13">
        <f t="shared" si="11"/>
        <v>1180.9154951274418</v>
      </c>
      <c r="S62" s="13">
        <f t="shared" si="11"/>
        <v>1234.491535561797</v>
      </c>
      <c r="T62" s="13">
        <f t="shared" si="11"/>
        <v>1302.668678220075</v>
      </c>
      <c r="U62" s="13">
        <f t="shared" si="11"/>
        <v>1364.2533338100209</v>
      </c>
      <c r="V62" s="13">
        <f t="shared" si="11"/>
        <v>1421.086952165238</v>
      </c>
      <c r="W62" s="13">
        <f t="shared" si="11"/>
        <v>1472.2705577764079</v>
      </c>
      <c r="X62" s="13">
        <f t="shared" si="11"/>
        <v>1516.3735229512829</v>
      </c>
    </row>
    <row r="63" spans="1:24">
      <c r="A63" s="1"/>
    </row>
    <row r="64" spans="1:24" ht="18.75">
      <c r="A64" s="1"/>
      <c r="C64" s="14" t="s">
        <v>67</v>
      </c>
      <c r="D64" s="3"/>
      <c r="E64" s="3"/>
      <c r="F64" s="3"/>
      <c r="G64" s="3"/>
      <c r="H64" s="3"/>
      <c r="I64" s="3"/>
      <c r="J64" s="3"/>
      <c r="K64" s="3"/>
      <c r="L64" s="3"/>
      <c r="M64" s="3"/>
      <c r="N64" s="3"/>
      <c r="O64" s="3"/>
    </row>
    <row r="65" spans="1:24">
      <c r="A65" s="1"/>
    </row>
    <row r="66" spans="1:24">
      <c r="A66" s="1"/>
      <c r="D66" s="6">
        <v>2000</v>
      </c>
      <c r="E66" s="6">
        <v>2001</v>
      </c>
      <c r="F66" s="6">
        <v>2002</v>
      </c>
      <c r="G66" s="6">
        <v>2003</v>
      </c>
      <c r="H66" s="6">
        <v>2004</v>
      </c>
      <c r="I66" s="6">
        <v>2005</v>
      </c>
      <c r="J66" s="6">
        <v>2006</v>
      </c>
      <c r="K66" s="6">
        <v>2007</v>
      </c>
      <c r="L66" s="6">
        <v>2008</v>
      </c>
      <c r="M66" s="6">
        <v>2009</v>
      </c>
      <c r="N66" s="6">
        <v>2010</v>
      </c>
      <c r="O66" s="6">
        <v>2011</v>
      </c>
      <c r="P66" s="6">
        <v>2012</v>
      </c>
      <c r="Q66" s="6">
        <v>2013</v>
      </c>
      <c r="R66" s="6">
        <v>2014</v>
      </c>
      <c r="S66" s="6">
        <v>2015</v>
      </c>
      <c r="T66" s="6">
        <v>2016</v>
      </c>
      <c r="U66" s="6">
        <v>2017</v>
      </c>
      <c r="V66" s="6">
        <v>2018</v>
      </c>
      <c r="W66" s="6">
        <v>2019</v>
      </c>
      <c r="X66" s="6">
        <v>2020</v>
      </c>
    </row>
    <row r="67" spans="1:24">
      <c r="A67" s="1"/>
      <c r="C67" s="6" t="s">
        <v>32</v>
      </c>
    </row>
    <row r="68" spans="1:24">
      <c r="A68" s="1"/>
      <c r="C68" s="6" t="s">
        <v>25</v>
      </c>
      <c r="D68" s="13">
        <f>$G37*D17/100000</f>
        <v>55.415328888977996</v>
      </c>
      <c r="E68" s="13">
        <f t="shared" ref="E68:X68" si="12">$G37*E17/100000</f>
        <v>55.432151960364003</v>
      </c>
      <c r="F68" s="13">
        <f t="shared" si="12"/>
        <v>55.412688291119998</v>
      </c>
      <c r="G68" s="13">
        <f t="shared" si="12"/>
        <v>55.251428526486002</v>
      </c>
      <c r="H68" s="13">
        <f t="shared" si="12"/>
        <v>55.135230764778008</v>
      </c>
      <c r="I68" s="13">
        <f t="shared" si="12"/>
        <v>55.021450209785996</v>
      </c>
      <c r="J68" s="13">
        <f t="shared" si="12"/>
        <v>54.909027185580001</v>
      </c>
      <c r="K68" s="13">
        <f t="shared" si="12"/>
        <v>54.868919883623995</v>
      </c>
      <c r="L68" s="13">
        <f t="shared" si="12"/>
        <v>54.905653406538001</v>
      </c>
      <c r="M68" s="13">
        <f t="shared" si="12"/>
        <v>55.017051122681998</v>
      </c>
      <c r="N68" s="13">
        <f t="shared" si="12"/>
        <v>55.173424922082006</v>
      </c>
      <c r="O68" s="13">
        <f t="shared" si="12"/>
        <v>55.361812390524001</v>
      </c>
      <c r="P68" s="13">
        <f t="shared" si="12"/>
        <v>55.609049104938002</v>
      </c>
      <c r="Q68" s="13">
        <f t="shared" si="12"/>
        <v>55.839869434404001</v>
      </c>
      <c r="R68" s="13">
        <f t="shared" si="12"/>
        <v>56.065093529363999</v>
      </c>
      <c r="S68" s="13">
        <f t="shared" si="12"/>
        <v>56.126445901722008</v>
      </c>
      <c r="T68" s="13">
        <f t="shared" si="12"/>
        <v>56.520227205288002</v>
      </c>
      <c r="U68" s="13">
        <f t="shared" si="12"/>
        <v>57.051846571446006</v>
      </c>
      <c r="V68" s="13">
        <f t="shared" si="12"/>
        <v>57.812000803848001</v>
      </c>
      <c r="W68" s="13">
        <f t="shared" si="12"/>
        <v>58.573065784752004</v>
      </c>
      <c r="X68" s="13">
        <f t="shared" si="12"/>
        <v>59.081022873792008</v>
      </c>
    </row>
    <row r="69" spans="1:24">
      <c r="A69" s="1"/>
      <c r="C69" s="6" t="s">
        <v>26</v>
      </c>
      <c r="D69" s="13">
        <f t="shared" ref="D69:X69" si="13">$G38*D18/100000</f>
        <v>336.82493919294001</v>
      </c>
      <c r="E69" s="13">
        <f t="shared" si="13"/>
        <v>347.63890213119606</v>
      </c>
      <c r="F69" s="13">
        <f t="shared" si="13"/>
        <v>355.488048682488</v>
      </c>
      <c r="G69" s="13">
        <f t="shared" si="13"/>
        <v>363.652476947352</v>
      </c>
      <c r="H69" s="13">
        <f t="shared" si="13"/>
        <v>372.07976807433607</v>
      </c>
      <c r="I69" s="13">
        <f t="shared" si="13"/>
        <v>380.81450114532004</v>
      </c>
      <c r="J69" s="13">
        <f t="shared" si="13"/>
        <v>389.68942774276803</v>
      </c>
      <c r="K69" s="13">
        <f t="shared" si="13"/>
        <v>397.644334322796</v>
      </c>
      <c r="L69" s="13">
        <f t="shared" si="13"/>
        <v>405.27519709384796</v>
      </c>
      <c r="M69" s="13">
        <f t="shared" si="13"/>
        <v>411.07262983185603</v>
      </c>
      <c r="N69" s="13">
        <f t="shared" si="13"/>
        <v>414.23559255172802</v>
      </c>
      <c r="O69" s="13">
        <f t="shared" si="13"/>
        <v>413.71693799220003</v>
      </c>
      <c r="P69" s="13">
        <f t="shared" si="13"/>
        <v>412.07827243068004</v>
      </c>
      <c r="Q69" s="13">
        <f t="shared" si="13"/>
        <v>409.19185373943606</v>
      </c>
      <c r="R69" s="13">
        <f t="shared" si="13"/>
        <v>406.10498290070399</v>
      </c>
      <c r="S69" s="13">
        <f t="shared" si="13"/>
        <v>402.12729902923206</v>
      </c>
      <c r="T69" s="13">
        <f t="shared" si="13"/>
        <v>397.861542056232</v>
      </c>
      <c r="U69" s="13">
        <f t="shared" si="13"/>
        <v>391.909158578448</v>
      </c>
      <c r="V69" s="13">
        <f t="shared" si="13"/>
        <v>384.949749013092</v>
      </c>
      <c r="W69" s="13">
        <f t="shared" si="13"/>
        <v>378.88561038866402</v>
      </c>
      <c r="X69" s="13">
        <f t="shared" si="13"/>
        <v>374.620775741496</v>
      </c>
    </row>
    <row r="70" spans="1:24">
      <c r="A70" s="1"/>
      <c r="C70" s="6" t="s">
        <v>27</v>
      </c>
      <c r="D70" s="13">
        <f t="shared" ref="D70:X70" si="14">$G39*D19/100000</f>
        <v>899.746699107984</v>
      </c>
      <c r="E70" s="13">
        <f t="shared" si="14"/>
        <v>933.97522071022388</v>
      </c>
      <c r="F70" s="13">
        <f t="shared" si="14"/>
        <v>988.63590635275204</v>
      </c>
      <c r="G70" s="13">
        <f t="shared" si="14"/>
        <v>1040.2644532881438</v>
      </c>
      <c r="H70" s="13">
        <f t="shared" si="14"/>
        <v>1088.8185026145279</v>
      </c>
      <c r="I70" s="13">
        <f t="shared" si="14"/>
        <v>1136.2674271577439</v>
      </c>
      <c r="J70" s="13">
        <f t="shared" si="14"/>
        <v>1182.2989090442879</v>
      </c>
      <c r="K70" s="13">
        <f t="shared" si="14"/>
        <v>1225.017545470992</v>
      </c>
      <c r="L70" s="13">
        <f t="shared" si="14"/>
        <v>1267.1431572714878</v>
      </c>
      <c r="M70" s="13">
        <f t="shared" si="14"/>
        <v>1312.081526600768</v>
      </c>
      <c r="N70" s="13">
        <f t="shared" si="14"/>
        <v>1360.26762248104</v>
      </c>
      <c r="O70" s="13">
        <f t="shared" si="14"/>
        <v>1400.9239493867519</v>
      </c>
      <c r="P70" s="13">
        <f t="shared" si="14"/>
        <v>1433.3898348931841</v>
      </c>
      <c r="Q70" s="13">
        <f t="shared" si="14"/>
        <v>1472.0306367366879</v>
      </c>
      <c r="R70" s="13">
        <f t="shared" si="14"/>
        <v>1511.8366244928798</v>
      </c>
      <c r="S70" s="13">
        <f t="shared" si="14"/>
        <v>1551.7665278426077</v>
      </c>
      <c r="T70" s="13">
        <f t="shared" si="14"/>
        <v>1592.116859098976</v>
      </c>
      <c r="U70" s="13">
        <f t="shared" si="14"/>
        <v>1625.8187394286879</v>
      </c>
      <c r="V70" s="13">
        <f t="shared" si="14"/>
        <v>1657.172545705376</v>
      </c>
      <c r="W70" s="13">
        <f t="shared" si="14"/>
        <v>1681.8064599223999</v>
      </c>
      <c r="X70" s="13">
        <f t="shared" si="14"/>
        <v>1694.516659373664</v>
      </c>
    </row>
    <row r="71" spans="1:24">
      <c r="A71" s="1"/>
      <c r="C71" s="6" t="s">
        <v>28</v>
      </c>
      <c r="D71" s="13">
        <f t="shared" ref="D71:X71" si="15">$G40*D20/100000</f>
        <v>1847.6463998731401</v>
      </c>
      <c r="E71" s="13">
        <f t="shared" si="15"/>
        <v>1853.631028002344</v>
      </c>
      <c r="F71" s="13">
        <f t="shared" si="15"/>
        <v>1860.5554716148158</v>
      </c>
      <c r="G71" s="13">
        <f t="shared" si="15"/>
        <v>1871.4907685246199</v>
      </c>
      <c r="H71" s="13">
        <f t="shared" si="15"/>
        <v>1890.8779121034679</v>
      </c>
      <c r="I71" s="13">
        <f t="shared" si="15"/>
        <v>1908.135456521612</v>
      </c>
      <c r="J71" s="13">
        <f t="shared" si="15"/>
        <v>1942.483358838424</v>
      </c>
      <c r="K71" s="13">
        <f t="shared" si="15"/>
        <v>1985.1175444748958</v>
      </c>
      <c r="L71" s="13">
        <f t="shared" si="15"/>
        <v>2043.3682495664998</v>
      </c>
      <c r="M71" s="13">
        <f t="shared" si="15"/>
        <v>2113.4518646287843</v>
      </c>
      <c r="N71" s="13">
        <f t="shared" si="15"/>
        <v>2183.6572174479679</v>
      </c>
      <c r="O71" s="13">
        <f t="shared" si="15"/>
        <v>2268.5327815586479</v>
      </c>
      <c r="P71" s="13">
        <f t="shared" si="15"/>
        <v>2391.0951088653842</v>
      </c>
      <c r="Q71" s="13">
        <f t="shared" si="15"/>
        <v>2512.6348390141602</v>
      </c>
      <c r="R71" s="13">
        <f t="shared" si="15"/>
        <v>2624.8332252834762</v>
      </c>
      <c r="S71" s="13">
        <f t="shared" si="15"/>
        <v>2734.8192307173963</v>
      </c>
      <c r="T71" s="13">
        <f t="shared" si="15"/>
        <v>2843.4093098721964</v>
      </c>
      <c r="U71" s="13">
        <f t="shared" si="15"/>
        <v>2959.6656213715119</v>
      </c>
      <c r="V71" s="13">
        <f t="shared" si="15"/>
        <v>3074.2078652536761</v>
      </c>
      <c r="W71" s="13">
        <f t="shared" si="15"/>
        <v>3198.3836236318598</v>
      </c>
      <c r="X71" s="13">
        <f t="shared" si="15"/>
        <v>3325.9128514201157</v>
      </c>
    </row>
    <row r="72" spans="1:24">
      <c r="A72" s="1"/>
      <c r="C72" s="6" t="s">
        <v>29</v>
      </c>
      <c r="D72" s="13">
        <f t="shared" ref="D72:X72" si="16">$G41*D21/100000</f>
        <v>2167.781397206249</v>
      </c>
      <c r="E72" s="13">
        <f t="shared" si="16"/>
        <v>2227.663650411715</v>
      </c>
      <c r="F72" s="13">
        <f t="shared" si="16"/>
        <v>2284.0061206518249</v>
      </c>
      <c r="G72" s="13">
        <f t="shared" si="16"/>
        <v>2340.1599504204269</v>
      </c>
      <c r="H72" s="13">
        <f t="shared" si="16"/>
        <v>2385.572369811397</v>
      </c>
      <c r="I72" s="13">
        <f t="shared" si="16"/>
        <v>2417.9075659275327</v>
      </c>
      <c r="J72" s="13">
        <f t="shared" si="16"/>
        <v>2446.0704786738447</v>
      </c>
      <c r="K72" s="13">
        <f t="shared" si="16"/>
        <v>2465.6058639732469</v>
      </c>
      <c r="L72" s="13">
        <f t="shared" si="16"/>
        <v>2485.7903944246027</v>
      </c>
      <c r="M72" s="13">
        <f t="shared" si="16"/>
        <v>2496.2183287245821</v>
      </c>
      <c r="N72" s="13">
        <f t="shared" si="16"/>
        <v>2514.7411585519189</v>
      </c>
      <c r="O72" s="13">
        <f t="shared" si="16"/>
        <v>2534.2099648613771</v>
      </c>
      <c r="P72" s="13">
        <f t="shared" si="16"/>
        <v>2550.3720146702831</v>
      </c>
      <c r="Q72" s="13">
        <f t="shared" si="16"/>
        <v>2571.3832342467767</v>
      </c>
      <c r="R72" s="13">
        <f t="shared" si="16"/>
        <v>2603.3744389148687</v>
      </c>
      <c r="S72" s="13">
        <f t="shared" si="16"/>
        <v>2630.1613858690048</v>
      </c>
      <c r="T72" s="13">
        <f t="shared" si="16"/>
        <v>2677.4324687292446</v>
      </c>
      <c r="U72" s="13">
        <f t="shared" si="16"/>
        <v>2747.3847941637409</v>
      </c>
      <c r="V72" s="13">
        <f t="shared" si="16"/>
        <v>2838.1486022048985</v>
      </c>
      <c r="W72" s="13">
        <f t="shared" si="16"/>
        <v>2945.8012806951851</v>
      </c>
      <c r="X72" s="13">
        <f t="shared" si="16"/>
        <v>3053.3762836972028</v>
      </c>
    </row>
    <row r="73" spans="1:24">
      <c r="A73" s="1"/>
      <c r="C73" s="6" t="s">
        <v>30</v>
      </c>
      <c r="D73" s="13">
        <f t="shared" ref="D73:X73" si="17">$G42*D22/100000</f>
        <v>517.66849529538001</v>
      </c>
      <c r="E73" s="13">
        <f t="shared" si="17"/>
        <v>811.60196289529506</v>
      </c>
      <c r="F73" s="13">
        <f t="shared" si="17"/>
        <v>837.92014722870294</v>
      </c>
      <c r="G73" s="13">
        <f t="shared" si="17"/>
        <v>861.77654011930792</v>
      </c>
      <c r="H73" s="13">
        <f t="shared" si="17"/>
        <v>887.24735866925391</v>
      </c>
      <c r="I73" s="13">
        <f t="shared" si="17"/>
        <v>931.23007350169496</v>
      </c>
      <c r="J73" s="13">
        <f t="shared" si="17"/>
        <v>987.83466167080189</v>
      </c>
      <c r="K73" s="13">
        <f t="shared" si="17"/>
        <v>1038.0507764332199</v>
      </c>
      <c r="L73" s="13">
        <f t="shared" si="17"/>
        <v>1084.9023505848329</v>
      </c>
      <c r="M73" s="13">
        <f t="shared" si="17"/>
        <v>1132.9862050424611</v>
      </c>
      <c r="N73" s="13">
        <f t="shared" si="17"/>
        <v>1181.618355007035</v>
      </c>
      <c r="O73" s="13">
        <f t="shared" si="17"/>
        <v>1222.059302398143</v>
      </c>
      <c r="P73" s="13">
        <f t="shared" si="17"/>
        <v>1261.749804928734</v>
      </c>
      <c r="Q73" s="13">
        <f t="shared" si="17"/>
        <v>1296.0210432820859</v>
      </c>
      <c r="R73" s="13">
        <f t="shared" si="17"/>
        <v>1326.7394375171971</v>
      </c>
      <c r="S73" s="13">
        <f t="shared" si="17"/>
        <v>1351.5511937911172</v>
      </c>
      <c r="T73" s="13">
        <f t="shared" si="17"/>
        <v>1390.6629399532649</v>
      </c>
      <c r="U73" s="13">
        <f t="shared" si="17"/>
        <v>1423.4692877855339</v>
      </c>
      <c r="V73" s="13">
        <f t="shared" si="17"/>
        <v>1449.6490136575919</v>
      </c>
      <c r="W73" s="13">
        <f t="shared" si="17"/>
        <v>1472.7577308569071</v>
      </c>
      <c r="X73" s="13">
        <f t="shared" si="17"/>
        <v>1491.3499330469849</v>
      </c>
    </row>
    <row r="74" spans="1:24">
      <c r="A74" s="1"/>
    </row>
    <row r="75" spans="1:24">
      <c r="A75" s="1"/>
      <c r="D75" s="6">
        <v>2000</v>
      </c>
      <c r="E75" s="6">
        <v>2001</v>
      </c>
      <c r="F75" s="6">
        <v>2002</v>
      </c>
      <c r="G75" s="6">
        <v>2003</v>
      </c>
      <c r="H75" s="6">
        <v>2004</v>
      </c>
      <c r="I75" s="6">
        <v>2005</v>
      </c>
      <c r="J75" s="6">
        <v>2006</v>
      </c>
      <c r="K75" s="6">
        <v>2007</v>
      </c>
      <c r="L75" s="6">
        <v>2008</v>
      </c>
      <c r="M75" s="6">
        <v>2009</v>
      </c>
      <c r="N75" s="6">
        <v>2010</v>
      </c>
      <c r="O75" s="6">
        <v>2011</v>
      </c>
      <c r="P75" s="6">
        <v>2012</v>
      </c>
      <c r="Q75" s="6">
        <v>2013</v>
      </c>
      <c r="R75" s="6">
        <v>2014</v>
      </c>
      <c r="S75" s="6">
        <v>2015</v>
      </c>
      <c r="T75" s="6">
        <v>2016</v>
      </c>
      <c r="U75" s="6">
        <v>2017</v>
      </c>
      <c r="V75" s="6">
        <v>2018</v>
      </c>
      <c r="W75" s="6">
        <v>2019</v>
      </c>
      <c r="X75" s="6">
        <v>2020</v>
      </c>
    </row>
    <row r="76" spans="1:24">
      <c r="A76" s="1"/>
      <c r="C76" s="6" t="s">
        <v>58</v>
      </c>
    </row>
    <row r="77" spans="1:24">
      <c r="A77" s="1"/>
      <c r="C77" s="6" t="s">
        <v>25</v>
      </c>
      <c r="D77" s="13">
        <f t="shared" ref="D77:D82" si="18">$E37*D26/100000</f>
        <v>44.311486667159002</v>
      </c>
      <c r="E77" s="13">
        <f t="shared" ref="E77:X82" si="19">$E37*E26/100000</f>
        <v>44.384522702858</v>
      </c>
      <c r="F77" s="13">
        <f t="shared" si="19"/>
        <v>44.399465218451006</v>
      </c>
      <c r="G77" s="13">
        <f t="shared" si="19"/>
        <v>44.281761306664997</v>
      </c>
      <c r="H77" s="13">
        <f t="shared" si="19"/>
        <v>44.189822035151998</v>
      </c>
      <c r="I77" s="13">
        <f t="shared" si="19"/>
        <v>44.09597115063201</v>
      </c>
      <c r="J77" s="13">
        <f t="shared" si="19"/>
        <v>43.996420909467005</v>
      </c>
      <c r="K77" s="13">
        <f t="shared" si="19"/>
        <v>43.868613391115005</v>
      </c>
      <c r="L77" s="13">
        <f t="shared" si="19"/>
        <v>43.799799758160006</v>
      </c>
      <c r="M77" s="13">
        <f t="shared" si="19"/>
        <v>43.811096459619002</v>
      </c>
      <c r="N77" s="13">
        <f t="shared" si="19"/>
        <v>43.850597214700997</v>
      </c>
      <c r="O77" s="13">
        <f t="shared" si="19"/>
        <v>43.931944996978004</v>
      </c>
      <c r="P77" s="13">
        <f t="shared" si="19"/>
        <v>44.197934193365008</v>
      </c>
      <c r="Q77" s="13">
        <f t="shared" si="19"/>
        <v>44.460162257896002</v>
      </c>
      <c r="R77" s="13">
        <f t="shared" si="19"/>
        <v>44.703402815970009</v>
      </c>
      <c r="S77" s="13">
        <f t="shared" si="19"/>
        <v>44.774221203169006</v>
      </c>
      <c r="T77" s="13">
        <f t="shared" si="19"/>
        <v>45.135493885007008</v>
      </c>
      <c r="U77" s="13">
        <f t="shared" si="19"/>
        <v>45.605182966713002</v>
      </c>
      <c r="V77" s="13">
        <f t="shared" si="19"/>
        <v>46.320041960688002</v>
      </c>
      <c r="W77" s="13">
        <f t="shared" si="19"/>
        <v>47.037029897223</v>
      </c>
      <c r="X77" s="13">
        <f t="shared" si="19"/>
        <v>47.500877692780001</v>
      </c>
    </row>
    <row r="78" spans="1:24">
      <c r="A78" s="1"/>
      <c r="C78" s="6" t="s">
        <v>26</v>
      </c>
      <c r="D78" s="13">
        <f t="shared" si="18"/>
        <v>303.14701834955201</v>
      </c>
      <c r="E78" s="13">
        <f t="shared" ref="E78:S78" si="20">$E38*E27/100000</f>
        <v>312.42419816150402</v>
      </c>
      <c r="F78" s="13">
        <f t="shared" si="20"/>
        <v>319.37457065300799</v>
      </c>
      <c r="G78" s="13">
        <f t="shared" si="20"/>
        <v>326.82096904433598</v>
      </c>
      <c r="H78" s="13">
        <f t="shared" si="20"/>
        <v>334.77862771787198</v>
      </c>
      <c r="I78" s="13">
        <f t="shared" si="20"/>
        <v>343.38130175564805</v>
      </c>
      <c r="J78" s="13">
        <f t="shared" si="20"/>
        <v>352.27901965776005</v>
      </c>
      <c r="K78" s="13">
        <f t="shared" si="20"/>
        <v>361.02830715535998</v>
      </c>
      <c r="L78" s="13">
        <f t="shared" si="20"/>
        <v>369.80848271265603</v>
      </c>
      <c r="M78" s="13">
        <f t="shared" si="20"/>
        <v>376.538445837008</v>
      </c>
      <c r="N78" s="13">
        <f t="shared" si="20"/>
        <v>380.13879161876798</v>
      </c>
      <c r="O78" s="13">
        <f t="shared" si="20"/>
        <v>380.11587016270397</v>
      </c>
      <c r="P78" s="13">
        <f t="shared" si="20"/>
        <v>377.8266596208</v>
      </c>
      <c r="Q78" s="13">
        <f t="shared" si="20"/>
        <v>374.07117471568006</v>
      </c>
      <c r="R78" s="13">
        <f t="shared" si="20"/>
        <v>370.14811160433595</v>
      </c>
      <c r="S78" s="13">
        <f t="shared" si="20"/>
        <v>365.23523293296</v>
      </c>
      <c r="T78" s="13">
        <f t="shared" si="19"/>
        <v>360.24087128057602</v>
      </c>
      <c r="U78" s="13">
        <f t="shared" si="19"/>
        <v>354.094706460976</v>
      </c>
      <c r="V78" s="13">
        <f t="shared" si="19"/>
        <v>347.10408165638404</v>
      </c>
      <c r="W78" s="13">
        <f t="shared" si="19"/>
        <v>340.68076288937601</v>
      </c>
      <c r="X78" s="13">
        <f t="shared" si="19"/>
        <v>335.857054272688</v>
      </c>
    </row>
    <row r="79" spans="1:24">
      <c r="A79" s="1"/>
      <c r="C79" s="6" t="s">
        <v>27</v>
      </c>
      <c r="D79" s="13">
        <f t="shared" si="18"/>
        <v>986.9596501855159</v>
      </c>
      <c r="E79" s="13">
        <f t="shared" si="19"/>
        <v>1025.62961762023</v>
      </c>
      <c r="F79" s="13">
        <f t="shared" si="19"/>
        <v>1085.744053341976</v>
      </c>
      <c r="G79" s="13">
        <f t="shared" si="19"/>
        <v>1142.1828234607979</v>
      </c>
      <c r="H79" s="13">
        <f t="shared" si="19"/>
        <v>1194.4816633557919</v>
      </c>
      <c r="I79" s="13">
        <f t="shared" si="19"/>
        <v>1246.5006627660998</v>
      </c>
      <c r="J79" s="13">
        <f t="shared" si="19"/>
        <v>1296.6120472693499</v>
      </c>
      <c r="K79" s="13">
        <f t="shared" si="19"/>
        <v>1345.9422994273057</v>
      </c>
      <c r="L79" s="13">
        <f t="shared" si="19"/>
        <v>1394.6224387035359</v>
      </c>
      <c r="M79" s="13">
        <f t="shared" si="19"/>
        <v>1447.7615121148899</v>
      </c>
      <c r="N79" s="13">
        <f t="shared" si="19"/>
        <v>1506.5386948334799</v>
      </c>
      <c r="O79" s="13">
        <f t="shared" si="19"/>
        <v>1557.2517719819198</v>
      </c>
      <c r="P79" s="13">
        <f t="shared" si="19"/>
        <v>1591.2491865909099</v>
      </c>
      <c r="Q79" s="13">
        <f t="shared" si="19"/>
        <v>1630.9779906686979</v>
      </c>
      <c r="R79" s="13">
        <f t="shared" si="19"/>
        <v>1670.9702577982259</v>
      </c>
      <c r="S79" s="13">
        <f t="shared" si="19"/>
        <v>1711.3819296236318</v>
      </c>
      <c r="T79" s="13">
        <f t="shared" si="19"/>
        <v>1752.1887960266477</v>
      </c>
      <c r="U79" s="13">
        <f t="shared" si="19"/>
        <v>1789.521510458206</v>
      </c>
      <c r="V79" s="13">
        <f t="shared" si="19"/>
        <v>1825.9527540154318</v>
      </c>
      <c r="W79" s="13">
        <f t="shared" si="19"/>
        <v>1854.8745885357657</v>
      </c>
      <c r="X79" s="13">
        <f t="shared" si="19"/>
        <v>1869.0802314606658</v>
      </c>
    </row>
    <row r="80" spans="1:24">
      <c r="A80" s="1"/>
      <c r="C80" s="6" t="s">
        <v>28</v>
      </c>
      <c r="D80" s="13">
        <f t="shared" si="18"/>
        <v>2022.2957978339703</v>
      </c>
      <c r="E80" s="13">
        <f t="shared" si="19"/>
        <v>2044.1225304773279</v>
      </c>
      <c r="F80" s="13">
        <f t="shared" si="19"/>
        <v>2060.9311395047839</v>
      </c>
      <c r="G80" s="13">
        <f t="shared" si="19"/>
        <v>2078.9286208072022</v>
      </c>
      <c r="H80" s="13">
        <f t="shared" si="19"/>
        <v>2105.7153366010762</v>
      </c>
      <c r="I80" s="13">
        <f t="shared" si="19"/>
        <v>2129.9639203543061</v>
      </c>
      <c r="J80" s="13">
        <f t="shared" si="19"/>
        <v>2174.9947132175798</v>
      </c>
      <c r="K80" s="13">
        <f t="shared" si="19"/>
        <v>2226.9041245891081</v>
      </c>
      <c r="L80" s="13">
        <f t="shared" si="19"/>
        <v>2298.9501854205319</v>
      </c>
      <c r="M80" s="13">
        <f t="shared" si="19"/>
        <v>2384.6492313994963</v>
      </c>
      <c r="N80" s="13">
        <f t="shared" si="19"/>
        <v>2473.3956397021402</v>
      </c>
      <c r="O80" s="13">
        <f t="shared" si="19"/>
        <v>2580.7409823974021</v>
      </c>
      <c r="P80" s="13">
        <f t="shared" si="19"/>
        <v>2737.6580887869482</v>
      </c>
      <c r="Q80" s="13">
        <f t="shared" si="19"/>
        <v>2889.5249940624481</v>
      </c>
      <c r="R80" s="13">
        <f t="shared" si="19"/>
        <v>3026.2052088103978</v>
      </c>
      <c r="S80" s="13">
        <f t="shared" si="19"/>
        <v>3159.3388551698022</v>
      </c>
      <c r="T80" s="13">
        <f t="shared" si="19"/>
        <v>3289.1564901585698</v>
      </c>
      <c r="U80" s="13">
        <f t="shared" si="19"/>
        <v>3420.2532153858306</v>
      </c>
      <c r="V80" s="13">
        <f t="shared" si="19"/>
        <v>3544.3550411740644</v>
      </c>
      <c r="W80" s="13">
        <f t="shared" si="19"/>
        <v>3678.7056276193057</v>
      </c>
      <c r="X80" s="13">
        <f t="shared" si="19"/>
        <v>3818.9745124721162</v>
      </c>
    </row>
    <row r="81" spans="1:27">
      <c r="A81" s="1"/>
      <c r="C81" s="6" t="s">
        <v>29</v>
      </c>
      <c r="D81" s="13">
        <f t="shared" si="18"/>
        <v>2012.7048964949302</v>
      </c>
      <c r="E81" s="13">
        <f t="shared" si="19"/>
        <v>2091.0338613125573</v>
      </c>
      <c r="F81" s="13">
        <f t="shared" si="19"/>
        <v>2171.8260011244492</v>
      </c>
      <c r="G81" s="13">
        <f t="shared" si="19"/>
        <v>2257.8664492312078</v>
      </c>
      <c r="H81" s="13">
        <f t="shared" si="19"/>
        <v>2335.299361413126</v>
      </c>
      <c r="I81" s="13">
        <f t="shared" si="19"/>
        <v>2406.6810090422041</v>
      </c>
      <c r="J81" s="13">
        <f t="shared" si="19"/>
        <v>2478.7143313154338</v>
      </c>
      <c r="K81" s="13">
        <f t="shared" si="19"/>
        <v>2535.2083165382301</v>
      </c>
      <c r="L81" s="13">
        <f t="shared" si="19"/>
        <v>2589.879164363696</v>
      </c>
      <c r="M81" s="13">
        <f t="shared" si="19"/>
        <v>2634.2822575280293</v>
      </c>
      <c r="N81" s="13">
        <f t="shared" si="19"/>
        <v>2684.158641900091</v>
      </c>
      <c r="O81" s="13">
        <f t="shared" si="19"/>
        <v>2739.1786011420672</v>
      </c>
      <c r="P81" s="13">
        <f t="shared" si="19"/>
        <v>2793.6361031018882</v>
      </c>
      <c r="Q81" s="13">
        <f t="shared" si="19"/>
        <v>2855.3279694149442</v>
      </c>
      <c r="R81" s="13">
        <f t="shared" si="19"/>
        <v>2924.320143348798</v>
      </c>
      <c r="S81" s="13">
        <f t="shared" si="19"/>
        <v>2986.5550718653144</v>
      </c>
      <c r="T81" s="13">
        <f t="shared" si="19"/>
        <v>3071.1525261171651</v>
      </c>
      <c r="U81" s="13">
        <f t="shared" si="19"/>
        <v>3176.8246728790032</v>
      </c>
      <c r="V81" s="13">
        <f t="shared" si="19"/>
        <v>3309.2309961140295</v>
      </c>
      <c r="W81" s="13">
        <f t="shared" si="19"/>
        <v>3457.614985177996</v>
      </c>
      <c r="X81" s="13">
        <f t="shared" si="19"/>
        <v>3603.6444116883904</v>
      </c>
    </row>
    <row r="82" spans="1:27">
      <c r="A82" s="1"/>
      <c r="C82" s="6" t="s">
        <v>30</v>
      </c>
      <c r="D82" s="13">
        <f t="shared" si="18"/>
        <v>435.01934568756002</v>
      </c>
      <c r="E82" s="13">
        <f t="shared" si="19"/>
        <v>615.20013086687993</v>
      </c>
      <c r="F82" s="13">
        <f t="shared" si="19"/>
        <v>636.0637902702</v>
      </c>
      <c r="G82" s="13">
        <f t="shared" si="19"/>
        <v>658.55995849319993</v>
      </c>
      <c r="H82" s="13">
        <f t="shared" si="19"/>
        <v>682.17724723091987</v>
      </c>
      <c r="I82" s="13">
        <f t="shared" si="19"/>
        <v>726.31399170515999</v>
      </c>
      <c r="J82" s="13">
        <f t="shared" si="19"/>
        <v>785.94973557587991</v>
      </c>
      <c r="K82" s="13">
        <f t="shared" si="19"/>
        <v>837.94907523887991</v>
      </c>
      <c r="L82" s="13">
        <f t="shared" si="19"/>
        <v>885.27707942387997</v>
      </c>
      <c r="M82" s="13">
        <f t="shared" si="19"/>
        <v>933.05254837571988</v>
      </c>
      <c r="N82" s="13">
        <f t="shared" si="19"/>
        <v>982.5932904187199</v>
      </c>
      <c r="O82" s="13">
        <f t="shared" si="19"/>
        <v>1029.70493801316</v>
      </c>
      <c r="P82" s="13">
        <f t="shared" si="19"/>
        <v>1087.3688865926399</v>
      </c>
      <c r="Q82" s="13">
        <f t="shared" si="19"/>
        <v>1144.231332348</v>
      </c>
      <c r="R82" s="13">
        <f t="shared" si="19"/>
        <v>1201.4379817701599</v>
      </c>
      <c r="S82" s="13">
        <f t="shared" si="19"/>
        <v>1255.94509100556</v>
      </c>
      <c r="T82" s="13">
        <f t="shared" si="19"/>
        <v>1325.3070470609998</v>
      </c>
      <c r="U82" s="13">
        <f t="shared" si="19"/>
        <v>1387.9619488090798</v>
      </c>
      <c r="V82" s="13">
        <f t="shared" si="19"/>
        <v>1445.7832476362398</v>
      </c>
      <c r="W82" s="13">
        <f t="shared" si="19"/>
        <v>1497.8563452278399</v>
      </c>
      <c r="X82" s="13">
        <f t="shared" si="19"/>
        <v>1542.7257517928401</v>
      </c>
    </row>
    <row r="83" spans="1:27">
      <c r="A83" s="1"/>
    </row>
    <row r="84" spans="1:27">
      <c r="A84" s="1"/>
    </row>
    <row r="85" spans="1:27" ht="18.75">
      <c r="A85" s="1"/>
      <c r="C85" s="14" t="s">
        <v>65</v>
      </c>
      <c r="D85" s="3"/>
      <c r="E85" s="3"/>
      <c r="F85" s="3"/>
      <c r="G85" s="3"/>
      <c r="H85" s="3"/>
      <c r="I85" s="3"/>
      <c r="J85" s="3"/>
      <c r="K85" s="3"/>
      <c r="L85" s="3"/>
      <c r="M85" s="3"/>
      <c r="N85" s="3"/>
      <c r="O85" s="3"/>
      <c r="P85" s="3"/>
      <c r="Q85" s="3"/>
      <c r="R85" s="3"/>
      <c r="S85" s="3"/>
      <c r="T85" s="3"/>
      <c r="U85" s="3"/>
      <c r="V85" s="3"/>
      <c r="W85" s="3"/>
      <c r="X85" s="3"/>
      <c r="Z85" s="13">
        <f>X88+X90</f>
        <v>29238.770260447884</v>
      </c>
    </row>
    <row r="86" spans="1:27">
      <c r="A86" s="1"/>
      <c r="Z86" s="13">
        <f>X89+X91</f>
        <v>21216.640365532738</v>
      </c>
    </row>
    <row r="87" spans="1:27">
      <c r="A87" s="1"/>
      <c r="D87" s="6">
        <v>2000</v>
      </c>
      <c r="E87" s="6">
        <v>2001</v>
      </c>
      <c r="F87" s="6">
        <v>2002</v>
      </c>
      <c r="G87" s="6">
        <v>2003</v>
      </c>
      <c r="H87" s="6">
        <v>2004</v>
      </c>
      <c r="I87" s="6">
        <v>2005</v>
      </c>
      <c r="J87" s="6">
        <v>2006</v>
      </c>
      <c r="K87" s="6">
        <v>2007</v>
      </c>
      <c r="L87" s="6">
        <v>2008</v>
      </c>
      <c r="M87" s="6">
        <v>2009</v>
      </c>
      <c r="N87" s="6">
        <v>2010</v>
      </c>
      <c r="O87" s="6">
        <v>2011</v>
      </c>
      <c r="P87" s="6">
        <v>2012</v>
      </c>
      <c r="Q87" s="6">
        <v>2013</v>
      </c>
      <c r="R87" s="6">
        <v>2014</v>
      </c>
      <c r="S87" s="6">
        <v>2015</v>
      </c>
      <c r="T87" s="6">
        <v>2016</v>
      </c>
      <c r="U87" s="6">
        <v>2017</v>
      </c>
      <c r="V87" s="6">
        <v>2018</v>
      </c>
      <c r="W87" s="6">
        <v>2019</v>
      </c>
      <c r="X87" s="6">
        <v>2020</v>
      </c>
    </row>
    <row r="88" spans="1:27">
      <c r="A88" s="1"/>
      <c r="B88" s="6" t="s">
        <v>32</v>
      </c>
      <c r="C88" s="6" t="s">
        <v>63</v>
      </c>
      <c r="D88" s="13">
        <f>SUM(D$48:D$53)</f>
        <v>8446.9653583403797</v>
      </c>
      <c r="E88" s="13">
        <f t="shared" ref="E88:X88" si="21">SUM(E$48:E$53)</f>
        <v>8883.172424922539</v>
      </c>
      <c r="F88" s="13">
        <f t="shared" si="21"/>
        <v>9098.7459631851798</v>
      </c>
      <c r="G88" s="13">
        <f t="shared" si="21"/>
        <v>9313.2067840585987</v>
      </c>
      <c r="H88" s="13">
        <f t="shared" si="21"/>
        <v>9524.0171699778857</v>
      </c>
      <c r="I88" s="13">
        <f t="shared" si="21"/>
        <v>9730.5560124351487</v>
      </c>
      <c r="J88" s="13">
        <f>SUM(J$48:J$53)</f>
        <v>9968.0185241518029</v>
      </c>
      <c r="K88" s="13">
        <f t="shared" si="21"/>
        <v>10194.272050194817</v>
      </c>
      <c r="L88" s="13">
        <f t="shared" si="21"/>
        <v>10441.243749838401</v>
      </c>
      <c r="M88" s="13">
        <f t="shared" si="21"/>
        <v>10696.863091641739</v>
      </c>
      <c r="N88" s="13">
        <f t="shared" si="21"/>
        <v>10964.106142191227</v>
      </c>
      <c r="O88" s="13">
        <f t="shared" si="21"/>
        <v>11228.106647559551</v>
      </c>
      <c r="P88" s="13">
        <f t="shared" si="21"/>
        <v>11530.194875145693</v>
      </c>
      <c r="Q88" s="13">
        <f t="shared" si="21"/>
        <v>11840.000712108258</v>
      </c>
      <c r="R88" s="13">
        <f t="shared" si="21"/>
        <v>12147.524028571874</v>
      </c>
      <c r="S88" s="13">
        <f t="shared" si="21"/>
        <v>12437.629609028303</v>
      </c>
      <c r="T88" s="13">
        <f t="shared" si="21"/>
        <v>12765.794475954457</v>
      </c>
      <c r="U88" s="13">
        <f t="shared" si="21"/>
        <v>13114.830282077315</v>
      </c>
      <c r="V88" s="13">
        <f t="shared" si="21"/>
        <v>13476.212732613827</v>
      </c>
      <c r="W88" s="13">
        <f t="shared" si="21"/>
        <v>13861.671805425163</v>
      </c>
      <c r="X88" s="13">
        <f t="shared" si="21"/>
        <v>14230.650402221998</v>
      </c>
      <c r="Y88" s="13">
        <f>SUM(D88:W88)</f>
        <v>219663.13243942216</v>
      </c>
      <c r="Z88" s="13">
        <f>SUM(Y88,Y90)</f>
        <v>438870.82150465169</v>
      </c>
    </row>
    <row r="89" spans="1:27">
      <c r="A89" s="1"/>
      <c r="B89" s="6" t="s">
        <v>32</v>
      </c>
      <c r="C89" s="6" t="s">
        <v>64</v>
      </c>
      <c r="D89" s="13">
        <f>SUM(D$68:D$73)</f>
        <v>5825.0832595646716</v>
      </c>
      <c r="E89" s="13">
        <f t="shared" ref="E89:X89" si="22">SUM(E$68:E$73)</f>
        <v>6229.9429161111384</v>
      </c>
      <c r="F89" s="13">
        <f t="shared" si="22"/>
        <v>6382.0183828217041</v>
      </c>
      <c r="G89" s="13">
        <f t="shared" si="22"/>
        <v>6532.5956178263368</v>
      </c>
      <c r="H89" s="13">
        <f t="shared" si="22"/>
        <v>6679.7311420377609</v>
      </c>
      <c r="I89" s="13">
        <f t="shared" si="22"/>
        <v>6829.3764744636892</v>
      </c>
      <c r="J89" s="13">
        <f t="shared" si="22"/>
        <v>7003.2858631557065</v>
      </c>
      <c r="K89" s="13">
        <f t="shared" si="22"/>
        <v>7166.3049845587739</v>
      </c>
      <c r="L89" s="13">
        <f t="shared" si="22"/>
        <v>7341.3850023478089</v>
      </c>
      <c r="M89" s="13">
        <f t="shared" si="22"/>
        <v>7520.8276059511327</v>
      </c>
      <c r="N89" s="13">
        <f t="shared" si="22"/>
        <v>7709.6933709617715</v>
      </c>
      <c r="O89" s="13">
        <f t="shared" si="22"/>
        <v>7894.8047485876441</v>
      </c>
      <c r="P89" s="13">
        <f t="shared" si="22"/>
        <v>8104.2940848932039</v>
      </c>
      <c r="Q89" s="13">
        <f t="shared" si="22"/>
        <v>8317.1014764535503</v>
      </c>
      <c r="R89" s="13">
        <f t="shared" si="22"/>
        <v>8528.9538026384907</v>
      </c>
      <c r="S89" s="13">
        <f t="shared" si="22"/>
        <v>8726.5520831510803</v>
      </c>
      <c r="T89" s="13">
        <f t="shared" si="22"/>
        <v>8958.0033469152022</v>
      </c>
      <c r="U89" s="13">
        <f t="shared" si="22"/>
        <v>9205.2994478993696</v>
      </c>
      <c r="V89" s="13">
        <f t="shared" si="22"/>
        <v>9461.9397766384827</v>
      </c>
      <c r="W89" s="13">
        <f t="shared" si="22"/>
        <v>9736.2077712797673</v>
      </c>
      <c r="X89" s="13">
        <f t="shared" si="22"/>
        <v>9998.8575261532569</v>
      </c>
      <c r="Y89" s="13">
        <f>SUM(D89:W89)</f>
        <v>154153.40115825727</v>
      </c>
      <c r="Z89" s="13">
        <f>SUM(Y89,Y91)</f>
        <v>316543.17569666205</v>
      </c>
      <c r="AA89">
        <f>Z89/Z88</f>
        <v>0.72126730733979072</v>
      </c>
    </row>
    <row r="90" spans="1:27">
      <c r="A90" s="1"/>
      <c r="B90" s="6" t="s">
        <v>58</v>
      </c>
      <c r="C90" s="6" t="s">
        <v>63</v>
      </c>
      <c r="D90" s="13">
        <f>SUM(D$57:D$62)</f>
        <v>7953.8990382026805</v>
      </c>
      <c r="E90" s="13">
        <f t="shared" ref="E90:X90" si="23">SUM(E$57:E$62)</f>
        <v>8334.4129746858471</v>
      </c>
      <c r="F90" s="13">
        <f t="shared" si="23"/>
        <v>8583.0519408780656</v>
      </c>
      <c r="G90" s="13">
        <f t="shared" si="23"/>
        <v>8836.3562051157387</v>
      </c>
      <c r="H90" s="13">
        <f t="shared" si="23"/>
        <v>9087.3664943594304</v>
      </c>
      <c r="I90" s="13">
        <f t="shared" si="23"/>
        <v>9348.1083107090126</v>
      </c>
      <c r="J90" s="13">
        <f t="shared" si="23"/>
        <v>9652.3422905497519</v>
      </c>
      <c r="K90" s="13">
        <f t="shared" si="23"/>
        <v>9938.3100760480793</v>
      </c>
      <c r="L90" s="13">
        <f t="shared" si="23"/>
        <v>10245.599552741684</v>
      </c>
      <c r="M90" s="13">
        <f t="shared" si="23"/>
        <v>10563.872691431694</v>
      </c>
      <c r="N90" s="13">
        <f t="shared" si="23"/>
        <v>10898.404308113</v>
      </c>
      <c r="O90" s="13">
        <f t="shared" si="23"/>
        <v>11245.134284639504</v>
      </c>
      <c r="P90" s="13">
        <f t="shared" si="23"/>
        <v>11643.682056256905</v>
      </c>
      <c r="Q90" s="13">
        <f t="shared" si="23"/>
        <v>12049.395454668869</v>
      </c>
      <c r="R90" s="13">
        <f t="shared" si="23"/>
        <v>12442.66330415654</v>
      </c>
      <c r="S90" s="13">
        <f t="shared" si="23"/>
        <v>12818.41623877002</v>
      </c>
      <c r="T90" s="13">
        <f t="shared" si="23"/>
        <v>13232.668636268645</v>
      </c>
      <c r="U90" s="13">
        <f t="shared" si="23"/>
        <v>13661.053222730523</v>
      </c>
      <c r="V90" s="13">
        <f t="shared" si="23"/>
        <v>14105.273272989931</v>
      </c>
      <c r="W90" s="13">
        <f t="shared" si="23"/>
        <v>14567.678711913626</v>
      </c>
      <c r="X90" s="13">
        <f t="shared" si="23"/>
        <v>15008.119858225884</v>
      </c>
      <c r="Y90" s="13">
        <f>SUM(D90:W90)</f>
        <v>219207.6890652295</v>
      </c>
    </row>
    <row r="91" spans="1:27">
      <c r="A91" s="1"/>
      <c r="B91" s="6" t="s">
        <v>58</v>
      </c>
      <c r="C91" s="6" t="s">
        <v>64</v>
      </c>
      <c r="D91" s="13">
        <f>SUM(D$77:D$82)</f>
        <v>5804.4381952186877</v>
      </c>
      <c r="E91" s="13">
        <f t="shared" ref="E91:X91" si="24">SUM(E$77:E$82)</f>
        <v>6132.7948611413567</v>
      </c>
      <c r="F91" s="13">
        <f t="shared" si="24"/>
        <v>6318.3390201128677</v>
      </c>
      <c r="G91" s="13">
        <f t="shared" si="24"/>
        <v>6508.6405823434079</v>
      </c>
      <c r="H91" s="13">
        <f t="shared" si="24"/>
        <v>6696.6420583539384</v>
      </c>
      <c r="I91" s="13">
        <f t="shared" si="24"/>
        <v>6896.9368567740503</v>
      </c>
      <c r="J91" s="13">
        <f t="shared" si="24"/>
        <v>7132.5462679454704</v>
      </c>
      <c r="K91" s="13">
        <f t="shared" si="24"/>
        <v>7350.9007363399987</v>
      </c>
      <c r="L91" s="13">
        <f t="shared" si="24"/>
        <v>7582.3371503824601</v>
      </c>
      <c r="M91" s="13">
        <f t="shared" si="24"/>
        <v>7820.0950917147629</v>
      </c>
      <c r="N91" s="13">
        <f t="shared" si="24"/>
        <v>8070.6756556879</v>
      </c>
      <c r="O91" s="13">
        <f t="shared" si="24"/>
        <v>8330.9241086942311</v>
      </c>
      <c r="P91" s="13">
        <f t="shared" si="24"/>
        <v>8631.9368588865509</v>
      </c>
      <c r="Q91" s="13">
        <f t="shared" si="24"/>
        <v>8938.5936234676665</v>
      </c>
      <c r="R91" s="13">
        <f t="shared" si="24"/>
        <v>9237.7851061478868</v>
      </c>
      <c r="S91" s="13">
        <f t="shared" si="24"/>
        <v>9523.2304018004379</v>
      </c>
      <c r="T91" s="13">
        <f t="shared" si="24"/>
        <v>9843.1812245289657</v>
      </c>
      <c r="U91" s="13">
        <f t="shared" si="24"/>
        <v>10174.261236959808</v>
      </c>
      <c r="V91" s="13">
        <f t="shared" si="24"/>
        <v>10518.746162556838</v>
      </c>
      <c r="W91" s="13">
        <f t="shared" si="24"/>
        <v>10876.769339347506</v>
      </c>
      <c r="X91" s="13">
        <f t="shared" si="24"/>
        <v>11217.782839379481</v>
      </c>
      <c r="Y91" s="13">
        <f>SUM(D91:W91)</f>
        <v>162389.77453840477</v>
      </c>
    </row>
    <row r="92" spans="1:27">
      <c r="A92" s="1"/>
      <c r="B92" s="13"/>
      <c r="C92" s="13"/>
      <c r="D92" s="13"/>
      <c r="E92" s="13"/>
      <c r="F92" s="13"/>
      <c r="G92" s="13"/>
      <c r="H92" s="13"/>
      <c r="I92" s="13"/>
      <c r="J92" s="13"/>
      <c r="K92" s="13"/>
      <c r="L92" s="13"/>
      <c r="M92" s="13"/>
      <c r="N92" s="13"/>
      <c r="O92" s="13"/>
      <c r="P92" s="13"/>
      <c r="Q92" s="13"/>
      <c r="R92" s="13"/>
      <c r="S92" s="13"/>
      <c r="T92" s="13"/>
      <c r="U92" s="13"/>
      <c r="V92" s="13"/>
      <c r="W92" s="13"/>
      <c r="X92" s="13"/>
    </row>
    <row r="93" spans="1:27" ht="18.75">
      <c r="A93" s="1"/>
      <c r="B93" s="13"/>
      <c r="C93" s="14" t="s">
        <v>66</v>
      </c>
      <c r="D93" s="3"/>
      <c r="E93" s="3"/>
      <c r="F93" s="3"/>
      <c r="G93" s="3"/>
      <c r="H93" s="3"/>
      <c r="I93" s="3"/>
      <c r="J93" s="3"/>
      <c r="K93" s="3"/>
      <c r="L93" s="3"/>
      <c r="M93" s="3"/>
      <c r="N93" s="3"/>
      <c r="O93" s="3"/>
      <c r="P93" s="3"/>
      <c r="Q93" s="3"/>
      <c r="R93" s="3"/>
      <c r="S93" s="3"/>
      <c r="T93" s="3"/>
      <c r="U93" s="3"/>
      <c r="V93" s="3"/>
      <c r="W93" s="3"/>
      <c r="X93" s="3"/>
    </row>
    <row r="94" spans="1:27">
      <c r="A94" s="1"/>
    </row>
    <row r="95" spans="1:27">
      <c r="A95" s="1"/>
      <c r="D95" s="6">
        <v>2021</v>
      </c>
    </row>
    <row r="96" spans="1:27">
      <c r="A96" s="1"/>
      <c r="B96" s="6" t="s">
        <v>32</v>
      </c>
      <c r="C96" s="6" t="s">
        <v>63</v>
      </c>
      <c r="D96">
        <f>TREND(D88:X88,$D$87:$X$87,$D$95)</f>
        <v>14189.582456273725</v>
      </c>
    </row>
    <row r="97" spans="1:24">
      <c r="A97" s="1"/>
      <c r="B97" s="6" t="s">
        <v>32</v>
      </c>
      <c r="C97" s="6" t="s">
        <v>64</v>
      </c>
      <c r="D97">
        <f>TREND(D89:X89,$D$87:$X$87,$D$95)</f>
        <v>9977.5283964599366</v>
      </c>
    </row>
    <row r="98" spans="1:24">
      <c r="A98" s="1"/>
      <c r="B98" s="6" t="s">
        <v>58</v>
      </c>
      <c r="C98" s="6" t="s">
        <v>63</v>
      </c>
      <c r="D98">
        <f>TREND(D90:X90,$D$87:$X$87,$D$95)</f>
        <v>14978.670456799446</v>
      </c>
    </row>
    <row r="99" spans="1:24">
      <c r="A99" s="1"/>
      <c r="B99" s="6" t="s">
        <v>58</v>
      </c>
      <c r="C99" s="6" t="s">
        <v>64</v>
      </c>
      <c r="D99">
        <f>TREND(D91:X91,$D$87:$X$87,$D$95)</f>
        <v>11179.834879480593</v>
      </c>
    </row>
    <row r="100" spans="1:24">
      <c r="A100" s="1"/>
    </row>
    <row r="101" spans="1:24" ht="18.75">
      <c r="A101" s="1"/>
      <c r="C101" s="14" t="s">
        <v>80</v>
      </c>
      <c r="D101" s="3"/>
      <c r="E101" s="3"/>
      <c r="F101" s="3"/>
      <c r="G101" s="3"/>
      <c r="H101" s="3"/>
      <c r="I101" s="3"/>
      <c r="J101" s="3"/>
      <c r="K101" s="3"/>
      <c r="L101" s="3"/>
      <c r="M101" s="3"/>
      <c r="N101" s="3"/>
      <c r="O101" s="3"/>
      <c r="P101" s="3"/>
      <c r="Q101" s="3"/>
      <c r="R101" s="3"/>
      <c r="S101" s="3"/>
      <c r="T101" s="3"/>
      <c r="U101" s="3"/>
      <c r="V101" s="3"/>
      <c r="W101" s="3"/>
      <c r="X101" s="3"/>
    </row>
    <row r="102" spans="1:24">
      <c r="A102" s="1"/>
    </row>
    <row r="103" spans="1:24">
      <c r="A103" s="1"/>
      <c r="C103" s="7" t="s">
        <v>31</v>
      </c>
      <c r="D103" s="6" t="s">
        <v>69</v>
      </c>
      <c r="E103" s="6"/>
      <c r="F103" s="6" t="s">
        <v>70</v>
      </c>
      <c r="G103" s="6"/>
      <c r="H103" s="6" t="s">
        <v>71</v>
      </c>
      <c r="I103" s="6"/>
      <c r="J103" s="6" t="s">
        <v>72</v>
      </c>
      <c r="K103" s="6"/>
      <c r="L103" s="6" t="s">
        <v>73</v>
      </c>
      <c r="M103" s="6"/>
    </row>
    <row r="104" spans="1:24">
      <c r="A104" s="1"/>
      <c r="C104" s="6" t="s">
        <v>74</v>
      </c>
      <c r="D104" s="15">
        <v>12.8</v>
      </c>
      <c r="E104" s="16" t="s">
        <v>75</v>
      </c>
      <c r="F104" s="15">
        <v>5</v>
      </c>
      <c r="G104" s="16" t="s">
        <v>76</v>
      </c>
      <c r="H104" s="15">
        <v>12</v>
      </c>
      <c r="I104" s="16" t="s">
        <v>77</v>
      </c>
      <c r="J104" s="15">
        <v>30.5</v>
      </c>
      <c r="K104" s="16" t="s">
        <v>78</v>
      </c>
      <c r="L104" s="17">
        <v>1.2</v>
      </c>
      <c r="M104" s="16" t="s">
        <v>79</v>
      </c>
    </row>
    <row r="105" spans="1:24">
      <c r="A105" s="1"/>
    </row>
    <row r="106" spans="1:24" ht="18.75">
      <c r="C106" s="14" t="s">
        <v>81</v>
      </c>
      <c r="D106" s="3"/>
      <c r="E106" s="3"/>
      <c r="F106" s="3"/>
      <c r="G106" s="3"/>
      <c r="H106" s="3"/>
      <c r="I106" s="3"/>
      <c r="J106" s="3"/>
      <c r="K106" s="3"/>
      <c r="L106" s="3"/>
      <c r="M106" s="3"/>
      <c r="N106" s="3"/>
      <c r="O106" s="3"/>
      <c r="P106" s="3"/>
      <c r="Q106" s="3"/>
      <c r="R106" s="3"/>
      <c r="S106" s="3"/>
      <c r="T106" s="3"/>
      <c r="U106" s="3"/>
      <c r="V106" s="3"/>
      <c r="W106" s="3"/>
      <c r="X106" s="3"/>
    </row>
    <row r="108" spans="1:24">
      <c r="D108" s="6">
        <v>2000</v>
      </c>
      <c r="E108" s="6">
        <v>2001</v>
      </c>
      <c r="F108" s="6">
        <v>2002</v>
      </c>
      <c r="G108" s="6">
        <v>2003</v>
      </c>
      <c r="H108" s="6">
        <v>2004</v>
      </c>
      <c r="I108" s="6">
        <v>2005</v>
      </c>
      <c r="J108" s="6">
        <v>2006</v>
      </c>
      <c r="K108" s="6">
        <v>2007</v>
      </c>
      <c r="L108" s="6">
        <v>2008</v>
      </c>
      <c r="M108" s="6">
        <v>2009</v>
      </c>
      <c r="N108" s="6">
        <v>2010</v>
      </c>
      <c r="O108" s="6">
        <v>2011</v>
      </c>
      <c r="P108" s="6">
        <v>2012</v>
      </c>
      <c r="Q108" s="6">
        <v>2013</v>
      </c>
      <c r="R108" s="6">
        <v>2014</v>
      </c>
      <c r="S108" s="6">
        <v>2015</v>
      </c>
      <c r="T108" s="6">
        <v>2016</v>
      </c>
      <c r="U108" s="6">
        <v>2017</v>
      </c>
      <c r="V108" s="6">
        <v>2018</v>
      </c>
      <c r="W108" s="6">
        <v>2019</v>
      </c>
      <c r="X108" s="6">
        <v>2020</v>
      </c>
    </row>
    <row r="109" spans="1:24">
      <c r="C109" s="6" t="s">
        <v>69</v>
      </c>
      <c r="D109" s="13">
        <f>$D$104*D$13/100000</f>
        <v>3927.7734399999999</v>
      </c>
      <c r="E109" s="13">
        <f t="shared" ref="E109:X109" si="25">$D$104*E$13/100000</f>
        <v>3970.6754560000004</v>
      </c>
      <c r="F109" s="13">
        <f t="shared" si="25"/>
        <v>4014.0901120000003</v>
      </c>
      <c r="G109" s="13">
        <f t="shared" si="25"/>
        <v>4050.4355840000003</v>
      </c>
      <c r="H109" s="13">
        <f t="shared" si="25"/>
        <v>4088.4038399999999</v>
      </c>
      <c r="I109" s="13">
        <f t="shared" si="25"/>
        <v>4127.2003840000007</v>
      </c>
      <c r="J109" s="13">
        <f t="shared" si="25"/>
        <v>4169.1102720000008</v>
      </c>
      <c r="K109" s="13">
        <f t="shared" si="25"/>
        <v>4209.7951999999996</v>
      </c>
      <c r="L109" s="13">
        <f t="shared" si="25"/>
        <v>4255.6311040000001</v>
      </c>
      <c r="M109" s="13">
        <f t="shared" si="25"/>
        <v>4304.49856</v>
      </c>
      <c r="N109" s="13">
        <f t="shared" si="25"/>
        <v>4352.6257920000007</v>
      </c>
      <c r="O109" s="13">
        <f t="shared" si="25"/>
        <v>4395.4339840000002</v>
      </c>
      <c r="P109" s="13">
        <f t="shared" si="25"/>
        <v>4443.4204159999999</v>
      </c>
      <c r="Q109" s="13">
        <f t="shared" si="25"/>
        <v>4490.6181120000001</v>
      </c>
      <c r="R109" s="13">
        <f t="shared" si="25"/>
        <v>4535.9916800000001</v>
      </c>
      <c r="S109" s="13">
        <f t="shared" si="25"/>
        <v>4569.9722240000001</v>
      </c>
      <c r="T109" s="13">
        <f t="shared" si="25"/>
        <v>4622.0143360000002</v>
      </c>
      <c r="U109" s="13">
        <f t="shared" si="25"/>
        <v>4677.7977600000004</v>
      </c>
      <c r="V109" s="13">
        <f t="shared" si="25"/>
        <v>4744.3427840000004</v>
      </c>
      <c r="W109" s="13">
        <f t="shared" si="25"/>
        <v>4811.953152</v>
      </c>
      <c r="X109" s="13">
        <f t="shared" si="25"/>
        <v>4864.6704640000007</v>
      </c>
    </row>
    <row r="110" spans="1:24">
      <c r="C110" s="6" t="s">
        <v>70</v>
      </c>
      <c r="D110" s="13">
        <f>$F$104*D$13/100000</f>
        <v>1534.2864999999999</v>
      </c>
      <c r="E110" s="13">
        <f t="shared" ref="E110:X110" si="26">$F$104*E$13/100000</f>
        <v>1551.0451</v>
      </c>
      <c r="F110" s="13">
        <f t="shared" si="26"/>
        <v>1568.00395</v>
      </c>
      <c r="G110" s="13">
        <f t="shared" si="26"/>
        <v>1582.2013999999999</v>
      </c>
      <c r="H110" s="13">
        <f t="shared" si="26"/>
        <v>1597.0327500000001</v>
      </c>
      <c r="I110" s="13">
        <f t="shared" si="26"/>
        <v>1612.1876500000001</v>
      </c>
      <c r="J110" s="13">
        <f t="shared" si="26"/>
        <v>1628.5587</v>
      </c>
      <c r="K110" s="13">
        <f t="shared" si="26"/>
        <v>1644.4512500000001</v>
      </c>
      <c r="L110" s="13">
        <f t="shared" si="26"/>
        <v>1662.3559</v>
      </c>
      <c r="M110" s="13">
        <f t="shared" si="26"/>
        <v>1681.4447500000001</v>
      </c>
      <c r="N110" s="13">
        <f t="shared" si="26"/>
        <v>1700.2444499999999</v>
      </c>
      <c r="O110" s="13">
        <f t="shared" si="26"/>
        <v>1716.9664</v>
      </c>
      <c r="P110" s="13">
        <f t="shared" si="26"/>
        <v>1735.7111</v>
      </c>
      <c r="Q110" s="13">
        <f t="shared" si="26"/>
        <v>1754.1477</v>
      </c>
      <c r="R110" s="13">
        <f t="shared" si="26"/>
        <v>1771.87175</v>
      </c>
      <c r="S110" s="13">
        <f t="shared" si="26"/>
        <v>1785.1454000000001</v>
      </c>
      <c r="T110" s="13">
        <f t="shared" si="26"/>
        <v>1805.47435</v>
      </c>
      <c r="U110" s="13">
        <f t="shared" si="26"/>
        <v>1827.26475</v>
      </c>
      <c r="V110" s="13">
        <f t="shared" si="26"/>
        <v>1853.2589</v>
      </c>
      <c r="W110" s="13">
        <f t="shared" si="26"/>
        <v>1879.6692</v>
      </c>
      <c r="X110" s="13">
        <f t="shared" si="26"/>
        <v>1900.2619</v>
      </c>
    </row>
    <row r="111" spans="1:24">
      <c r="C111" s="6" t="s">
        <v>71</v>
      </c>
      <c r="D111" s="13">
        <f>$H$104*D$13/100000</f>
        <v>3682.2876000000001</v>
      </c>
      <c r="E111" s="13">
        <f t="shared" ref="E111:X111" si="27">$H$104*E$13/100000</f>
        <v>3722.5082400000001</v>
      </c>
      <c r="F111" s="13">
        <f t="shared" si="27"/>
        <v>3763.20948</v>
      </c>
      <c r="G111" s="13">
        <f t="shared" si="27"/>
        <v>3797.2833599999999</v>
      </c>
      <c r="H111" s="13">
        <f t="shared" si="27"/>
        <v>3832.8786</v>
      </c>
      <c r="I111" s="13">
        <f t="shared" si="27"/>
        <v>3869.25036</v>
      </c>
      <c r="J111" s="13">
        <f t="shared" si="27"/>
        <v>3908.54088</v>
      </c>
      <c r="K111" s="13">
        <f t="shared" si="27"/>
        <v>3946.683</v>
      </c>
      <c r="L111" s="13">
        <f t="shared" si="27"/>
        <v>3989.65416</v>
      </c>
      <c r="M111" s="13">
        <f t="shared" si="27"/>
        <v>4035.4674</v>
      </c>
      <c r="N111" s="13">
        <f t="shared" si="27"/>
        <v>4080.5866799999999</v>
      </c>
      <c r="O111" s="13">
        <f t="shared" si="27"/>
        <v>4120.7193600000001</v>
      </c>
      <c r="P111" s="13">
        <f t="shared" si="27"/>
        <v>4165.7066400000003</v>
      </c>
      <c r="Q111" s="13">
        <f t="shared" si="27"/>
        <v>4209.9544800000003</v>
      </c>
      <c r="R111" s="13">
        <f t="shared" si="27"/>
        <v>4252.4921999999997</v>
      </c>
      <c r="S111" s="13">
        <f t="shared" si="27"/>
        <v>4284.3489600000003</v>
      </c>
      <c r="T111" s="13">
        <f t="shared" si="27"/>
        <v>4333.1384399999997</v>
      </c>
      <c r="U111" s="13">
        <f t="shared" si="27"/>
        <v>4385.4354000000003</v>
      </c>
      <c r="V111" s="13">
        <f t="shared" si="27"/>
        <v>4447.8213599999999</v>
      </c>
      <c r="W111" s="13">
        <f t="shared" si="27"/>
        <v>4511.2060799999999</v>
      </c>
      <c r="X111" s="13">
        <f t="shared" si="27"/>
        <v>4560.6285600000001</v>
      </c>
    </row>
    <row r="112" spans="1:24">
      <c r="C112" s="6" t="s">
        <v>72</v>
      </c>
      <c r="D112" s="13">
        <f>$J$104*D$13/100000</f>
        <v>9359.1476500000008</v>
      </c>
      <c r="E112" s="13">
        <f t="shared" ref="E112:X112" si="28">$J$104*E$13/100000</f>
        <v>9461.3751100000009</v>
      </c>
      <c r="F112" s="13">
        <f t="shared" si="28"/>
        <v>9564.8240949999999</v>
      </c>
      <c r="G112" s="13">
        <f t="shared" si="28"/>
        <v>9651.4285400000008</v>
      </c>
      <c r="H112" s="13">
        <f t="shared" si="28"/>
        <v>9741.8997749999999</v>
      </c>
      <c r="I112" s="13">
        <f t="shared" si="28"/>
        <v>9834.3446650000005</v>
      </c>
      <c r="J112" s="13">
        <f t="shared" si="28"/>
        <v>9934.2080700000006</v>
      </c>
      <c r="K112" s="13">
        <f t="shared" si="28"/>
        <v>10031.152625000001</v>
      </c>
      <c r="L112" s="13">
        <f t="shared" si="28"/>
        <v>10140.370989999999</v>
      </c>
      <c r="M112" s="13">
        <f t="shared" si="28"/>
        <v>10256.812975000001</v>
      </c>
      <c r="N112" s="13">
        <f t="shared" si="28"/>
        <v>10371.491145</v>
      </c>
      <c r="O112" s="13">
        <f t="shared" si="28"/>
        <v>10473.49504</v>
      </c>
      <c r="P112" s="13">
        <f t="shared" si="28"/>
        <v>10587.83771</v>
      </c>
      <c r="Q112" s="13">
        <f t="shared" si="28"/>
        <v>10700.30097</v>
      </c>
      <c r="R112" s="13">
        <f t="shared" si="28"/>
        <v>10808.417675000001</v>
      </c>
      <c r="S112" s="13">
        <f t="shared" si="28"/>
        <v>10889.38694</v>
      </c>
      <c r="T112" s="13">
        <f t="shared" si="28"/>
        <v>11013.393534999999</v>
      </c>
      <c r="U112" s="13">
        <f t="shared" si="28"/>
        <v>11146.314974999999</v>
      </c>
      <c r="V112" s="13">
        <f t="shared" si="28"/>
        <v>11304.879290000001</v>
      </c>
      <c r="W112" s="13">
        <f t="shared" si="28"/>
        <v>11465.982120000001</v>
      </c>
      <c r="X112" s="13">
        <f t="shared" si="28"/>
        <v>11591.597589999999</v>
      </c>
    </row>
    <row r="113" spans="3:24">
      <c r="C113" s="6" t="s">
        <v>73</v>
      </c>
      <c r="D113" s="13">
        <f>$L$104*D$13/100000</f>
        <v>368.22876000000002</v>
      </c>
      <c r="E113" s="13">
        <f t="shared" ref="E113:X113" si="29">$L$104*E$13/100000</f>
        <v>372.25082399999997</v>
      </c>
      <c r="F113" s="13">
        <f t="shared" si="29"/>
        <v>376.32094799999999</v>
      </c>
      <c r="G113" s="13">
        <f t="shared" si="29"/>
        <v>379.72833600000001</v>
      </c>
      <c r="H113" s="13">
        <f t="shared" si="29"/>
        <v>383.28786000000002</v>
      </c>
      <c r="I113" s="13">
        <f t="shared" si="29"/>
        <v>386.92503600000003</v>
      </c>
      <c r="J113" s="13">
        <f t="shared" si="29"/>
        <v>390.85408799999999</v>
      </c>
      <c r="K113" s="13">
        <f t="shared" si="29"/>
        <v>394.66829999999999</v>
      </c>
      <c r="L113" s="13">
        <f t="shared" si="29"/>
        <v>398.965416</v>
      </c>
      <c r="M113" s="13">
        <f t="shared" si="29"/>
        <v>403.54674</v>
      </c>
      <c r="N113" s="13">
        <f t="shared" si="29"/>
        <v>408.05866799999995</v>
      </c>
      <c r="O113" s="13">
        <f t="shared" si="29"/>
        <v>412.07193599999999</v>
      </c>
      <c r="P113" s="13">
        <f t="shared" si="29"/>
        <v>416.57066399999997</v>
      </c>
      <c r="Q113" s="13">
        <f t="shared" si="29"/>
        <v>420.99544799999995</v>
      </c>
      <c r="R113" s="13">
        <f t="shared" si="29"/>
        <v>425.24921999999998</v>
      </c>
      <c r="S113" s="13">
        <f t="shared" si="29"/>
        <v>428.43489600000004</v>
      </c>
      <c r="T113" s="13">
        <f t="shared" si="29"/>
        <v>433.31384399999996</v>
      </c>
      <c r="U113" s="13">
        <f t="shared" si="29"/>
        <v>438.54354000000001</v>
      </c>
      <c r="V113" s="13">
        <f t="shared" si="29"/>
        <v>444.78213600000004</v>
      </c>
      <c r="W113" s="13">
        <f t="shared" si="29"/>
        <v>451.12060799999995</v>
      </c>
      <c r="X113" s="13">
        <f t="shared" si="29"/>
        <v>456.06285600000001</v>
      </c>
    </row>
    <row r="115" spans="3:24" ht="21">
      <c r="C115" s="18" t="s">
        <v>82</v>
      </c>
      <c r="D115" s="19"/>
      <c r="E115" s="19"/>
      <c r="F115" s="19"/>
      <c r="G115" s="19"/>
      <c r="H115" s="19"/>
      <c r="I115" s="19"/>
      <c r="J115" s="19"/>
      <c r="K115" s="19"/>
    </row>
    <row r="117" spans="3:24">
      <c r="D117" s="6">
        <v>2000</v>
      </c>
      <c r="E117" s="6">
        <v>2001</v>
      </c>
      <c r="F117" s="6">
        <v>2002</v>
      </c>
      <c r="G117" s="6">
        <v>2003</v>
      </c>
      <c r="H117" s="6">
        <v>2004</v>
      </c>
      <c r="I117" s="6">
        <v>2005</v>
      </c>
      <c r="J117" s="6">
        <v>2006</v>
      </c>
      <c r="K117" s="6">
        <v>2007</v>
      </c>
      <c r="L117" s="6">
        <v>2008</v>
      </c>
      <c r="M117" s="6">
        <v>2009</v>
      </c>
      <c r="N117" s="6">
        <v>2010</v>
      </c>
      <c r="O117" s="6">
        <v>2011</v>
      </c>
      <c r="P117" s="6">
        <v>2012</v>
      </c>
      <c r="Q117" s="6">
        <v>2013</v>
      </c>
      <c r="R117" s="6">
        <v>2014</v>
      </c>
      <c r="S117" s="6">
        <v>2015</v>
      </c>
      <c r="T117" s="6">
        <v>2016</v>
      </c>
      <c r="U117" s="6">
        <v>2017</v>
      </c>
      <c r="V117" s="6">
        <v>2018</v>
      </c>
      <c r="W117" s="6">
        <v>2019</v>
      </c>
      <c r="X117" s="6">
        <v>2020</v>
      </c>
    </row>
    <row r="118" spans="3:24">
      <c r="C118" s="6" t="s">
        <v>69</v>
      </c>
      <c r="D118" s="13">
        <f>$D$104/SUM($D$104,$F$104,$H$104,$J$104,$L$104)*(D$88+D$90)</f>
        <v>3413.5132402561167</v>
      </c>
      <c r="E118" s="13">
        <f t="shared" ref="E118:X118" si="30">$D$104/SUM($D$104,$F$104,$H$104,$J$104,$L$104)*(E$88+E$90)</f>
        <v>3583.4974490241843</v>
      </c>
      <c r="F118" s="13">
        <f t="shared" si="30"/>
        <v>3680.1140353172282</v>
      </c>
      <c r="G118" s="13">
        <f t="shared" si="30"/>
        <v>3777.4700205110817</v>
      </c>
      <c r="H118" s="13">
        <f t="shared" si="30"/>
        <v>3873.5887951791483</v>
      </c>
      <c r="I118" s="13">
        <f t="shared" si="30"/>
        <v>3970.8439566869151</v>
      </c>
      <c r="J118" s="13">
        <f t="shared" si="30"/>
        <v>4083.5872915151203</v>
      </c>
      <c r="K118" s="13">
        <f t="shared" si="30"/>
        <v>4190.1959547302286</v>
      </c>
      <c r="L118" s="13">
        <f t="shared" si="30"/>
        <v>4305.5543784231722</v>
      </c>
      <c r="M118" s="13">
        <f t="shared" si="30"/>
        <v>4424.9986670461776</v>
      </c>
      <c r="N118" s="13">
        <f t="shared" si="30"/>
        <v>4550.2460774616929</v>
      </c>
      <c r="O118" s="13">
        <f t="shared" si="30"/>
        <v>4677.3574623113482</v>
      </c>
      <c r="P118" s="13">
        <f t="shared" si="30"/>
        <v>4823.1808897878582</v>
      </c>
      <c r="Q118" s="13">
        <f t="shared" si="30"/>
        <v>4972.1019664186542</v>
      </c>
      <c r="R118" s="13">
        <f t="shared" si="30"/>
        <v>5117.9576887629864</v>
      </c>
      <c r="S118" s="13">
        <f t="shared" si="30"/>
        <v>5256.5428756393258</v>
      </c>
      <c r="T118" s="13">
        <f t="shared" si="30"/>
        <v>5411.0622412431821</v>
      </c>
      <c r="U118" s="13">
        <f t="shared" si="30"/>
        <v>5572.8668107567537</v>
      </c>
      <c r="V118" s="13">
        <f t="shared" si="30"/>
        <v>5740.5369247435465</v>
      </c>
      <c r="W118" s="13">
        <f t="shared" si="30"/>
        <v>5917.0030345030327</v>
      </c>
      <c r="X118" s="13">
        <f t="shared" si="30"/>
        <v>6085.4676314428116</v>
      </c>
    </row>
    <row r="119" spans="3:24">
      <c r="C119" s="6" t="s">
        <v>70</v>
      </c>
      <c r="D119" s="13">
        <f>$F$104/SUM($D$104,$F$104,$H$104,$J$104,$L$104)*(D$88+D$90)</f>
        <v>1333.4036094750454</v>
      </c>
      <c r="E119" s="13">
        <f t="shared" ref="E119:X119" si="31">$F$104/SUM($D$104,$F$104,$H$104,$J$104,$L$104)*(E$88+E$90)</f>
        <v>1399.8036910250721</v>
      </c>
      <c r="F119" s="13">
        <f t="shared" si="31"/>
        <v>1437.5445450457923</v>
      </c>
      <c r="G119" s="13">
        <f t="shared" si="31"/>
        <v>1475.5742267621413</v>
      </c>
      <c r="H119" s="13">
        <f t="shared" si="31"/>
        <v>1513.1206231168549</v>
      </c>
      <c r="I119" s="13">
        <f t="shared" si="31"/>
        <v>1551.1109205808261</v>
      </c>
      <c r="J119" s="13">
        <f t="shared" si="31"/>
        <v>1595.1512857480939</v>
      </c>
      <c r="K119" s="13">
        <f t="shared" si="31"/>
        <v>1636.7952948164955</v>
      </c>
      <c r="L119" s="13">
        <f t="shared" si="31"/>
        <v>1681.8571790715516</v>
      </c>
      <c r="M119" s="13">
        <f t="shared" si="31"/>
        <v>1728.5151043149133</v>
      </c>
      <c r="N119" s="13">
        <f t="shared" si="31"/>
        <v>1777.4398740084737</v>
      </c>
      <c r="O119" s="13">
        <f t="shared" si="31"/>
        <v>1827.0927587153703</v>
      </c>
      <c r="P119" s="13">
        <f t="shared" si="31"/>
        <v>1884.055035073382</v>
      </c>
      <c r="Q119" s="13">
        <f t="shared" si="31"/>
        <v>1942.2273306322868</v>
      </c>
      <c r="R119" s="13">
        <f t="shared" si="31"/>
        <v>1999.2022221730415</v>
      </c>
      <c r="S119" s="13">
        <f t="shared" si="31"/>
        <v>2053.3370607966117</v>
      </c>
      <c r="T119" s="13">
        <f t="shared" si="31"/>
        <v>2113.6961879856181</v>
      </c>
      <c r="U119" s="13">
        <f t="shared" si="31"/>
        <v>2176.9010979518571</v>
      </c>
      <c r="V119" s="13">
        <f t="shared" si="31"/>
        <v>2242.3972362279478</v>
      </c>
      <c r="W119" s="13">
        <f t="shared" si="31"/>
        <v>2311.3293103527471</v>
      </c>
      <c r="X119" s="13">
        <f t="shared" si="31"/>
        <v>2377.1357935323481</v>
      </c>
    </row>
    <row r="120" spans="3:24">
      <c r="C120" s="6" t="s">
        <v>71</v>
      </c>
      <c r="D120" s="13">
        <f>$H$104/SUM($D$104,$F$104,$H$104,$J$104,$L$104)*(D$88+D$90)</f>
        <v>3200.1686627401095</v>
      </c>
      <c r="E120" s="13">
        <f t="shared" ref="E120:X120" si="32">$H$104/SUM($D$104,$F$104,$H$104,$J$104,$L$104)*(E$88+E$90)</f>
        <v>3359.5288584601731</v>
      </c>
      <c r="F120" s="13">
        <f t="shared" si="32"/>
        <v>3450.1069081099017</v>
      </c>
      <c r="G120" s="13">
        <f t="shared" si="32"/>
        <v>3541.3781442291393</v>
      </c>
      <c r="H120" s="13">
        <f t="shared" si="32"/>
        <v>3631.4894954804518</v>
      </c>
      <c r="I120" s="13">
        <f t="shared" si="32"/>
        <v>3722.6662093939831</v>
      </c>
      <c r="J120" s="13">
        <f t="shared" si="32"/>
        <v>3828.3630857954254</v>
      </c>
      <c r="K120" s="13">
        <f t="shared" si="32"/>
        <v>3928.3087075595895</v>
      </c>
      <c r="L120" s="13">
        <f t="shared" si="32"/>
        <v>4036.4572297717241</v>
      </c>
      <c r="M120" s="13">
        <f t="shared" si="32"/>
        <v>4148.4362503557923</v>
      </c>
      <c r="N120" s="13">
        <f t="shared" si="32"/>
        <v>4265.8556976203372</v>
      </c>
      <c r="O120" s="13">
        <f t="shared" si="32"/>
        <v>4385.0226209168895</v>
      </c>
      <c r="P120" s="13">
        <f t="shared" si="32"/>
        <v>4521.7320841761175</v>
      </c>
      <c r="Q120" s="13">
        <f t="shared" si="32"/>
        <v>4661.3455935174889</v>
      </c>
      <c r="R120" s="13">
        <f t="shared" si="32"/>
        <v>4798.0853332153001</v>
      </c>
      <c r="S120" s="13">
        <f t="shared" si="32"/>
        <v>4928.0089459118681</v>
      </c>
      <c r="T120" s="13">
        <f t="shared" si="32"/>
        <v>5072.8708511654831</v>
      </c>
      <c r="U120" s="13">
        <f t="shared" si="32"/>
        <v>5224.5626350844568</v>
      </c>
      <c r="V120" s="13">
        <f t="shared" si="32"/>
        <v>5381.7533669470749</v>
      </c>
      <c r="W120" s="13">
        <f t="shared" si="32"/>
        <v>5547.1903448465937</v>
      </c>
      <c r="X120" s="13">
        <f t="shared" si="32"/>
        <v>5705.1259044776361</v>
      </c>
    </row>
    <row r="121" spans="3:24">
      <c r="C121" s="6" t="s">
        <v>72</v>
      </c>
      <c r="D121" s="13">
        <f>$J$104/SUM($D$104,$F$104,$H$104,$J$104,$L$104)*(D$88+D$90)</f>
        <v>8133.7620177977778</v>
      </c>
      <c r="E121" s="13">
        <f t="shared" ref="E121:X121" si="33">$J$104/SUM($D$104,$F$104,$H$104,$J$104,$L$104)*(E$88+E$90)</f>
        <v>8538.802515252939</v>
      </c>
      <c r="F121" s="13">
        <f t="shared" si="33"/>
        <v>8769.0217247793335</v>
      </c>
      <c r="G121" s="13">
        <f t="shared" si="33"/>
        <v>9001.0027832490614</v>
      </c>
      <c r="H121" s="13">
        <f t="shared" si="33"/>
        <v>9230.0358010128148</v>
      </c>
      <c r="I121" s="13">
        <f t="shared" si="33"/>
        <v>9461.77661554304</v>
      </c>
      <c r="J121" s="13">
        <f t="shared" si="33"/>
        <v>9730.4228430633721</v>
      </c>
      <c r="K121" s="13">
        <f t="shared" si="33"/>
        <v>9984.4512983806217</v>
      </c>
      <c r="L121" s="13">
        <f t="shared" si="33"/>
        <v>10259.328792336464</v>
      </c>
      <c r="M121" s="13">
        <f t="shared" si="33"/>
        <v>10543.942136320969</v>
      </c>
      <c r="N121" s="13">
        <f t="shared" si="33"/>
        <v>10842.383231451689</v>
      </c>
      <c r="O121" s="13">
        <f t="shared" si="33"/>
        <v>11145.26582816376</v>
      </c>
      <c r="P121" s="13">
        <f t="shared" si="33"/>
        <v>11492.73571394763</v>
      </c>
      <c r="Q121" s="13">
        <f t="shared" si="33"/>
        <v>11847.586716856949</v>
      </c>
      <c r="R121" s="13">
        <f t="shared" si="33"/>
        <v>12195.133555255554</v>
      </c>
      <c r="S121" s="13">
        <f t="shared" si="33"/>
        <v>12525.35607085933</v>
      </c>
      <c r="T121" s="13">
        <f t="shared" si="33"/>
        <v>12893.546746712269</v>
      </c>
      <c r="U121" s="13">
        <f t="shared" si="33"/>
        <v>13279.096697506326</v>
      </c>
      <c r="V121" s="13">
        <f t="shared" si="33"/>
        <v>13678.623140990481</v>
      </c>
      <c r="W121" s="13">
        <f t="shared" si="33"/>
        <v>14099.108793151756</v>
      </c>
      <c r="X121" s="13">
        <f t="shared" si="33"/>
        <v>14500.528340547324</v>
      </c>
    </row>
    <row r="122" spans="3:24">
      <c r="C122" s="6" t="s">
        <v>73</v>
      </c>
      <c r="D122" s="13">
        <f>$L$104/SUM($D$104,$F$104,$H$104,$J$104,$L$104)*(D$88+D$90)</f>
        <v>320.01686627401091</v>
      </c>
      <c r="E122" s="13">
        <f t="shared" ref="E122:X122" si="34">$L$104/SUM($D$104,$F$104,$H$104,$J$104,$L$104)*(E$88+E$90)</f>
        <v>335.9528858460173</v>
      </c>
      <c r="F122" s="13">
        <f t="shared" si="34"/>
        <v>345.01069081099013</v>
      </c>
      <c r="G122" s="13">
        <f t="shared" si="34"/>
        <v>354.13781442291389</v>
      </c>
      <c r="H122" s="13">
        <f t="shared" si="34"/>
        <v>363.14894954804515</v>
      </c>
      <c r="I122" s="13">
        <f t="shared" si="34"/>
        <v>372.26662093939831</v>
      </c>
      <c r="J122" s="13">
        <f t="shared" si="34"/>
        <v>382.8363085795425</v>
      </c>
      <c r="K122" s="13">
        <f t="shared" si="34"/>
        <v>392.83087075595893</v>
      </c>
      <c r="L122" s="13">
        <f t="shared" si="34"/>
        <v>403.6457229771724</v>
      </c>
      <c r="M122" s="13">
        <f t="shared" si="34"/>
        <v>414.84362503557918</v>
      </c>
      <c r="N122" s="13">
        <f t="shared" si="34"/>
        <v>426.58556976203369</v>
      </c>
      <c r="O122" s="13">
        <f t="shared" si="34"/>
        <v>438.50226209168892</v>
      </c>
      <c r="P122" s="13">
        <f t="shared" si="34"/>
        <v>452.1732084176117</v>
      </c>
      <c r="Q122" s="13">
        <f t="shared" si="34"/>
        <v>466.13455935174886</v>
      </c>
      <c r="R122" s="13">
        <f t="shared" si="34"/>
        <v>479.80853332152998</v>
      </c>
      <c r="S122" s="13">
        <f t="shared" si="34"/>
        <v>492.80089459118676</v>
      </c>
      <c r="T122" s="13">
        <f t="shared" si="34"/>
        <v>507.28708511654833</v>
      </c>
      <c r="U122" s="13">
        <f t="shared" si="34"/>
        <v>522.45626350844566</v>
      </c>
      <c r="V122" s="13">
        <f t="shared" si="34"/>
        <v>538.17533669470743</v>
      </c>
      <c r="W122" s="13">
        <f t="shared" si="34"/>
        <v>554.71903448465935</v>
      </c>
      <c r="X122" s="13">
        <f t="shared" si="34"/>
        <v>570.51259044776361</v>
      </c>
    </row>
    <row r="125" spans="3:24" ht="18.75">
      <c r="C125" s="14" t="s">
        <v>83</v>
      </c>
      <c r="D125" s="3"/>
      <c r="E125" s="3"/>
      <c r="F125" s="3"/>
      <c r="G125" s="3"/>
      <c r="H125" s="3"/>
      <c r="I125" s="3"/>
      <c r="J125" s="3"/>
      <c r="K125" s="3"/>
      <c r="L125" s="3"/>
      <c r="M125" s="3"/>
      <c r="N125" s="3"/>
      <c r="O125" s="3"/>
      <c r="P125" s="3"/>
      <c r="Q125" s="3"/>
      <c r="R125" s="3"/>
      <c r="S125" s="3"/>
      <c r="T125" s="3"/>
      <c r="U125" s="3"/>
      <c r="V125" s="3"/>
      <c r="W125" s="3"/>
      <c r="X125" s="3"/>
    </row>
    <row r="127" spans="3:24">
      <c r="C127" s="7" t="s">
        <v>31</v>
      </c>
      <c r="D127" s="6" t="s">
        <v>2</v>
      </c>
      <c r="E127" s="6"/>
      <c r="F127" s="6" t="s">
        <v>6</v>
      </c>
      <c r="G127" s="6"/>
      <c r="H127" s="6" t="s">
        <v>84</v>
      </c>
      <c r="I127" s="6"/>
    </row>
    <row r="128" spans="3:24" ht="15.75" thickBot="1">
      <c r="C128" s="6" t="s">
        <v>85</v>
      </c>
      <c r="D128" s="6" t="s">
        <v>86</v>
      </c>
      <c r="E128" s="6"/>
      <c r="F128" s="6" t="s">
        <v>86</v>
      </c>
      <c r="G128" s="6"/>
      <c r="H128" s="6" t="s">
        <v>86</v>
      </c>
      <c r="I128" s="6"/>
    </row>
    <row r="129" spans="3:24">
      <c r="C129" s="6" t="s">
        <v>69</v>
      </c>
      <c r="D129" s="71">
        <v>0.21</v>
      </c>
      <c r="E129" s="71">
        <v>0.20819152004614941</v>
      </c>
      <c r="F129" s="71">
        <v>0.18</v>
      </c>
      <c r="G129" s="71">
        <v>0.18143555909452849</v>
      </c>
      <c r="H129" s="69">
        <v>0.24</v>
      </c>
      <c r="I129" s="69">
        <v>0.23572097378277154</v>
      </c>
    </row>
    <row r="130" spans="3:24">
      <c r="C130" s="6" t="s">
        <v>70</v>
      </c>
      <c r="D130" s="69">
        <v>0.08</v>
      </c>
      <c r="E130" s="69"/>
      <c r="F130" s="69">
        <v>0.08</v>
      </c>
      <c r="G130" s="69">
        <v>8.2811966784211127E-2</v>
      </c>
      <c r="H130" s="69">
        <v>0.08</v>
      </c>
      <c r="I130" s="69">
        <v>8.0758426966292138E-2</v>
      </c>
    </row>
    <row r="131" spans="3:24">
      <c r="C131" s="6" t="s">
        <v>71</v>
      </c>
      <c r="D131" s="69">
        <v>0.2</v>
      </c>
      <c r="E131" s="69">
        <v>0.19509662532448804</v>
      </c>
      <c r="F131" s="69">
        <v>0.2</v>
      </c>
      <c r="G131" s="69">
        <v>0.19849846433852805</v>
      </c>
      <c r="H131" s="69">
        <v>0.19</v>
      </c>
      <c r="I131" s="69">
        <v>0.19171348314606743</v>
      </c>
    </row>
    <row r="132" spans="3:24">
      <c r="C132" s="6" t="s">
        <v>72</v>
      </c>
      <c r="D132" s="69">
        <v>0.49</v>
      </c>
      <c r="E132" s="69">
        <v>0.4947216613787136</v>
      </c>
      <c r="F132" s="69">
        <v>0.52</v>
      </c>
      <c r="G132" s="69">
        <v>0.51632351268342624</v>
      </c>
      <c r="H132" s="69">
        <v>0.47</v>
      </c>
      <c r="I132" s="69">
        <v>0.47249531835205993</v>
      </c>
    </row>
    <row r="133" spans="3:24">
      <c r="C133" s="6" t="s">
        <v>73</v>
      </c>
      <c r="D133" s="69">
        <v>0.02</v>
      </c>
      <c r="E133" s="69">
        <v>2.0190366310931643E-2</v>
      </c>
      <c r="F133" s="69">
        <v>0.02</v>
      </c>
      <c r="G133" s="69">
        <v>2.0930497099306108E-2</v>
      </c>
      <c r="H133" s="69">
        <v>0.02</v>
      </c>
      <c r="I133" s="69">
        <v>1.9311797752808987E-2</v>
      </c>
    </row>
    <row r="135" spans="3:24">
      <c r="C135" s="6" t="s">
        <v>84</v>
      </c>
      <c r="D135" s="6">
        <v>2000</v>
      </c>
      <c r="E135" s="6">
        <v>2001</v>
      </c>
      <c r="F135" s="6">
        <v>2002</v>
      </c>
      <c r="G135" s="6">
        <v>2003</v>
      </c>
      <c r="H135" s="6">
        <v>2004</v>
      </c>
      <c r="I135" s="6">
        <v>2005</v>
      </c>
      <c r="J135" s="6">
        <v>2006</v>
      </c>
      <c r="K135" s="6">
        <v>2007</v>
      </c>
      <c r="L135" s="6">
        <v>2008</v>
      </c>
      <c r="M135" s="6">
        <v>2009</v>
      </c>
      <c r="N135" s="6">
        <v>2010</v>
      </c>
      <c r="O135" s="6">
        <v>2011</v>
      </c>
      <c r="P135" s="6">
        <v>2012</v>
      </c>
      <c r="Q135" s="6">
        <v>2013</v>
      </c>
      <c r="R135" s="6">
        <v>2014</v>
      </c>
      <c r="S135" s="6">
        <v>2015</v>
      </c>
      <c r="T135" s="6">
        <v>2016</v>
      </c>
      <c r="U135" s="6">
        <v>2017</v>
      </c>
      <c r="V135" s="6">
        <v>2018</v>
      </c>
      <c r="W135" s="6">
        <v>2019</v>
      </c>
      <c r="X135" s="6">
        <v>2020</v>
      </c>
    </row>
    <row r="136" spans="3:24">
      <c r="C136" s="6" t="s">
        <v>69</v>
      </c>
      <c r="D136" s="20">
        <f>$H129*D$88</f>
        <v>2027.271686001691</v>
      </c>
      <c r="E136" s="20">
        <f t="shared" ref="E136:X140" si="35">$H129*E$88</f>
        <v>2131.9613819814094</v>
      </c>
      <c r="F136" s="20">
        <f t="shared" si="35"/>
        <v>2183.6990311644431</v>
      </c>
      <c r="G136" s="20">
        <f t="shared" si="35"/>
        <v>2235.1696281740637</v>
      </c>
      <c r="H136" s="20">
        <f t="shared" si="35"/>
        <v>2285.7641207946926</v>
      </c>
      <c r="I136" s="20">
        <f t="shared" si="35"/>
        <v>2335.3334429844358</v>
      </c>
      <c r="J136" s="20">
        <f t="shared" si="35"/>
        <v>2392.3244457964324</v>
      </c>
      <c r="K136" s="20">
        <f t="shared" si="35"/>
        <v>2446.6252920467559</v>
      </c>
      <c r="L136" s="20">
        <f t="shared" si="35"/>
        <v>2505.8984999612162</v>
      </c>
      <c r="M136" s="20">
        <f t="shared" si="35"/>
        <v>2567.2471419940171</v>
      </c>
      <c r="N136" s="20">
        <f t="shared" si="35"/>
        <v>2631.3854741258942</v>
      </c>
      <c r="O136" s="20">
        <f t="shared" si="35"/>
        <v>2694.745595414292</v>
      </c>
      <c r="P136" s="20">
        <f t="shared" si="35"/>
        <v>2767.2467700349662</v>
      </c>
      <c r="Q136" s="20">
        <f t="shared" si="35"/>
        <v>2841.6001709059819</v>
      </c>
      <c r="R136" s="20">
        <f t="shared" si="35"/>
        <v>2915.4057668572495</v>
      </c>
      <c r="S136" s="20">
        <f t="shared" si="35"/>
        <v>2985.0311061667926</v>
      </c>
      <c r="T136" s="20">
        <f t="shared" si="35"/>
        <v>3063.7906742290697</v>
      </c>
      <c r="U136" s="20">
        <f t="shared" si="35"/>
        <v>3147.5592676985557</v>
      </c>
      <c r="V136" s="20">
        <f t="shared" si="35"/>
        <v>3234.2910558273184</v>
      </c>
      <c r="W136" s="20">
        <f t="shared" si="35"/>
        <v>3326.8012333020392</v>
      </c>
      <c r="X136" s="20">
        <f t="shared" si="35"/>
        <v>3415.3560965332795</v>
      </c>
    </row>
    <row r="137" spans="3:24">
      <c r="C137" s="6" t="s">
        <v>70</v>
      </c>
      <c r="D137" s="20">
        <f>$H130*D$88</f>
        <v>675.75722866723038</v>
      </c>
      <c r="E137" s="20">
        <f t="shared" ref="E137:S137" si="36">$H130*E$88</f>
        <v>710.65379399380311</v>
      </c>
      <c r="F137" s="20">
        <f t="shared" si="36"/>
        <v>727.89967705481445</v>
      </c>
      <c r="G137" s="20">
        <f t="shared" si="36"/>
        <v>745.05654272468792</v>
      </c>
      <c r="H137" s="20">
        <f t="shared" si="36"/>
        <v>761.92137359823084</v>
      </c>
      <c r="I137" s="20">
        <f t="shared" si="36"/>
        <v>778.4444809948119</v>
      </c>
      <c r="J137" s="20">
        <f t="shared" si="36"/>
        <v>797.44148193214426</v>
      </c>
      <c r="K137" s="20">
        <f t="shared" si="36"/>
        <v>815.54176401558539</v>
      </c>
      <c r="L137" s="20">
        <f t="shared" si="36"/>
        <v>835.29949998707207</v>
      </c>
      <c r="M137" s="20">
        <f t="shared" si="36"/>
        <v>855.74904733133917</v>
      </c>
      <c r="N137" s="20">
        <f t="shared" si="36"/>
        <v>877.12849137529815</v>
      </c>
      <c r="O137" s="20">
        <f t="shared" si="36"/>
        <v>898.24853180476407</v>
      </c>
      <c r="P137" s="20">
        <f t="shared" si="36"/>
        <v>922.41559001165547</v>
      </c>
      <c r="Q137" s="20">
        <f t="shared" si="36"/>
        <v>947.20005696866065</v>
      </c>
      <c r="R137" s="20">
        <f t="shared" si="36"/>
        <v>971.80192228574992</v>
      </c>
      <c r="S137" s="20">
        <f t="shared" si="36"/>
        <v>995.01036872226427</v>
      </c>
      <c r="T137" s="20">
        <f t="shared" si="35"/>
        <v>1021.2635580763566</v>
      </c>
      <c r="U137" s="20">
        <f t="shared" si="35"/>
        <v>1049.1864225661852</v>
      </c>
      <c r="V137" s="20">
        <f t="shared" si="35"/>
        <v>1078.0970186091063</v>
      </c>
      <c r="W137" s="20">
        <f t="shared" si="35"/>
        <v>1108.9337444340131</v>
      </c>
      <c r="X137" s="20">
        <f t="shared" si="35"/>
        <v>1138.4520321777597</v>
      </c>
    </row>
    <row r="138" spans="3:24">
      <c r="C138" s="6" t="s">
        <v>71</v>
      </c>
      <c r="D138" s="20">
        <f>$H131*D$88</f>
        <v>1604.9234180846722</v>
      </c>
      <c r="E138" s="20">
        <f t="shared" si="35"/>
        <v>1687.8027607352824</v>
      </c>
      <c r="F138" s="20">
        <f t="shared" si="35"/>
        <v>1728.7617330051842</v>
      </c>
      <c r="G138" s="20">
        <f t="shared" si="35"/>
        <v>1769.5092889711339</v>
      </c>
      <c r="H138" s="20">
        <f t="shared" si="35"/>
        <v>1809.5632622957983</v>
      </c>
      <c r="I138" s="20">
        <f t="shared" si="35"/>
        <v>1848.8056423626783</v>
      </c>
      <c r="J138" s="20">
        <f t="shared" si="35"/>
        <v>1893.9235195888425</v>
      </c>
      <c r="K138" s="20">
        <f t="shared" si="35"/>
        <v>1936.9116895370153</v>
      </c>
      <c r="L138" s="20">
        <f t="shared" si="35"/>
        <v>1983.8363124692962</v>
      </c>
      <c r="M138" s="20">
        <f t="shared" si="35"/>
        <v>2032.4039874119303</v>
      </c>
      <c r="N138" s="20">
        <f t="shared" si="35"/>
        <v>2083.1801670163331</v>
      </c>
      <c r="O138" s="20">
        <f t="shared" si="35"/>
        <v>2133.3402630363148</v>
      </c>
      <c r="P138" s="20">
        <f t="shared" si="35"/>
        <v>2190.7370262776817</v>
      </c>
      <c r="Q138" s="20">
        <f t="shared" si="35"/>
        <v>2249.600135300569</v>
      </c>
      <c r="R138" s="20">
        <f t="shared" si="35"/>
        <v>2308.029565428656</v>
      </c>
      <c r="S138" s="20">
        <f t="shared" si="35"/>
        <v>2363.1496257153776</v>
      </c>
      <c r="T138" s="20">
        <f t="shared" si="35"/>
        <v>2425.5009504313471</v>
      </c>
      <c r="U138" s="20">
        <f t="shared" si="35"/>
        <v>2491.8177535946897</v>
      </c>
      <c r="V138" s="20">
        <f t="shared" si="35"/>
        <v>2560.4804191966273</v>
      </c>
      <c r="W138" s="20">
        <f t="shared" si="35"/>
        <v>2633.7176430307809</v>
      </c>
      <c r="X138" s="20">
        <f t="shared" si="35"/>
        <v>2703.8235764221795</v>
      </c>
    </row>
    <row r="139" spans="3:24">
      <c r="C139" s="6" t="s">
        <v>72</v>
      </c>
      <c r="D139" s="20">
        <f>$H132*D$88</f>
        <v>3970.0737184199784</v>
      </c>
      <c r="E139" s="20">
        <f t="shared" si="35"/>
        <v>4175.0910397135931</v>
      </c>
      <c r="F139" s="20">
        <f t="shared" si="35"/>
        <v>4276.4106026970339</v>
      </c>
      <c r="G139" s="20">
        <f t="shared" si="35"/>
        <v>4377.2071885075411</v>
      </c>
      <c r="H139" s="20">
        <f t="shared" si="35"/>
        <v>4476.288069889606</v>
      </c>
      <c r="I139" s="20">
        <f t="shared" si="35"/>
        <v>4573.3613258445193</v>
      </c>
      <c r="J139" s="20">
        <f t="shared" si="35"/>
        <v>4684.9687063513475</v>
      </c>
      <c r="K139" s="20">
        <f t="shared" si="35"/>
        <v>4791.3078635915635</v>
      </c>
      <c r="L139" s="20">
        <f t="shared" si="35"/>
        <v>4907.3845624240485</v>
      </c>
      <c r="M139" s="20">
        <f t="shared" si="35"/>
        <v>5027.5256530716169</v>
      </c>
      <c r="N139" s="20">
        <f t="shared" si="35"/>
        <v>5153.1298868298763</v>
      </c>
      <c r="O139" s="20">
        <f t="shared" si="35"/>
        <v>5277.2101243529887</v>
      </c>
      <c r="P139" s="20">
        <f t="shared" si="35"/>
        <v>5419.1915913184757</v>
      </c>
      <c r="Q139" s="20">
        <f t="shared" si="35"/>
        <v>5564.8003346908808</v>
      </c>
      <c r="R139" s="20">
        <f t="shared" si="35"/>
        <v>5709.3362934287807</v>
      </c>
      <c r="S139" s="20">
        <f t="shared" si="35"/>
        <v>5845.685916243302</v>
      </c>
      <c r="T139" s="20">
        <f t="shared" si="35"/>
        <v>5999.9234036985945</v>
      </c>
      <c r="U139" s="20">
        <f t="shared" si="35"/>
        <v>6163.9702325763374</v>
      </c>
      <c r="V139" s="20">
        <f t="shared" si="35"/>
        <v>6333.8199843284983</v>
      </c>
      <c r="W139" s="20">
        <f t="shared" si="35"/>
        <v>6514.985748549826</v>
      </c>
      <c r="X139" s="20">
        <f t="shared" si="35"/>
        <v>6688.4056890443389</v>
      </c>
    </row>
    <row r="140" spans="3:24">
      <c r="C140" s="6" t="s">
        <v>73</v>
      </c>
      <c r="D140" s="20">
        <f>$H133*D$88</f>
        <v>168.93930716680759</v>
      </c>
      <c r="E140" s="20">
        <f t="shared" si="35"/>
        <v>177.66344849845078</v>
      </c>
      <c r="F140" s="20">
        <f t="shared" si="35"/>
        <v>181.97491926370361</v>
      </c>
      <c r="G140" s="20">
        <f t="shared" si="35"/>
        <v>186.26413568117198</v>
      </c>
      <c r="H140" s="20">
        <f t="shared" si="35"/>
        <v>190.48034339955771</v>
      </c>
      <c r="I140" s="20">
        <f t="shared" si="35"/>
        <v>194.61112024870297</v>
      </c>
      <c r="J140" s="20">
        <f t="shared" si="35"/>
        <v>199.36037048303606</v>
      </c>
      <c r="K140" s="20">
        <f t="shared" si="35"/>
        <v>203.88544100389635</v>
      </c>
      <c r="L140" s="20">
        <f t="shared" si="35"/>
        <v>208.82487499676802</v>
      </c>
      <c r="M140" s="20">
        <f t="shared" si="35"/>
        <v>213.93726183283479</v>
      </c>
      <c r="N140" s="20">
        <f t="shared" si="35"/>
        <v>219.28212284382454</v>
      </c>
      <c r="O140" s="20">
        <f t="shared" si="35"/>
        <v>224.56213295119102</v>
      </c>
      <c r="P140" s="20">
        <f t="shared" si="35"/>
        <v>230.60389750291387</v>
      </c>
      <c r="Q140" s="20">
        <f t="shared" si="35"/>
        <v>236.80001424216516</v>
      </c>
      <c r="R140" s="20">
        <f t="shared" si="35"/>
        <v>242.95048057143748</v>
      </c>
      <c r="S140" s="20">
        <f t="shared" si="35"/>
        <v>248.75259218056607</v>
      </c>
      <c r="T140" s="20">
        <f t="shared" si="35"/>
        <v>255.31588951908915</v>
      </c>
      <c r="U140" s="20">
        <f t="shared" si="35"/>
        <v>262.29660564154631</v>
      </c>
      <c r="V140" s="20">
        <f t="shared" si="35"/>
        <v>269.52425465227657</v>
      </c>
      <c r="W140" s="20">
        <f t="shared" si="35"/>
        <v>277.23343610850327</v>
      </c>
      <c r="X140" s="20">
        <f t="shared" si="35"/>
        <v>284.61300804443994</v>
      </c>
    </row>
    <row r="142" spans="3:24">
      <c r="C142" s="6" t="s">
        <v>6</v>
      </c>
      <c r="D142" s="6">
        <v>2000</v>
      </c>
      <c r="E142" s="6">
        <v>2001</v>
      </c>
      <c r="F142" s="6">
        <v>2002</v>
      </c>
      <c r="G142" s="6">
        <v>2003</v>
      </c>
      <c r="H142" s="6">
        <v>2004</v>
      </c>
      <c r="I142" s="6">
        <v>2005</v>
      </c>
      <c r="J142" s="6">
        <v>2006</v>
      </c>
      <c r="K142" s="6">
        <v>2007</v>
      </c>
      <c r="L142" s="6">
        <v>2008</v>
      </c>
      <c r="M142" s="6">
        <v>2009</v>
      </c>
      <c r="N142" s="6">
        <v>2010</v>
      </c>
      <c r="O142" s="6">
        <v>2011</v>
      </c>
      <c r="P142" s="6">
        <v>2012</v>
      </c>
      <c r="Q142" s="6">
        <v>2013</v>
      </c>
      <c r="R142" s="6">
        <v>2014</v>
      </c>
      <c r="S142" s="6">
        <v>2015</v>
      </c>
      <c r="T142" s="6">
        <v>2016</v>
      </c>
      <c r="U142" s="6">
        <v>2017</v>
      </c>
      <c r="V142" s="6">
        <v>2018</v>
      </c>
      <c r="W142" s="6">
        <v>2019</v>
      </c>
      <c r="X142" s="6">
        <v>2020</v>
      </c>
    </row>
    <row r="143" spans="3:24">
      <c r="C143" s="6" t="s">
        <v>69</v>
      </c>
      <c r="D143" s="20">
        <f>$F129*D$90</f>
        <v>1431.7018268764825</v>
      </c>
      <c r="E143" s="20">
        <f t="shared" ref="E143:X147" si="37">$F129*E$90</f>
        <v>1500.1943354434525</v>
      </c>
      <c r="F143" s="20">
        <f t="shared" si="37"/>
        <v>1544.9493493580517</v>
      </c>
      <c r="G143" s="20">
        <f t="shared" si="37"/>
        <v>1590.5441169208329</v>
      </c>
      <c r="H143" s="20">
        <f t="shared" si="37"/>
        <v>1635.7259689846974</v>
      </c>
      <c r="I143" s="20">
        <f t="shared" si="37"/>
        <v>1682.6594959276222</v>
      </c>
      <c r="J143" s="20">
        <f t="shared" si="37"/>
        <v>1737.4216122989553</v>
      </c>
      <c r="K143" s="20">
        <f t="shared" si="37"/>
        <v>1788.8958136886542</v>
      </c>
      <c r="L143" s="20">
        <f t="shared" si="37"/>
        <v>1844.2079194935029</v>
      </c>
      <c r="M143" s="20">
        <f t="shared" si="37"/>
        <v>1901.4970844577049</v>
      </c>
      <c r="N143" s="20">
        <f t="shared" si="37"/>
        <v>1961.71277546034</v>
      </c>
      <c r="O143" s="20">
        <f t="shared" si="37"/>
        <v>2024.1241712351107</v>
      </c>
      <c r="P143" s="20">
        <f t="shared" si="37"/>
        <v>2095.8627701262426</v>
      </c>
      <c r="Q143" s="20">
        <f t="shared" si="37"/>
        <v>2168.8911818403963</v>
      </c>
      <c r="R143" s="20">
        <f t="shared" si="37"/>
        <v>2239.6793947481769</v>
      </c>
      <c r="S143" s="20">
        <f t="shared" si="37"/>
        <v>2307.3149229786036</v>
      </c>
      <c r="T143" s="20">
        <f t="shared" si="37"/>
        <v>2381.8803545283558</v>
      </c>
      <c r="U143" s="20">
        <f t="shared" si="37"/>
        <v>2458.9895800914942</v>
      </c>
      <c r="V143" s="20">
        <f t="shared" si="37"/>
        <v>2538.9491891381876</v>
      </c>
      <c r="W143" s="20">
        <f t="shared" si="37"/>
        <v>2622.1821681444526</v>
      </c>
      <c r="X143" s="20">
        <f t="shared" si="37"/>
        <v>2701.4615744806588</v>
      </c>
    </row>
    <row r="144" spans="3:24">
      <c r="C144" s="6" t="s">
        <v>70</v>
      </c>
      <c r="D144" s="20">
        <f>$F130*D$90</f>
        <v>636.31192305621448</v>
      </c>
      <c r="E144" s="20">
        <f t="shared" ref="E144:S144" si="38">$F130*E$90</f>
        <v>666.75303797486777</v>
      </c>
      <c r="F144" s="20">
        <f t="shared" si="38"/>
        <v>686.64415527024528</v>
      </c>
      <c r="G144" s="20">
        <f t="shared" si="38"/>
        <v>706.9084964092591</v>
      </c>
      <c r="H144" s="20">
        <f t="shared" si="38"/>
        <v>726.98931954875445</v>
      </c>
      <c r="I144" s="20">
        <f t="shared" si="38"/>
        <v>747.84866485672103</v>
      </c>
      <c r="J144" s="20">
        <f t="shared" si="38"/>
        <v>772.18738324398021</v>
      </c>
      <c r="K144" s="20">
        <f t="shared" si="38"/>
        <v>795.06480608384641</v>
      </c>
      <c r="L144" s="20">
        <f t="shared" si="38"/>
        <v>819.64796421933465</v>
      </c>
      <c r="M144" s="20">
        <f t="shared" si="38"/>
        <v>845.10981531453558</v>
      </c>
      <c r="N144" s="20">
        <f t="shared" si="38"/>
        <v>871.87234464904009</v>
      </c>
      <c r="O144" s="20">
        <f t="shared" si="38"/>
        <v>899.61074277116029</v>
      </c>
      <c r="P144" s="20">
        <f t="shared" si="38"/>
        <v>931.49456450055243</v>
      </c>
      <c r="Q144" s="20">
        <f t="shared" si="38"/>
        <v>963.95163637350959</v>
      </c>
      <c r="R144" s="20">
        <f t="shared" si="38"/>
        <v>995.41306433252328</v>
      </c>
      <c r="S144" s="20">
        <f t="shared" si="38"/>
        <v>1025.4732991016017</v>
      </c>
      <c r="T144" s="20">
        <f t="shared" si="37"/>
        <v>1058.6134909014916</v>
      </c>
      <c r="U144" s="20">
        <f t="shared" si="37"/>
        <v>1092.8842578184419</v>
      </c>
      <c r="V144" s="20">
        <f t="shared" si="37"/>
        <v>1128.4218618391944</v>
      </c>
      <c r="W144" s="20">
        <f t="shared" si="37"/>
        <v>1165.4142969530901</v>
      </c>
      <c r="X144" s="20">
        <f t="shared" si="37"/>
        <v>1200.6495886580708</v>
      </c>
    </row>
    <row r="145" spans="3:24">
      <c r="C145" s="6" t="s">
        <v>71</v>
      </c>
      <c r="D145" s="20">
        <f>$F131*D$90</f>
        <v>1590.7798076405361</v>
      </c>
      <c r="E145" s="20">
        <f t="shared" si="37"/>
        <v>1666.8825949371694</v>
      </c>
      <c r="F145" s="20">
        <f t="shared" si="37"/>
        <v>1716.6103881756133</v>
      </c>
      <c r="G145" s="20">
        <f t="shared" si="37"/>
        <v>1767.2712410231479</v>
      </c>
      <c r="H145" s="20">
        <f t="shared" si="37"/>
        <v>1817.4732988718861</v>
      </c>
      <c r="I145" s="20">
        <f t="shared" si="37"/>
        <v>1869.6216621418025</v>
      </c>
      <c r="J145" s="20">
        <f t="shared" si="37"/>
        <v>1930.4684581099505</v>
      </c>
      <c r="K145" s="20">
        <f t="shared" si="37"/>
        <v>1987.6620152096159</v>
      </c>
      <c r="L145" s="20">
        <f t="shared" si="37"/>
        <v>2049.119910548337</v>
      </c>
      <c r="M145" s="20">
        <f t="shared" si="37"/>
        <v>2112.7745382863391</v>
      </c>
      <c r="N145" s="20">
        <f t="shared" si="37"/>
        <v>2179.6808616226003</v>
      </c>
      <c r="O145" s="20">
        <f t="shared" si="37"/>
        <v>2249.026856927901</v>
      </c>
      <c r="P145" s="20">
        <f t="shared" si="37"/>
        <v>2328.736411251381</v>
      </c>
      <c r="Q145" s="20">
        <f t="shared" si="37"/>
        <v>2409.879090933774</v>
      </c>
      <c r="R145" s="20">
        <f t="shared" si="37"/>
        <v>2488.532660831308</v>
      </c>
      <c r="S145" s="20">
        <f t="shared" si="37"/>
        <v>2563.6832477540042</v>
      </c>
      <c r="T145" s="20">
        <f t="shared" si="37"/>
        <v>2646.533727253729</v>
      </c>
      <c r="U145" s="20">
        <f t="shared" si="37"/>
        <v>2732.210644546105</v>
      </c>
      <c r="V145" s="20">
        <f t="shared" si="37"/>
        <v>2821.0546545979864</v>
      </c>
      <c r="W145" s="20">
        <f t="shared" si="37"/>
        <v>2913.5357423827254</v>
      </c>
      <c r="X145" s="20">
        <f t="shared" si="37"/>
        <v>3001.6239716451769</v>
      </c>
    </row>
    <row r="146" spans="3:24">
      <c r="C146" s="6" t="s">
        <v>72</v>
      </c>
      <c r="D146" s="20">
        <f>$F132*D$90</f>
        <v>4136.027499865394</v>
      </c>
      <c r="E146" s="20">
        <f t="shared" si="37"/>
        <v>4333.8947468366405</v>
      </c>
      <c r="F146" s="20">
        <f t="shared" si="37"/>
        <v>4463.1870092565941</v>
      </c>
      <c r="G146" s="20">
        <f t="shared" si="37"/>
        <v>4594.9052266601839</v>
      </c>
      <c r="H146" s="20">
        <f t="shared" si="37"/>
        <v>4725.4305770669043</v>
      </c>
      <c r="I146" s="20">
        <f t="shared" si="37"/>
        <v>4861.0163215686871</v>
      </c>
      <c r="J146" s="20">
        <f t="shared" si="37"/>
        <v>5019.2179910858713</v>
      </c>
      <c r="K146" s="20">
        <f t="shared" si="37"/>
        <v>5167.9212395450013</v>
      </c>
      <c r="L146" s="20">
        <f t="shared" si="37"/>
        <v>5327.711767425676</v>
      </c>
      <c r="M146" s="20">
        <f t="shared" si="37"/>
        <v>5493.2137995444809</v>
      </c>
      <c r="N146" s="20">
        <f t="shared" si="37"/>
        <v>5667.1702402187602</v>
      </c>
      <c r="O146" s="20">
        <f t="shared" si="37"/>
        <v>5847.4698280125422</v>
      </c>
      <c r="P146" s="20">
        <f t="shared" si="37"/>
        <v>6054.7146692535907</v>
      </c>
      <c r="Q146" s="20">
        <f t="shared" si="37"/>
        <v>6265.6856364278119</v>
      </c>
      <c r="R146" s="20">
        <f t="shared" si="37"/>
        <v>6470.1849181614007</v>
      </c>
      <c r="S146" s="20">
        <f t="shared" si="37"/>
        <v>6665.5764441604106</v>
      </c>
      <c r="T146" s="20">
        <f t="shared" si="37"/>
        <v>6880.9876908596952</v>
      </c>
      <c r="U146" s="20">
        <f t="shared" si="37"/>
        <v>7103.7476758198718</v>
      </c>
      <c r="V146" s="20">
        <f t="shared" si="37"/>
        <v>7334.7421019547646</v>
      </c>
      <c r="W146" s="20">
        <f t="shared" si="37"/>
        <v>7575.1929301950859</v>
      </c>
      <c r="X146" s="20">
        <f t="shared" si="37"/>
        <v>7804.2223262774596</v>
      </c>
    </row>
    <row r="147" spans="3:24">
      <c r="C147" s="6" t="s">
        <v>73</v>
      </c>
      <c r="D147" s="20">
        <f>$F133*D$90</f>
        <v>159.07798076405362</v>
      </c>
      <c r="E147" s="20">
        <f t="shared" si="37"/>
        <v>166.68825949371694</v>
      </c>
      <c r="F147" s="20">
        <f t="shared" si="37"/>
        <v>171.66103881756132</v>
      </c>
      <c r="G147" s="20">
        <f t="shared" si="37"/>
        <v>176.72712410231478</v>
      </c>
      <c r="H147" s="20">
        <f t="shared" si="37"/>
        <v>181.74732988718861</v>
      </c>
      <c r="I147" s="20">
        <f t="shared" si="37"/>
        <v>186.96216621418026</v>
      </c>
      <c r="J147" s="20">
        <f t="shared" si="37"/>
        <v>193.04684581099505</v>
      </c>
      <c r="K147" s="20">
        <f t="shared" si="37"/>
        <v>198.7662015209616</v>
      </c>
      <c r="L147" s="20">
        <f t="shared" si="37"/>
        <v>204.91199105483366</v>
      </c>
      <c r="M147" s="20">
        <f t="shared" si="37"/>
        <v>211.2774538286339</v>
      </c>
      <c r="N147" s="20">
        <f t="shared" si="37"/>
        <v>217.96808616226002</v>
      </c>
      <c r="O147" s="20">
        <f t="shared" si="37"/>
        <v>224.90268569279007</v>
      </c>
      <c r="P147" s="20">
        <f t="shared" si="37"/>
        <v>232.87364112513811</v>
      </c>
      <c r="Q147" s="20">
        <f t="shared" si="37"/>
        <v>240.9879090933774</v>
      </c>
      <c r="R147" s="20">
        <f t="shared" si="37"/>
        <v>248.85326608313082</v>
      </c>
      <c r="S147" s="20">
        <f t="shared" si="37"/>
        <v>256.36832477540042</v>
      </c>
      <c r="T147" s="20">
        <f t="shared" si="37"/>
        <v>264.65337272537289</v>
      </c>
      <c r="U147" s="20">
        <f t="shared" si="37"/>
        <v>273.22106445461048</v>
      </c>
      <c r="V147" s="20">
        <f t="shared" si="37"/>
        <v>282.10546545979861</v>
      </c>
      <c r="W147" s="20">
        <f t="shared" si="37"/>
        <v>291.35357423827253</v>
      </c>
      <c r="X147" s="20">
        <f t="shared" si="37"/>
        <v>300.1623971645177</v>
      </c>
    </row>
    <row r="150" spans="3:24" ht="18.75">
      <c r="C150" s="14" t="s">
        <v>152</v>
      </c>
      <c r="D150" s="3"/>
      <c r="E150" s="3"/>
      <c r="F150" s="3"/>
      <c r="G150" s="3"/>
      <c r="H150" s="3"/>
      <c r="I150" s="3"/>
      <c r="J150" s="3"/>
      <c r="K150" s="3"/>
      <c r="L150" s="3"/>
      <c r="M150" s="3"/>
      <c r="N150" s="3"/>
      <c r="O150" s="3"/>
      <c r="P150" s="3"/>
      <c r="Q150" s="3"/>
      <c r="R150" s="3"/>
      <c r="S150" s="3"/>
      <c r="T150" s="3"/>
      <c r="U150" s="3"/>
      <c r="V150" s="3"/>
      <c r="W150" s="3"/>
      <c r="X150" s="3"/>
    </row>
    <row r="152" spans="3:24">
      <c r="D152" t="s">
        <v>93</v>
      </c>
    </row>
    <row r="153" spans="3:24">
      <c r="C153" s="7" t="s">
        <v>151</v>
      </c>
      <c r="D153" s="6" t="s">
        <v>138</v>
      </c>
      <c r="E153" s="6" t="s">
        <v>139</v>
      </c>
      <c r="F153" s="6" t="s">
        <v>140</v>
      </c>
      <c r="G153" s="6" t="s">
        <v>141</v>
      </c>
      <c r="H153" s="6" t="s">
        <v>142</v>
      </c>
      <c r="I153" s="6" t="s">
        <v>143</v>
      </c>
      <c r="J153" s="6" t="s">
        <v>144</v>
      </c>
      <c r="K153" s="6" t="s">
        <v>145</v>
      </c>
      <c r="L153" s="6" t="s">
        <v>146</v>
      </c>
      <c r="M153" s="6" t="s">
        <v>147</v>
      </c>
      <c r="N153" s="6" t="s">
        <v>148</v>
      </c>
      <c r="O153" s="6" t="s">
        <v>149</v>
      </c>
    </row>
    <row r="154" spans="3:24">
      <c r="C154" s="6" t="s">
        <v>172</v>
      </c>
      <c r="D154" s="31">
        <f>VLOOKUP(D153,Sheet2!$B$1:$D$15,3,FALSE)</f>
        <v>8.7999999999999995E-2</v>
      </c>
      <c r="E154" s="31">
        <f>VLOOKUP(E153,Sheet2!$B$1:$D$15,3,FALSE)</f>
        <v>7.8E-2</v>
      </c>
      <c r="F154" s="31">
        <f>VLOOKUP(F153,Sheet2!$B$1:$D$15,3,FALSE)</f>
        <v>8.5999999999999993E-2</v>
      </c>
      <c r="G154" s="31">
        <f>VLOOKUP(G153,Sheet2!$B$1:$D$15,3,FALSE)</f>
        <v>8.4000000000000005E-2</v>
      </c>
      <c r="H154" s="31">
        <f>VLOOKUP(H153,Sheet2!$B$1:$D$15,3,FALSE)</f>
        <v>8.4000000000000005E-2</v>
      </c>
      <c r="I154" s="31">
        <f>VLOOKUP(I153,Sheet2!$B$1:$D$15,3,FALSE)</f>
        <v>8.5999999999999993E-2</v>
      </c>
      <c r="J154" s="31">
        <f>VLOOKUP(J153,Sheet2!$B$1:$D$15,3,FALSE)</f>
        <v>8.2000000000000003E-2</v>
      </c>
      <c r="K154" s="31">
        <f>VLOOKUP(K153,Sheet2!$B$1:$D$15,3,FALSE)</f>
        <v>8.5000000000000006E-2</v>
      </c>
      <c r="L154" s="31">
        <f>VLOOKUP(L153,Sheet2!$B$1:$D$15,3,FALSE)</f>
        <v>0.08</v>
      </c>
      <c r="M154" s="31">
        <f>VLOOKUP(M153,Sheet2!$B$1:$D$15,3,FALSE)</f>
        <v>8.5000000000000006E-2</v>
      </c>
      <c r="N154" s="31">
        <f>VLOOKUP(N153,Sheet2!$B$1:$D$15,3,FALSE)</f>
        <v>7.9000000000000001E-2</v>
      </c>
      <c r="O154" s="31">
        <f>VLOOKUP(O153,Sheet2!$B$1:$D$15,3,FALSE)</f>
        <v>7.6999999999999999E-2</v>
      </c>
    </row>
    <row r="155" spans="3:24">
      <c r="C155" s="6" t="s">
        <v>171</v>
      </c>
      <c r="D155" s="30">
        <f>D154/SUM($D$154:$O$154)</f>
        <v>8.8531187122736429E-2</v>
      </c>
      <c r="E155" s="30">
        <f t="shared" ref="E155:O155" si="39">E154/SUM($D$154:$O$154)</f>
        <v>7.8470824949698204E-2</v>
      </c>
      <c r="F155" s="30">
        <f t="shared" si="39"/>
        <v>8.6519114688128784E-2</v>
      </c>
      <c r="G155" s="30">
        <f t="shared" si="39"/>
        <v>8.4507042253521153E-2</v>
      </c>
      <c r="H155" s="30">
        <f t="shared" si="39"/>
        <v>8.4507042253521153E-2</v>
      </c>
      <c r="I155" s="30">
        <f t="shared" si="39"/>
        <v>8.6519114688128784E-2</v>
      </c>
      <c r="J155" s="30">
        <f t="shared" si="39"/>
        <v>8.2494969818913508E-2</v>
      </c>
      <c r="K155" s="30">
        <f t="shared" si="39"/>
        <v>8.5513078470824969E-2</v>
      </c>
      <c r="L155" s="30">
        <f t="shared" si="39"/>
        <v>8.0482897384305849E-2</v>
      </c>
      <c r="M155" s="30">
        <f t="shared" si="39"/>
        <v>8.5513078470824969E-2</v>
      </c>
      <c r="N155" s="30">
        <f t="shared" si="39"/>
        <v>7.9476861167002033E-2</v>
      </c>
      <c r="O155" s="30">
        <f t="shared" si="39"/>
        <v>7.7464788732394388E-2</v>
      </c>
    </row>
    <row r="158" spans="3:24" ht="18.75">
      <c r="C158" s="65" t="s">
        <v>251</v>
      </c>
      <c r="D158" s="3"/>
      <c r="E158" s="3"/>
      <c r="F158" s="3"/>
      <c r="G158" s="3"/>
      <c r="H158" s="3"/>
      <c r="I158" s="3"/>
      <c r="J158" s="3"/>
      <c r="K158" s="3"/>
      <c r="L158" s="3"/>
      <c r="M158" s="3"/>
      <c r="N158" s="3"/>
      <c r="O158" s="3"/>
      <c r="P158" s="3"/>
      <c r="Q158" s="3"/>
      <c r="R158" s="3"/>
      <c r="S158" s="3"/>
      <c r="T158" s="3"/>
      <c r="U158" s="3"/>
      <c r="V158" s="3"/>
      <c r="W158" s="3"/>
      <c r="X158" s="3"/>
    </row>
    <row r="161" spans="2:15">
      <c r="B161" s="6" t="s">
        <v>84</v>
      </c>
      <c r="C161" s="6"/>
      <c r="D161" s="6" t="s">
        <v>138</v>
      </c>
      <c r="E161" s="6" t="s">
        <v>139</v>
      </c>
      <c r="F161" s="6" t="s">
        <v>140</v>
      </c>
      <c r="G161" s="6" t="s">
        <v>141</v>
      </c>
      <c r="H161" s="6" t="s">
        <v>142</v>
      </c>
      <c r="I161" s="6" t="s">
        <v>143</v>
      </c>
      <c r="J161" s="6" t="s">
        <v>144</v>
      </c>
      <c r="K161" s="6" t="s">
        <v>145</v>
      </c>
      <c r="L161" s="6" t="s">
        <v>146</v>
      </c>
      <c r="M161" s="6" t="s">
        <v>147</v>
      </c>
      <c r="N161" s="6" t="s">
        <v>148</v>
      </c>
      <c r="O161" s="6" t="s">
        <v>149</v>
      </c>
    </row>
    <row r="162" spans="2:15">
      <c r="B162" s="6" t="s">
        <v>69</v>
      </c>
      <c r="C162" s="6" t="s">
        <v>25</v>
      </c>
      <c r="D162" s="20">
        <f>D$155*$H$129*$X48</f>
        <v>2.7276306428207904</v>
      </c>
      <c r="E162" s="20">
        <f t="shared" ref="E162:O162" si="40">E$155*$H$129*$X48</f>
        <v>2.4176726152275188</v>
      </c>
      <c r="F162" s="20">
        <f t="shared" si="40"/>
        <v>2.6656390373021357</v>
      </c>
      <c r="G162" s="20">
        <f t="shared" si="40"/>
        <v>2.6036474317834823</v>
      </c>
      <c r="H162" s="20">
        <f t="shared" si="40"/>
        <v>2.6036474317834823</v>
      </c>
      <c r="I162" s="20">
        <f t="shared" si="40"/>
        <v>2.6656390373021357</v>
      </c>
      <c r="J162" s="20">
        <f t="shared" si="40"/>
        <v>2.5416558262648277</v>
      </c>
      <c r="K162" s="20">
        <f t="shared" si="40"/>
        <v>2.6346432345428092</v>
      </c>
      <c r="L162" s="20">
        <f t="shared" si="40"/>
        <v>2.479664220746173</v>
      </c>
      <c r="M162" s="20">
        <f t="shared" si="40"/>
        <v>2.6346432345428092</v>
      </c>
      <c r="N162" s="20">
        <f t="shared" si="40"/>
        <v>2.4486684179868461</v>
      </c>
      <c r="O162" s="20">
        <f t="shared" si="40"/>
        <v>2.3866768124681919</v>
      </c>
    </row>
    <row r="163" spans="2:15">
      <c r="B163" s="6" t="s">
        <v>69</v>
      </c>
      <c r="C163" s="6" t="s">
        <v>26</v>
      </c>
      <c r="D163" s="20">
        <f t="shared" ref="D163:O167" si="41">D$155*$H$129*$X49</f>
        <v>15.302432477068932</v>
      </c>
      <c r="E163" s="20">
        <f t="shared" si="41"/>
        <v>13.563519695583826</v>
      </c>
      <c r="F163" s="20">
        <f t="shared" si="41"/>
        <v>14.95464992077191</v>
      </c>
      <c r="G163" s="20">
        <f t="shared" si="41"/>
        <v>14.606867364474892</v>
      </c>
      <c r="H163" s="20">
        <f t="shared" si="41"/>
        <v>14.606867364474892</v>
      </c>
      <c r="I163" s="20">
        <f t="shared" si="41"/>
        <v>14.95464992077191</v>
      </c>
      <c r="J163" s="20">
        <f t="shared" si="41"/>
        <v>14.259084808177871</v>
      </c>
      <c r="K163" s="20">
        <f t="shared" si="41"/>
        <v>14.780758642623402</v>
      </c>
      <c r="L163" s="20">
        <f t="shared" si="41"/>
        <v>13.911302251880848</v>
      </c>
      <c r="M163" s="20">
        <f t="shared" si="41"/>
        <v>14.780758642623402</v>
      </c>
      <c r="N163" s="20">
        <f t="shared" si="41"/>
        <v>13.737410973732338</v>
      </c>
      <c r="O163" s="20">
        <f t="shared" si="41"/>
        <v>13.389628417435318</v>
      </c>
    </row>
    <row r="164" spans="2:15">
      <c r="B164" s="6" t="s">
        <v>69</v>
      </c>
      <c r="C164" s="6" t="s">
        <v>27</v>
      </c>
      <c r="D164" s="20">
        <f t="shared" si="41"/>
        <v>61.535240043600957</v>
      </c>
      <c r="E164" s="20">
        <f t="shared" si="41"/>
        <v>54.542599129555391</v>
      </c>
      <c r="F164" s="20">
        <f t="shared" si="41"/>
        <v>60.136711860791834</v>
      </c>
      <c r="G164" s="20">
        <f t="shared" si="41"/>
        <v>58.73818367798274</v>
      </c>
      <c r="H164" s="20">
        <f t="shared" si="41"/>
        <v>58.73818367798274</v>
      </c>
      <c r="I164" s="20">
        <f t="shared" si="41"/>
        <v>60.136711860791834</v>
      </c>
      <c r="J164" s="20">
        <f t="shared" si="41"/>
        <v>57.339655495173623</v>
      </c>
      <c r="K164" s="20">
        <f t="shared" si="41"/>
        <v>59.43744776938729</v>
      </c>
      <c r="L164" s="20">
        <f t="shared" si="41"/>
        <v>55.941127312364507</v>
      </c>
      <c r="M164" s="20">
        <f t="shared" si="41"/>
        <v>59.43744776938729</v>
      </c>
      <c r="N164" s="20">
        <f t="shared" si="41"/>
        <v>55.241863220959949</v>
      </c>
      <c r="O164" s="20">
        <f t="shared" si="41"/>
        <v>53.843335038150848</v>
      </c>
    </row>
    <row r="165" spans="2:15">
      <c r="B165" s="6" t="s">
        <v>69</v>
      </c>
      <c r="C165" s="6" t="s">
        <v>28</v>
      </c>
      <c r="D165" s="20">
        <f t="shared" si="41"/>
        <v>110.68605640142377</v>
      </c>
      <c r="E165" s="20">
        <f t="shared" si="41"/>
        <v>98.108095446716518</v>
      </c>
      <c r="F165" s="20">
        <f t="shared" si="41"/>
        <v>108.17046421048231</v>
      </c>
      <c r="G165" s="20">
        <f t="shared" si="41"/>
        <v>105.65487201954089</v>
      </c>
      <c r="H165" s="20">
        <f t="shared" si="41"/>
        <v>105.65487201954089</v>
      </c>
      <c r="I165" s="20">
        <f t="shared" si="41"/>
        <v>108.17046421048231</v>
      </c>
      <c r="J165" s="20">
        <f t="shared" si="41"/>
        <v>103.13927982859943</v>
      </c>
      <c r="K165" s="20">
        <f t="shared" si="41"/>
        <v>106.9126681150116</v>
      </c>
      <c r="L165" s="20">
        <f t="shared" si="41"/>
        <v>100.62368763765797</v>
      </c>
      <c r="M165" s="20">
        <f t="shared" si="41"/>
        <v>106.9126681150116</v>
      </c>
      <c r="N165" s="20">
        <f t="shared" si="41"/>
        <v>99.365891542187256</v>
      </c>
      <c r="O165" s="20">
        <f t="shared" si="41"/>
        <v>96.850299351245809</v>
      </c>
    </row>
    <row r="166" spans="2:15">
      <c r="B166" s="6" t="s">
        <v>69</v>
      </c>
      <c r="C166" s="6" t="s">
        <v>29</v>
      </c>
      <c r="D166" s="20">
        <f t="shared" si="41"/>
        <v>82.900332565731532</v>
      </c>
      <c r="E166" s="20">
        <f t="shared" si="41"/>
        <v>73.479840228716583</v>
      </c>
      <c r="F166" s="20">
        <f t="shared" si="41"/>
        <v>81.016234098328539</v>
      </c>
      <c r="G166" s="20">
        <f t="shared" si="41"/>
        <v>79.132135630925575</v>
      </c>
      <c r="H166" s="20">
        <f t="shared" si="41"/>
        <v>79.132135630925575</v>
      </c>
      <c r="I166" s="20">
        <f t="shared" si="41"/>
        <v>81.016234098328539</v>
      </c>
      <c r="J166" s="20">
        <f t="shared" si="41"/>
        <v>77.248037163522582</v>
      </c>
      <c r="K166" s="20">
        <f t="shared" si="41"/>
        <v>80.074184864627057</v>
      </c>
      <c r="L166" s="20">
        <f t="shared" si="41"/>
        <v>75.363938696119575</v>
      </c>
      <c r="M166" s="20">
        <f t="shared" si="41"/>
        <v>80.074184864627057</v>
      </c>
      <c r="N166" s="20">
        <f t="shared" si="41"/>
        <v>74.421889462418093</v>
      </c>
      <c r="O166" s="20">
        <f t="shared" si="41"/>
        <v>72.537790995015115</v>
      </c>
    </row>
    <row r="167" spans="2:15">
      <c r="B167" s="6" t="s">
        <v>69</v>
      </c>
      <c r="C167" s="6" t="s">
        <v>30</v>
      </c>
      <c r="D167" s="20">
        <f t="shared" si="41"/>
        <v>29.213837542320437</v>
      </c>
      <c r="E167" s="20">
        <f t="shared" si="41"/>
        <v>25.894083276147658</v>
      </c>
      <c r="F167" s="20">
        <f t="shared" si="41"/>
        <v>28.549886689085881</v>
      </c>
      <c r="G167" s="20">
        <f t="shared" si="41"/>
        <v>27.885935835851331</v>
      </c>
      <c r="H167" s="20">
        <f t="shared" si="41"/>
        <v>27.885935835851331</v>
      </c>
      <c r="I167" s="20">
        <f t="shared" si="41"/>
        <v>28.549886689085881</v>
      </c>
      <c r="J167" s="20">
        <f t="shared" si="41"/>
        <v>27.221984982616775</v>
      </c>
      <c r="K167" s="20">
        <f t="shared" si="41"/>
        <v>28.217911262468608</v>
      </c>
      <c r="L167" s="20">
        <f t="shared" si="41"/>
        <v>26.558034129382218</v>
      </c>
      <c r="M167" s="20">
        <f t="shared" si="41"/>
        <v>28.217911262468608</v>
      </c>
      <c r="N167" s="20">
        <f t="shared" si="41"/>
        <v>26.226058702764941</v>
      </c>
      <c r="O167" s="20">
        <f t="shared" si="41"/>
        <v>25.562107849530388</v>
      </c>
    </row>
    <row r="168" spans="2:15">
      <c r="D168" s="20"/>
      <c r="E168" s="20"/>
      <c r="F168" s="20"/>
      <c r="G168" s="20"/>
      <c r="H168" s="20"/>
      <c r="I168" s="20"/>
      <c r="J168" s="20"/>
      <c r="K168" s="20"/>
      <c r="L168" s="20"/>
      <c r="M168" s="20"/>
      <c r="N168" s="20"/>
      <c r="O168" s="20"/>
    </row>
    <row r="169" spans="2:15">
      <c r="B169" s="6" t="s">
        <v>70</v>
      </c>
      <c r="C169" s="6" t="s">
        <v>25</v>
      </c>
      <c r="D169" s="20">
        <f>D$155*$H$130*$X48</f>
        <v>0.90921021427359683</v>
      </c>
      <c r="E169" s="20">
        <f t="shared" ref="E169:O169" si="42">E$155*$H$130*$X48</f>
        <v>0.80589087174250629</v>
      </c>
      <c r="F169" s="20">
        <f t="shared" si="42"/>
        <v>0.88854634576737879</v>
      </c>
      <c r="G169" s="20">
        <f t="shared" si="42"/>
        <v>0.86788247726116075</v>
      </c>
      <c r="H169" s="20">
        <f t="shared" si="42"/>
        <v>0.86788247726116075</v>
      </c>
      <c r="I169" s="20">
        <f t="shared" si="42"/>
        <v>0.88854634576737879</v>
      </c>
      <c r="J169" s="20">
        <f t="shared" si="42"/>
        <v>0.8472186087549427</v>
      </c>
      <c r="K169" s="20">
        <f t="shared" si="42"/>
        <v>0.87821441151426971</v>
      </c>
      <c r="L169" s="20">
        <f t="shared" si="42"/>
        <v>0.82655474024872444</v>
      </c>
      <c r="M169" s="20">
        <f t="shared" si="42"/>
        <v>0.87821441151426971</v>
      </c>
      <c r="N169" s="20">
        <f t="shared" si="42"/>
        <v>0.81622280599561547</v>
      </c>
      <c r="O169" s="20">
        <f t="shared" si="42"/>
        <v>0.79555893748939732</v>
      </c>
    </row>
    <row r="170" spans="2:15">
      <c r="B170" s="6" t="s">
        <v>70</v>
      </c>
      <c r="C170" s="6" t="s">
        <v>26</v>
      </c>
      <c r="D170" s="20">
        <f t="shared" ref="D170:O174" si="43">D$155*$H$130*$X49</f>
        <v>5.1008108256896438</v>
      </c>
      <c r="E170" s="20">
        <f t="shared" si="43"/>
        <v>4.5211732318612761</v>
      </c>
      <c r="F170" s="20">
        <f t="shared" si="43"/>
        <v>4.9848833069239706</v>
      </c>
      <c r="G170" s="20">
        <f t="shared" si="43"/>
        <v>4.8689557881582974</v>
      </c>
      <c r="H170" s="20">
        <f t="shared" si="43"/>
        <v>4.8689557881582974</v>
      </c>
      <c r="I170" s="20">
        <f t="shared" si="43"/>
        <v>4.9848833069239706</v>
      </c>
      <c r="J170" s="20">
        <f t="shared" si="43"/>
        <v>4.7530282693926242</v>
      </c>
      <c r="K170" s="20">
        <f t="shared" si="43"/>
        <v>4.926919547541134</v>
      </c>
      <c r="L170" s="20">
        <f t="shared" si="43"/>
        <v>4.6371007506269502</v>
      </c>
      <c r="M170" s="20">
        <f t="shared" si="43"/>
        <v>4.926919547541134</v>
      </c>
      <c r="N170" s="20">
        <f t="shared" si="43"/>
        <v>4.5791369912441127</v>
      </c>
      <c r="O170" s="20">
        <f t="shared" si="43"/>
        <v>4.4632094724784395</v>
      </c>
    </row>
    <row r="171" spans="2:15">
      <c r="B171" s="6" t="s">
        <v>70</v>
      </c>
      <c r="C171" s="6" t="s">
        <v>27</v>
      </c>
      <c r="D171" s="20">
        <f t="shared" si="43"/>
        <v>20.511746681200318</v>
      </c>
      <c r="E171" s="20">
        <f t="shared" si="43"/>
        <v>18.180866376518466</v>
      </c>
      <c r="F171" s="20">
        <f t="shared" si="43"/>
        <v>20.045570620263948</v>
      </c>
      <c r="G171" s="20">
        <f t="shared" si="43"/>
        <v>19.579394559327579</v>
      </c>
      <c r="H171" s="20">
        <f t="shared" si="43"/>
        <v>19.579394559327579</v>
      </c>
      <c r="I171" s="20">
        <f t="shared" si="43"/>
        <v>20.045570620263948</v>
      </c>
      <c r="J171" s="20">
        <f t="shared" si="43"/>
        <v>19.113218498391213</v>
      </c>
      <c r="K171" s="20">
        <f t="shared" si="43"/>
        <v>19.812482589795763</v>
      </c>
      <c r="L171" s="20">
        <f t="shared" si="43"/>
        <v>18.647042437454836</v>
      </c>
      <c r="M171" s="20">
        <f t="shared" si="43"/>
        <v>19.812482589795763</v>
      </c>
      <c r="N171" s="20">
        <f t="shared" si="43"/>
        <v>18.413954406986651</v>
      </c>
      <c r="O171" s="20">
        <f t="shared" si="43"/>
        <v>17.947778346050281</v>
      </c>
    </row>
    <row r="172" spans="2:15">
      <c r="B172" s="6" t="s">
        <v>70</v>
      </c>
      <c r="C172" s="6" t="s">
        <v>28</v>
      </c>
      <c r="D172" s="20">
        <f t="shared" si="43"/>
        <v>36.895352133807918</v>
      </c>
      <c r="E172" s="20">
        <f t="shared" si="43"/>
        <v>32.702698482238844</v>
      </c>
      <c r="F172" s="20">
        <f t="shared" si="43"/>
        <v>36.056821403494105</v>
      </c>
      <c r="G172" s="20">
        <f t="shared" si="43"/>
        <v>35.218290673180292</v>
      </c>
      <c r="H172" s="20">
        <f t="shared" si="43"/>
        <v>35.218290673180292</v>
      </c>
      <c r="I172" s="20">
        <f t="shared" si="43"/>
        <v>36.056821403494105</v>
      </c>
      <c r="J172" s="20">
        <f t="shared" si="43"/>
        <v>34.379759942866485</v>
      </c>
      <c r="K172" s="20">
        <f t="shared" si="43"/>
        <v>35.637556038337202</v>
      </c>
      <c r="L172" s="20">
        <f t="shared" si="43"/>
        <v>33.541229212552658</v>
      </c>
      <c r="M172" s="20">
        <f t="shared" si="43"/>
        <v>35.637556038337202</v>
      </c>
      <c r="N172" s="20">
        <f t="shared" si="43"/>
        <v>33.121963847395754</v>
      </c>
      <c r="O172" s="20">
        <f t="shared" si="43"/>
        <v>32.283433117081934</v>
      </c>
    </row>
    <row r="173" spans="2:15">
      <c r="B173" s="6" t="s">
        <v>70</v>
      </c>
      <c r="C173" s="6" t="s">
        <v>29</v>
      </c>
      <c r="D173" s="20">
        <f t="shared" si="43"/>
        <v>27.63344418857718</v>
      </c>
      <c r="E173" s="20">
        <f t="shared" si="43"/>
        <v>24.493280076238864</v>
      </c>
      <c r="F173" s="20">
        <f t="shared" si="43"/>
        <v>27.005411366109517</v>
      </c>
      <c r="G173" s="20">
        <f t="shared" si="43"/>
        <v>26.377378543641857</v>
      </c>
      <c r="H173" s="20">
        <f t="shared" si="43"/>
        <v>26.377378543641857</v>
      </c>
      <c r="I173" s="20">
        <f t="shared" si="43"/>
        <v>27.005411366109517</v>
      </c>
      <c r="J173" s="20">
        <f t="shared" si="43"/>
        <v>25.749345721174198</v>
      </c>
      <c r="K173" s="20">
        <f t="shared" si="43"/>
        <v>26.691394954875687</v>
      </c>
      <c r="L173" s="20">
        <f t="shared" si="43"/>
        <v>25.121312898706528</v>
      </c>
      <c r="M173" s="20">
        <f t="shared" si="43"/>
        <v>26.691394954875687</v>
      </c>
      <c r="N173" s="20">
        <f t="shared" si="43"/>
        <v>24.807296487472698</v>
      </c>
      <c r="O173" s="20">
        <f t="shared" si="43"/>
        <v>24.179263665005035</v>
      </c>
    </row>
    <row r="174" spans="2:15">
      <c r="B174" s="6" t="s">
        <v>70</v>
      </c>
      <c r="C174" s="6" t="s">
        <v>30</v>
      </c>
      <c r="D174" s="20">
        <f t="shared" si="43"/>
        <v>9.7379458474401464</v>
      </c>
      <c r="E174" s="20">
        <f t="shared" si="43"/>
        <v>8.6313610920492216</v>
      </c>
      <c r="F174" s="20">
        <f t="shared" si="43"/>
        <v>9.5166288963619614</v>
      </c>
      <c r="G174" s="20">
        <f t="shared" si="43"/>
        <v>9.2953119452837765</v>
      </c>
      <c r="H174" s="20">
        <f t="shared" si="43"/>
        <v>9.2953119452837765</v>
      </c>
      <c r="I174" s="20">
        <f t="shared" si="43"/>
        <v>9.5166288963619614</v>
      </c>
      <c r="J174" s="20">
        <f t="shared" si="43"/>
        <v>9.0739949942055933</v>
      </c>
      <c r="K174" s="20">
        <f t="shared" si="43"/>
        <v>9.4059704208228698</v>
      </c>
      <c r="L174" s="20">
        <f t="shared" si="43"/>
        <v>8.8526780431274066</v>
      </c>
      <c r="M174" s="20">
        <f t="shared" si="43"/>
        <v>9.4059704208228698</v>
      </c>
      <c r="N174" s="20">
        <f t="shared" si="43"/>
        <v>8.742019567588315</v>
      </c>
      <c r="O174" s="20">
        <f t="shared" si="43"/>
        <v>8.5207026165101283</v>
      </c>
    </row>
    <row r="175" spans="2:15">
      <c r="D175" s="20"/>
      <c r="E175" s="20"/>
      <c r="F175" s="20"/>
      <c r="G175" s="20"/>
      <c r="H175" s="20"/>
      <c r="I175" s="20"/>
      <c r="J175" s="20"/>
      <c r="K175" s="20"/>
      <c r="L175" s="20"/>
      <c r="M175" s="20"/>
      <c r="N175" s="20"/>
      <c r="O175" s="20"/>
    </row>
    <row r="176" spans="2:15">
      <c r="B176" s="6" t="s">
        <v>71</v>
      </c>
      <c r="C176" s="6" t="s">
        <v>25</v>
      </c>
      <c r="D176" s="20">
        <f>D$155*$H$131*$X48</f>
        <v>2.1593742588997924</v>
      </c>
      <c r="E176" s="20">
        <f t="shared" ref="E176:O176" si="44">E$155*$H$131*$X48</f>
        <v>1.9139908203884524</v>
      </c>
      <c r="F176" s="20">
        <f t="shared" si="44"/>
        <v>2.1102975711975245</v>
      </c>
      <c r="G176" s="20">
        <f t="shared" si="44"/>
        <v>2.0612208834952566</v>
      </c>
      <c r="H176" s="20">
        <f t="shared" si="44"/>
        <v>2.0612208834952566</v>
      </c>
      <c r="I176" s="20">
        <f t="shared" si="44"/>
        <v>2.1102975711975245</v>
      </c>
      <c r="J176" s="20">
        <f t="shared" si="44"/>
        <v>2.0121441957929886</v>
      </c>
      <c r="K176" s="20">
        <f t="shared" si="44"/>
        <v>2.085759227346391</v>
      </c>
      <c r="L176" s="20">
        <f t="shared" si="44"/>
        <v>1.9630675080907205</v>
      </c>
      <c r="M176" s="20">
        <f t="shared" si="44"/>
        <v>2.085759227346391</v>
      </c>
      <c r="N176" s="20">
        <f t="shared" si="44"/>
        <v>1.9385291642395865</v>
      </c>
      <c r="O176" s="20">
        <f t="shared" si="44"/>
        <v>1.8894524765373186</v>
      </c>
    </row>
    <row r="177" spans="2:15">
      <c r="B177" s="6" t="s">
        <v>71</v>
      </c>
      <c r="C177" s="6" t="s">
        <v>26</v>
      </c>
      <c r="D177" s="20">
        <f t="shared" ref="D177:O181" si="45">D$155*$H$131*$X49</f>
        <v>12.114425711012904</v>
      </c>
      <c r="E177" s="20">
        <f t="shared" si="45"/>
        <v>10.73778642567053</v>
      </c>
      <c r="F177" s="20">
        <f t="shared" si="45"/>
        <v>11.839097853944429</v>
      </c>
      <c r="G177" s="20">
        <f t="shared" si="45"/>
        <v>11.563769996875957</v>
      </c>
      <c r="H177" s="20">
        <f t="shared" si="45"/>
        <v>11.563769996875957</v>
      </c>
      <c r="I177" s="20">
        <f t="shared" si="45"/>
        <v>11.839097853944429</v>
      </c>
      <c r="J177" s="20">
        <f t="shared" si="45"/>
        <v>11.288442139807481</v>
      </c>
      <c r="K177" s="20">
        <f t="shared" si="45"/>
        <v>11.701433925410194</v>
      </c>
      <c r="L177" s="20">
        <f t="shared" si="45"/>
        <v>11.013114282739005</v>
      </c>
      <c r="M177" s="20">
        <f t="shared" si="45"/>
        <v>11.701433925410194</v>
      </c>
      <c r="N177" s="20">
        <f t="shared" si="45"/>
        <v>10.875450354204768</v>
      </c>
      <c r="O177" s="20">
        <f t="shared" si="45"/>
        <v>10.600122497136294</v>
      </c>
    </row>
    <row r="178" spans="2:15">
      <c r="B178" s="6" t="s">
        <v>71</v>
      </c>
      <c r="C178" s="6" t="s">
        <v>27</v>
      </c>
      <c r="D178" s="20">
        <f t="shared" si="45"/>
        <v>48.715398367850753</v>
      </c>
      <c r="E178" s="20">
        <f t="shared" si="45"/>
        <v>43.179557644231352</v>
      </c>
      <c r="F178" s="20">
        <f t="shared" si="45"/>
        <v>47.608230223126874</v>
      </c>
      <c r="G178" s="20">
        <f t="shared" si="45"/>
        <v>46.501062078403002</v>
      </c>
      <c r="H178" s="20">
        <f t="shared" si="45"/>
        <v>46.501062078403002</v>
      </c>
      <c r="I178" s="20">
        <f t="shared" si="45"/>
        <v>47.608230223126874</v>
      </c>
      <c r="J178" s="20">
        <f t="shared" si="45"/>
        <v>45.393893933679124</v>
      </c>
      <c r="K178" s="20">
        <f t="shared" si="45"/>
        <v>47.054646150764945</v>
      </c>
      <c r="L178" s="20">
        <f t="shared" si="45"/>
        <v>44.286725788955238</v>
      </c>
      <c r="M178" s="20">
        <f t="shared" si="45"/>
        <v>47.054646150764945</v>
      </c>
      <c r="N178" s="20">
        <f t="shared" si="45"/>
        <v>43.733141716593302</v>
      </c>
      <c r="O178" s="20">
        <f t="shared" si="45"/>
        <v>42.625973571869416</v>
      </c>
    </row>
    <row r="179" spans="2:15">
      <c r="B179" s="6" t="s">
        <v>71</v>
      </c>
      <c r="C179" s="6" t="s">
        <v>28</v>
      </c>
      <c r="D179" s="20">
        <f t="shared" si="45"/>
        <v>87.626461317793812</v>
      </c>
      <c r="E179" s="20">
        <f t="shared" si="45"/>
        <v>77.668908895317244</v>
      </c>
      <c r="F179" s="20">
        <f t="shared" si="45"/>
        <v>85.634950833298504</v>
      </c>
      <c r="G179" s="20">
        <f t="shared" si="45"/>
        <v>83.643440348803196</v>
      </c>
      <c r="H179" s="20">
        <f t="shared" si="45"/>
        <v>83.643440348803196</v>
      </c>
      <c r="I179" s="20">
        <f t="shared" si="45"/>
        <v>85.634950833298504</v>
      </c>
      <c r="J179" s="20">
        <f t="shared" si="45"/>
        <v>81.651929864307888</v>
      </c>
      <c r="K179" s="20">
        <f t="shared" si="45"/>
        <v>84.639195591050864</v>
      </c>
      <c r="L179" s="20">
        <f t="shared" si="45"/>
        <v>79.660419379812566</v>
      </c>
      <c r="M179" s="20">
        <f t="shared" si="45"/>
        <v>84.639195591050864</v>
      </c>
      <c r="N179" s="20">
        <f t="shared" si="45"/>
        <v>78.664664137564912</v>
      </c>
      <c r="O179" s="20">
        <f t="shared" si="45"/>
        <v>76.673153653069591</v>
      </c>
    </row>
    <row r="180" spans="2:15">
      <c r="B180" s="6" t="s">
        <v>71</v>
      </c>
      <c r="C180" s="6" t="s">
        <v>29</v>
      </c>
      <c r="D180" s="20">
        <f t="shared" si="45"/>
        <v>65.629429947870804</v>
      </c>
      <c r="E180" s="20">
        <f t="shared" si="45"/>
        <v>58.1715401810673</v>
      </c>
      <c r="F180" s="20">
        <f t="shared" si="45"/>
        <v>64.1378519945101</v>
      </c>
      <c r="G180" s="20">
        <f t="shared" si="45"/>
        <v>62.646274041149411</v>
      </c>
      <c r="H180" s="20">
        <f t="shared" si="45"/>
        <v>62.646274041149411</v>
      </c>
      <c r="I180" s="20">
        <f t="shared" si="45"/>
        <v>64.1378519945101</v>
      </c>
      <c r="J180" s="20">
        <f t="shared" si="45"/>
        <v>61.154696087788707</v>
      </c>
      <c r="K180" s="20">
        <f t="shared" si="45"/>
        <v>63.392063017829763</v>
      </c>
      <c r="L180" s="20">
        <f t="shared" si="45"/>
        <v>59.663118134428004</v>
      </c>
      <c r="M180" s="20">
        <f t="shared" si="45"/>
        <v>63.392063017829763</v>
      </c>
      <c r="N180" s="20">
        <f t="shared" si="45"/>
        <v>58.917329157747659</v>
      </c>
      <c r="O180" s="20">
        <f t="shared" si="45"/>
        <v>57.425751204386955</v>
      </c>
    </row>
    <row r="181" spans="2:15">
      <c r="B181" s="6" t="s">
        <v>71</v>
      </c>
      <c r="C181" s="6" t="s">
        <v>30</v>
      </c>
      <c r="D181" s="20">
        <f t="shared" si="45"/>
        <v>23.127621387670345</v>
      </c>
      <c r="E181" s="20">
        <f t="shared" si="45"/>
        <v>20.4994825936169</v>
      </c>
      <c r="F181" s="20">
        <f t="shared" si="45"/>
        <v>22.601993628859656</v>
      </c>
      <c r="G181" s="20">
        <f t="shared" si="45"/>
        <v>22.076365870048971</v>
      </c>
      <c r="H181" s="20">
        <f t="shared" si="45"/>
        <v>22.076365870048971</v>
      </c>
      <c r="I181" s="20">
        <f t="shared" si="45"/>
        <v>22.601993628859656</v>
      </c>
      <c r="J181" s="20">
        <f t="shared" si="45"/>
        <v>21.550738111238282</v>
      </c>
      <c r="K181" s="20">
        <f t="shared" si="45"/>
        <v>22.339179749454317</v>
      </c>
      <c r="L181" s="20">
        <f t="shared" si="45"/>
        <v>21.025110352427589</v>
      </c>
      <c r="M181" s="20">
        <f t="shared" si="45"/>
        <v>22.339179749454317</v>
      </c>
      <c r="N181" s="20">
        <f t="shared" si="45"/>
        <v>20.762296473022246</v>
      </c>
      <c r="O181" s="20">
        <f t="shared" si="45"/>
        <v>20.236668714211557</v>
      </c>
    </row>
    <row r="182" spans="2:15">
      <c r="D182" s="20"/>
      <c r="E182" s="20"/>
      <c r="F182" s="20"/>
      <c r="G182" s="20"/>
      <c r="H182" s="20"/>
      <c r="I182" s="20"/>
      <c r="J182" s="20"/>
      <c r="K182" s="20"/>
      <c r="L182" s="20"/>
      <c r="M182" s="20"/>
      <c r="N182" s="20"/>
      <c r="O182" s="20"/>
    </row>
    <row r="183" spans="2:15">
      <c r="B183" s="6" t="s">
        <v>72</v>
      </c>
      <c r="C183" s="6" t="s">
        <v>25</v>
      </c>
      <c r="D183" s="20">
        <f>D$155*$H$132*$X48</f>
        <v>5.3416100088573808</v>
      </c>
      <c r="E183" s="20">
        <f t="shared" ref="E183:O183" si="46">E$155*$H$132*$X48</f>
        <v>4.7346088714872243</v>
      </c>
      <c r="F183" s="20">
        <f t="shared" si="46"/>
        <v>5.2202097813833497</v>
      </c>
      <c r="G183" s="20">
        <f t="shared" si="46"/>
        <v>5.0988095539093194</v>
      </c>
      <c r="H183" s="20">
        <f t="shared" si="46"/>
        <v>5.0988095539093194</v>
      </c>
      <c r="I183" s="20">
        <f t="shared" si="46"/>
        <v>5.2202097813833497</v>
      </c>
      <c r="J183" s="20">
        <f t="shared" si="46"/>
        <v>4.9774093264352874</v>
      </c>
      <c r="K183" s="20">
        <f t="shared" si="46"/>
        <v>5.1595096676463346</v>
      </c>
      <c r="L183" s="20">
        <f t="shared" si="46"/>
        <v>4.8560090989612554</v>
      </c>
      <c r="M183" s="20">
        <f t="shared" si="46"/>
        <v>5.1595096676463346</v>
      </c>
      <c r="N183" s="20">
        <f t="shared" si="46"/>
        <v>4.7953089852242403</v>
      </c>
      <c r="O183" s="20">
        <f t="shared" si="46"/>
        <v>4.6739087577502092</v>
      </c>
    </row>
    <row r="184" spans="2:15">
      <c r="B184" s="6" t="s">
        <v>72</v>
      </c>
      <c r="C184" s="6" t="s">
        <v>26</v>
      </c>
      <c r="D184" s="20">
        <f t="shared" ref="D184:O188" si="47">D$155*$H$132*$X49</f>
        <v>29.967263600926657</v>
      </c>
      <c r="E184" s="20">
        <f t="shared" si="47"/>
        <v>26.561892737184994</v>
      </c>
      <c r="F184" s="20">
        <f t="shared" si="47"/>
        <v>29.286189428178325</v>
      </c>
      <c r="G184" s="20">
        <f t="shared" si="47"/>
        <v>28.605115255429997</v>
      </c>
      <c r="H184" s="20">
        <f t="shared" si="47"/>
        <v>28.605115255429997</v>
      </c>
      <c r="I184" s="20">
        <f t="shared" si="47"/>
        <v>29.286189428178325</v>
      </c>
      <c r="J184" s="20">
        <f t="shared" si="47"/>
        <v>27.924041082681661</v>
      </c>
      <c r="K184" s="20">
        <f t="shared" si="47"/>
        <v>28.945652341804163</v>
      </c>
      <c r="L184" s="20">
        <f t="shared" si="47"/>
        <v>27.242966909933326</v>
      </c>
      <c r="M184" s="20">
        <f t="shared" si="47"/>
        <v>28.945652341804163</v>
      </c>
      <c r="N184" s="20">
        <f t="shared" si="47"/>
        <v>26.90242982355916</v>
      </c>
      <c r="O184" s="20">
        <f t="shared" si="47"/>
        <v>26.221355650810828</v>
      </c>
    </row>
    <row r="185" spans="2:15">
      <c r="B185" s="6" t="s">
        <v>72</v>
      </c>
      <c r="C185" s="6" t="s">
        <v>27</v>
      </c>
      <c r="D185" s="20">
        <f t="shared" si="47"/>
        <v>120.50651175205186</v>
      </c>
      <c r="E185" s="20">
        <f t="shared" si="47"/>
        <v>106.81258996204598</v>
      </c>
      <c r="F185" s="20">
        <f t="shared" si="47"/>
        <v>117.76772739405068</v>
      </c>
      <c r="G185" s="20">
        <f t="shared" si="47"/>
        <v>115.02894303604954</v>
      </c>
      <c r="H185" s="20">
        <f t="shared" si="47"/>
        <v>115.02894303604954</v>
      </c>
      <c r="I185" s="20">
        <f t="shared" si="47"/>
        <v>117.76772739405068</v>
      </c>
      <c r="J185" s="20">
        <f t="shared" si="47"/>
        <v>112.29015867804834</v>
      </c>
      <c r="K185" s="20">
        <f t="shared" si="47"/>
        <v>116.39833521505011</v>
      </c>
      <c r="L185" s="20">
        <f t="shared" si="47"/>
        <v>109.55137432004715</v>
      </c>
      <c r="M185" s="20">
        <f t="shared" si="47"/>
        <v>116.39833521505011</v>
      </c>
      <c r="N185" s="20">
        <f t="shared" si="47"/>
        <v>108.18198214104657</v>
      </c>
      <c r="O185" s="20">
        <f t="shared" si="47"/>
        <v>105.44319778304539</v>
      </c>
    </row>
    <row r="186" spans="2:15">
      <c r="B186" s="6" t="s">
        <v>72</v>
      </c>
      <c r="C186" s="6" t="s">
        <v>28</v>
      </c>
      <c r="D186" s="20">
        <f t="shared" si="47"/>
        <v>216.7601937861215</v>
      </c>
      <c r="E186" s="20">
        <f t="shared" si="47"/>
        <v>192.12835358315317</v>
      </c>
      <c r="F186" s="20">
        <f t="shared" si="47"/>
        <v>211.83382574552786</v>
      </c>
      <c r="G186" s="20">
        <f t="shared" si="47"/>
        <v>206.90745770493425</v>
      </c>
      <c r="H186" s="20">
        <f t="shared" si="47"/>
        <v>206.90745770493425</v>
      </c>
      <c r="I186" s="20">
        <f t="shared" si="47"/>
        <v>211.83382574552786</v>
      </c>
      <c r="J186" s="20">
        <f t="shared" si="47"/>
        <v>201.98108966434054</v>
      </c>
      <c r="K186" s="20">
        <f t="shared" si="47"/>
        <v>209.37064172523105</v>
      </c>
      <c r="L186" s="20">
        <f t="shared" si="47"/>
        <v>197.05472162374684</v>
      </c>
      <c r="M186" s="20">
        <f t="shared" si="47"/>
        <v>209.37064172523105</v>
      </c>
      <c r="N186" s="20">
        <f t="shared" si="47"/>
        <v>194.59153760345004</v>
      </c>
      <c r="O186" s="20">
        <f t="shared" si="47"/>
        <v>189.66516956285636</v>
      </c>
    </row>
    <row r="187" spans="2:15">
      <c r="B187" s="6" t="s">
        <v>72</v>
      </c>
      <c r="C187" s="6" t="s">
        <v>29</v>
      </c>
      <c r="D187" s="20">
        <f t="shared" si="47"/>
        <v>162.34648460789091</v>
      </c>
      <c r="E187" s="20">
        <f t="shared" si="47"/>
        <v>143.89802044790332</v>
      </c>
      <c r="F187" s="20">
        <f t="shared" si="47"/>
        <v>158.6567917758934</v>
      </c>
      <c r="G187" s="20">
        <f t="shared" si="47"/>
        <v>154.96709894389591</v>
      </c>
      <c r="H187" s="20">
        <f t="shared" si="47"/>
        <v>154.96709894389591</v>
      </c>
      <c r="I187" s="20">
        <f t="shared" si="47"/>
        <v>158.6567917758934</v>
      </c>
      <c r="J187" s="20">
        <f t="shared" si="47"/>
        <v>151.27740611189836</v>
      </c>
      <c r="K187" s="20">
        <f t="shared" si="47"/>
        <v>156.81194535989465</v>
      </c>
      <c r="L187" s="20">
        <f t="shared" si="47"/>
        <v>147.58771327990084</v>
      </c>
      <c r="M187" s="20">
        <f t="shared" si="47"/>
        <v>156.81194535989465</v>
      </c>
      <c r="N187" s="20">
        <f t="shared" si="47"/>
        <v>145.74286686390209</v>
      </c>
      <c r="O187" s="20">
        <f t="shared" si="47"/>
        <v>142.05317403190458</v>
      </c>
    </row>
    <row r="188" spans="2:15">
      <c r="B188" s="6" t="s">
        <v>72</v>
      </c>
      <c r="C188" s="6" t="s">
        <v>30</v>
      </c>
      <c r="D188" s="20">
        <f t="shared" si="47"/>
        <v>57.210431853710851</v>
      </c>
      <c r="E188" s="20">
        <f t="shared" si="47"/>
        <v>50.709246415789167</v>
      </c>
      <c r="F188" s="20">
        <f t="shared" si="47"/>
        <v>55.910194766126516</v>
      </c>
      <c r="G188" s="20">
        <f t="shared" si="47"/>
        <v>54.609957678542187</v>
      </c>
      <c r="H188" s="20">
        <f t="shared" si="47"/>
        <v>54.609957678542187</v>
      </c>
      <c r="I188" s="20">
        <f t="shared" si="47"/>
        <v>55.910194766126516</v>
      </c>
      <c r="J188" s="20">
        <f t="shared" si="47"/>
        <v>53.309720590957845</v>
      </c>
      <c r="K188" s="20">
        <f t="shared" si="47"/>
        <v>55.260076222334355</v>
      </c>
      <c r="L188" s="20">
        <f t="shared" si="47"/>
        <v>52.009483503373502</v>
      </c>
      <c r="M188" s="20">
        <f t="shared" si="47"/>
        <v>55.260076222334355</v>
      </c>
      <c r="N188" s="20">
        <f t="shared" si="47"/>
        <v>51.359364959581342</v>
      </c>
      <c r="O188" s="20">
        <f t="shared" si="47"/>
        <v>50.059127871997006</v>
      </c>
    </row>
    <row r="189" spans="2:15">
      <c r="D189" s="20"/>
      <c r="E189" s="20"/>
      <c r="F189" s="20">
        <f>SUM(F162:F188)</f>
        <v>1206.5988087517808</v>
      </c>
      <c r="G189" s="20">
        <f>SUM(G162:G188)</f>
        <v>1178.538371338949</v>
      </c>
      <c r="H189" s="20">
        <f>SUM(H162:H188)</f>
        <v>1178.538371338949</v>
      </c>
      <c r="I189" s="20"/>
      <c r="J189" s="20"/>
      <c r="K189" s="20"/>
      <c r="L189" s="20"/>
      <c r="M189" s="20"/>
      <c r="N189" s="20"/>
      <c r="O189" s="20"/>
    </row>
    <row r="190" spans="2:15">
      <c r="B190" s="6" t="s">
        <v>6</v>
      </c>
      <c r="C190" s="6"/>
      <c r="D190" s="6" t="s">
        <v>138</v>
      </c>
      <c r="E190" s="6" t="s">
        <v>139</v>
      </c>
      <c r="F190" s="6" t="s">
        <v>140</v>
      </c>
      <c r="G190" s="6" t="s">
        <v>141</v>
      </c>
      <c r="H190" s="6" t="s">
        <v>142</v>
      </c>
      <c r="I190" s="6" t="s">
        <v>143</v>
      </c>
      <c r="J190" s="6" t="s">
        <v>144</v>
      </c>
      <c r="K190" s="6" t="s">
        <v>145</v>
      </c>
      <c r="L190" s="6" t="s">
        <v>146</v>
      </c>
      <c r="M190" s="6" t="s">
        <v>147</v>
      </c>
      <c r="N190" s="6" t="s">
        <v>148</v>
      </c>
      <c r="O190" s="6" t="s">
        <v>149</v>
      </c>
    </row>
    <row r="191" spans="2:15">
      <c r="B191" s="6" t="s">
        <v>69</v>
      </c>
      <c r="C191" s="6" t="s">
        <v>25</v>
      </c>
      <c r="D191" s="20">
        <f>D$155*$F$129*$X57</f>
        <v>1.7217210199095887</v>
      </c>
      <c r="E191" s="20">
        <f t="shared" ref="E191:O191" si="48">E$155*$F$129*$X57</f>
        <v>1.5260709040107718</v>
      </c>
      <c r="F191" s="20">
        <f t="shared" si="48"/>
        <v>1.6825909967298254</v>
      </c>
      <c r="G191" s="20">
        <f t="shared" si="48"/>
        <v>1.6434609735500623</v>
      </c>
      <c r="H191" s="20">
        <f t="shared" si="48"/>
        <v>1.6434609735500623</v>
      </c>
      <c r="I191" s="20">
        <f t="shared" si="48"/>
        <v>1.6825909967298254</v>
      </c>
      <c r="J191" s="20">
        <f t="shared" si="48"/>
        <v>1.6043309503702989</v>
      </c>
      <c r="K191" s="20">
        <f t="shared" si="48"/>
        <v>1.6630259851399436</v>
      </c>
      <c r="L191" s="20">
        <f t="shared" si="48"/>
        <v>1.5652009271905352</v>
      </c>
      <c r="M191" s="20">
        <f t="shared" si="48"/>
        <v>1.6630259851399436</v>
      </c>
      <c r="N191" s="20">
        <f t="shared" si="48"/>
        <v>1.5456359156006536</v>
      </c>
      <c r="O191" s="20">
        <f t="shared" si="48"/>
        <v>1.5065058924208903</v>
      </c>
    </row>
    <row r="192" spans="2:15">
      <c r="B192" s="6" t="s">
        <v>69</v>
      </c>
      <c r="C192" s="6" t="s">
        <v>26</v>
      </c>
      <c r="D192" s="20">
        <f t="shared" ref="D192:O196" si="49">D$155*$F$129*$X58</f>
        <v>9.1416546923773243</v>
      </c>
      <c r="E192" s="20">
        <f t="shared" si="49"/>
        <v>8.1028302955162648</v>
      </c>
      <c r="F192" s="20">
        <f t="shared" si="49"/>
        <v>8.933889813005111</v>
      </c>
      <c r="G192" s="20">
        <f t="shared" si="49"/>
        <v>8.7261249336329012</v>
      </c>
      <c r="H192" s="20">
        <f t="shared" si="49"/>
        <v>8.7261249336329012</v>
      </c>
      <c r="I192" s="20">
        <f t="shared" si="49"/>
        <v>8.933889813005111</v>
      </c>
      <c r="J192" s="20">
        <f t="shared" si="49"/>
        <v>8.5183600542606897</v>
      </c>
      <c r="K192" s="20">
        <f t="shared" si="49"/>
        <v>8.8300073733190061</v>
      </c>
      <c r="L192" s="20">
        <f t="shared" si="49"/>
        <v>8.3105951748884763</v>
      </c>
      <c r="M192" s="20">
        <f t="shared" si="49"/>
        <v>8.8300073733190061</v>
      </c>
      <c r="N192" s="20">
        <f t="shared" si="49"/>
        <v>8.2067127352023714</v>
      </c>
      <c r="O192" s="20">
        <f t="shared" si="49"/>
        <v>7.998947855830159</v>
      </c>
    </row>
    <row r="193" spans="2:15">
      <c r="B193" s="6" t="s">
        <v>69</v>
      </c>
      <c r="C193" s="6" t="s">
        <v>27</v>
      </c>
      <c r="D193" s="20">
        <f t="shared" si="49"/>
        <v>45.853990331187923</v>
      </c>
      <c r="E193" s="20">
        <f t="shared" si="49"/>
        <v>40.64330961173475</v>
      </c>
      <c r="F193" s="20">
        <f t="shared" si="49"/>
        <v>44.811854187297293</v>
      </c>
      <c r="G193" s="20">
        <f t="shared" si="49"/>
        <v>43.769718043406662</v>
      </c>
      <c r="H193" s="20">
        <f t="shared" si="49"/>
        <v>43.769718043406662</v>
      </c>
      <c r="I193" s="20">
        <f t="shared" si="49"/>
        <v>44.811854187297293</v>
      </c>
      <c r="J193" s="20">
        <f t="shared" si="49"/>
        <v>42.727581899516032</v>
      </c>
      <c r="K193" s="20">
        <f t="shared" si="49"/>
        <v>44.290786115351978</v>
      </c>
      <c r="L193" s="20">
        <f t="shared" si="49"/>
        <v>41.685445755625388</v>
      </c>
      <c r="M193" s="20">
        <f t="shared" si="49"/>
        <v>44.290786115351978</v>
      </c>
      <c r="N193" s="20">
        <f t="shared" si="49"/>
        <v>41.164377683680073</v>
      </c>
      <c r="O193" s="20">
        <f t="shared" si="49"/>
        <v>40.122241539789435</v>
      </c>
    </row>
    <row r="194" spans="2:15">
      <c r="B194" s="6" t="s">
        <v>69</v>
      </c>
      <c r="C194" s="6" t="s">
        <v>28</v>
      </c>
      <c r="D194" s="20">
        <f t="shared" si="49"/>
        <v>87.561244008886717</v>
      </c>
      <c r="E194" s="20">
        <f t="shared" si="49"/>
        <v>77.611102644240503</v>
      </c>
      <c r="F194" s="20">
        <f t="shared" si="49"/>
        <v>85.571215735957466</v>
      </c>
      <c r="G194" s="20">
        <f t="shared" si="49"/>
        <v>83.581187463028243</v>
      </c>
      <c r="H194" s="20">
        <f t="shared" si="49"/>
        <v>83.581187463028243</v>
      </c>
      <c r="I194" s="20">
        <f t="shared" si="49"/>
        <v>85.571215735957466</v>
      </c>
      <c r="J194" s="20">
        <f t="shared" si="49"/>
        <v>81.591159190098992</v>
      </c>
      <c r="K194" s="20">
        <f t="shared" si="49"/>
        <v>84.576201599492848</v>
      </c>
      <c r="L194" s="20">
        <f t="shared" si="49"/>
        <v>79.601130917169741</v>
      </c>
      <c r="M194" s="20">
        <f t="shared" si="49"/>
        <v>84.576201599492848</v>
      </c>
      <c r="N194" s="20">
        <f t="shared" si="49"/>
        <v>78.606116780705122</v>
      </c>
      <c r="O194" s="20">
        <f t="shared" si="49"/>
        <v>76.616088507775885</v>
      </c>
    </row>
    <row r="195" spans="2:15">
      <c r="B195" s="6" t="s">
        <v>69</v>
      </c>
      <c r="C195" s="6" t="s">
        <v>29</v>
      </c>
      <c r="D195" s="20">
        <f t="shared" si="49"/>
        <v>70.720647443362509</v>
      </c>
      <c r="E195" s="20">
        <f t="shared" si="49"/>
        <v>62.684210233889495</v>
      </c>
      <c r="F195" s="20">
        <f t="shared" si="49"/>
        <v>69.11336000146791</v>
      </c>
      <c r="G195" s="20">
        <f t="shared" si="49"/>
        <v>67.506072559573312</v>
      </c>
      <c r="H195" s="20">
        <f t="shared" si="49"/>
        <v>67.506072559573312</v>
      </c>
      <c r="I195" s="20">
        <f t="shared" si="49"/>
        <v>69.11336000146791</v>
      </c>
      <c r="J195" s="20">
        <f t="shared" si="49"/>
        <v>65.898785117678713</v>
      </c>
      <c r="K195" s="20">
        <f t="shared" si="49"/>
        <v>68.309716280520604</v>
      </c>
      <c r="L195" s="20">
        <f t="shared" si="49"/>
        <v>64.2914976757841</v>
      </c>
      <c r="M195" s="20">
        <f t="shared" si="49"/>
        <v>68.309716280520604</v>
      </c>
      <c r="N195" s="20">
        <f t="shared" si="49"/>
        <v>63.487853954836801</v>
      </c>
      <c r="O195" s="20">
        <f t="shared" si="49"/>
        <v>61.880566512942195</v>
      </c>
    </row>
    <row r="196" spans="2:15">
      <c r="B196" s="6" t="s">
        <v>69</v>
      </c>
      <c r="C196" s="6" t="s">
        <v>30</v>
      </c>
      <c r="D196" s="20">
        <f t="shared" si="49"/>
        <v>24.164342659505355</v>
      </c>
      <c r="E196" s="20">
        <f t="shared" si="49"/>
        <v>21.41839463001611</v>
      </c>
      <c r="F196" s="20">
        <f t="shared" si="49"/>
        <v>23.615153053607507</v>
      </c>
      <c r="G196" s="20">
        <f t="shared" si="49"/>
        <v>23.065963447709663</v>
      </c>
      <c r="H196" s="20">
        <f t="shared" si="49"/>
        <v>23.065963447709663</v>
      </c>
      <c r="I196" s="20">
        <f t="shared" si="49"/>
        <v>23.615153053607507</v>
      </c>
      <c r="J196" s="20">
        <f t="shared" si="49"/>
        <v>22.516773841811812</v>
      </c>
      <c r="K196" s="20">
        <f t="shared" si="49"/>
        <v>23.340558250658582</v>
      </c>
      <c r="L196" s="20">
        <f t="shared" si="49"/>
        <v>21.967584235913961</v>
      </c>
      <c r="M196" s="20">
        <f t="shared" si="49"/>
        <v>23.340558250658582</v>
      </c>
      <c r="N196" s="20">
        <f t="shared" si="49"/>
        <v>21.692989432965039</v>
      </c>
      <c r="O196" s="20">
        <f t="shared" si="49"/>
        <v>21.143799827067188</v>
      </c>
    </row>
    <row r="197" spans="2:15">
      <c r="D197" s="20"/>
      <c r="E197" s="20"/>
      <c r="F197" s="20"/>
      <c r="G197" s="20"/>
      <c r="H197" s="20"/>
      <c r="I197" s="20"/>
      <c r="J197" s="20"/>
      <c r="K197" s="20"/>
      <c r="L197" s="20"/>
      <c r="M197" s="20"/>
      <c r="N197" s="20"/>
      <c r="O197" s="20"/>
    </row>
    <row r="198" spans="2:15">
      <c r="B198" s="6" t="s">
        <v>70</v>
      </c>
      <c r="C198" s="6" t="s">
        <v>25</v>
      </c>
      <c r="D198" s="20">
        <f>D$155*$F$130*$X57</f>
        <v>0.7652093421820394</v>
      </c>
      <c r="E198" s="20">
        <f t="shared" ref="E198:O198" si="50">E$155*$F$130*$X57</f>
        <v>0.6782537351158987</v>
      </c>
      <c r="F198" s="20">
        <f t="shared" si="50"/>
        <v>0.74781822076881133</v>
      </c>
      <c r="G198" s="20">
        <f t="shared" si="50"/>
        <v>0.73042709935558325</v>
      </c>
      <c r="H198" s="20">
        <f t="shared" si="50"/>
        <v>0.73042709935558325</v>
      </c>
      <c r="I198" s="20">
        <f t="shared" si="50"/>
        <v>0.74781822076881133</v>
      </c>
      <c r="J198" s="20">
        <f t="shared" si="50"/>
        <v>0.71303597794235518</v>
      </c>
      <c r="K198" s="20">
        <f t="shared" si="50"/>
        <v>0.73912266006219729</v>
      </c>
      <c r="L198" s="20">
        <f t="shared" si="50"/>
        <v>0.69564485652912689</v>
      </c>
      <c r="M198" s="20">
        <f t="shared" si="50"/>
        <v>0.73912266006219729</v>
      </c>
      <c r="N198" s="20">
        <f t="shared" si="50"/>
        <v>0.68694929582251285</v>
      </c>
      <c r="O198" s="20">
        <f t="shared" si="50"/>
        <v>0.66955817440928456</v>
      </c>
    </row>
    <row r="199" spans="2:15">
      <c r="B199" s="6" t="s">
        <v>70</v>
      </c>
      <c r="C199" s="6" t="s">
        <v>26</v>
      </c>
      <c r="D199" s="20">
        <f t="shared" ref="D199:O203" si="51">D$155*$F$130*$X58</f>
        <v>4.0629576410565882</v>
      </c>
      <c r="E199" s="20">
        <f t="shared" si="51"/>
        <v>3.6012579091183401</v>
      </c>
      <c r="F199" s="20">
        <f t="shared" si="51"/>
        <v>3.9706176946689391</v>
      </c>
      <c r="G199" s="20">
        <f t="shared" si="51"/>
        <v>3.8782777482812896</v>
      </c>
      <c r="H199" s="20">
        <f t="shared" si="51"/>
        <v>3.8782777482812896</v>
      </c>
      <c r="I199" s="20">
        <f t="shared" si="51"/>
        <v>3.9706176946689391</v>
      </c>
      <c r="J199" s="20">
        <f t="shared" si="51"/>
        <v>3.7859378018936405</v>
      </c>
      <c r="K199" s="20">
        <f t="shared" si="51"/>
        <v>3.9244477214751141</v>
      </c>
      <c r="L199" s="20">
        <f t="shared" si="51"/>
        <v>3.6935978555059901</v>
      </c>
      <c r="M199" s="20">
        <f t="shared" si="51"/>
        <v>3.9244477214751141</v>
      </c>
      <c r="N199" s="20">
        <f t="shared" si="51"/>
        <v>3.6474278823121651</v>
      </c>
      <c r="O199" s="20">
        <f t="shared" si="51"/>
        <v>3.5550879359245156</v>
      </c>
    </row>
    <row r="200" spans="2:15">
      <c r="B200" s="6" t="s">
        <v>70</v>
      </c>
      <c r="C200" s="6" t="s">
        <v>27</v>
      </c>
      <c r="D200" s="20">
        <f t="shared" si="51"/>
        <v>20.379551258305746</v>
      </c>
      <c r="E200" s="20">
        <f t="shared" si="51"/>
        <v>18.063693160771003</v>
      </c>
      <c r="F200" s="20">
        <f t="shared" si="51"/>
        <v>19.916379638798798</v>
      </c>
      <c r="G200" s="20">
        <f t="shared" si="51"/>
        <v>19.45320801929185</v>
      </c>
      <c r="H200" s="20">
        <f t="shared" si="51"/>
        <v>19.45320801929185</v>
      </c>
      <c r="I200" s="20">
        <f t="shared" si="51"/>
        <v>19.916379638798798</v>
      </c>
      <c r="J200" s="20">
        <f t="shared" si="51"/>
        <v>18.990036399784906</v>
      </c>
      <c r="K200" s="20">
        <f t="shared" si="51"/>
        <v>19.684793829045326</v>
      </c>
      <c r="L200" s="20">
        <f t="shared" si="51"/>
        <v>18.52686478027795</v>
      </c>
      <c r="M200" s="20">
        <f t="shared" si="51"/>
        <v>19.684793829045326</v>
      </c>
      <c r="N200" s="20">
        <f t="shared" si="51"/>
        <v>18.295278970524478</v>
      </c>
      <c r="O200" s="20">
        <f t="shared" si="51"/>
        <v>17.83210735101753</v>
      </c>
    </row>
    <row r="201" spans="2:15">
      <c r="B201" s="6" t="s">
        <v>70</v>
      </c>
      <c r="C201" s="6" t="s">
        <v>28</v>
      </c>
      <c r="D201" s="20">
        <f t="shared" si="51"/>
        <v>38.916108448394098</v>
      </c>
      <c r="E201" s="20">
        <f t="shared" si="51"/>
        <v>34.493823397440224</v>
      </c>
      <c r="F201" s="20">
        <f t="shared" si="51"/>
        <v>38.031651438203326</v>
      </c>
      <c r="G201" s="20">
        <f t="shared" si="51"/>
        <v>37.147194428012554</v>
      </c>
      <c r="H201" s="20">
        <f t="shared" si="51"/>
        <v>37.147194428012554</v>
      </c>
      <c r="I201" s="20">
        <f t="shared" si="51"/>
        <v>38.031651438203326</v>
      </c>
      <c r="J201" s="20">
        <f t="shared" si="51"/>
        <v>36.262737417821782</v>
      </c>
      <c r="K201" s="20">
        <f t="shared" si="51"/>
        <v>37.58942293310794</v>
      </c>
      <c r="L201" s="20">
        <f t="shared" si="51"/>
        <v>35.378280407631003</v>
      </c>
      <c r="M201" s="20">
        <f t="shared" si="51"/>
        <v>37.58942293310794</v>
      </c>
      <c r="N201" s="20">
        <f t="shared" si="51"/>
        <v>34.936051902535617</v>
      </c>
      <c r="O201" s="20">
        <f t="shared" si="51"/>
        <v>34.051594892344838</v>
      </c>
    </row>
    <row r="202" spans="2:15">
      <c r="B202" s="6" t="s">
        <v>70</v>
      </c>
      <c r="C202" s="6" t="s">
        <v>29</v>
      </c>
      <c r="D202" s="20">
        <f t="shared" si="51"/>
        <v>31.431398863716669</v>
      </c>
      <c r="E202" s="20">
        <f t="shared" si="51"/>
        <v>27.859648992839777</v>
      </c>
      <c r="F202" s="20">
        <f t="shared" si="51"/>
        <v>30.717048889541296</v>
      </c>
      <c r="G202" s="20">
        <f t="shared" si="51"/>
        <v>30.002698915365919</v>
      </c>
      <c r="H202" s="20">
        <f t="shared" si="51"/>
        <v>30.002698915365919</v>
      </c>
      <c r="I202" s="20">
        <f t="shared" si="51"/>
        <v>30.717048889541296</v>
      </c>
      <c r="J202" s="20">
        <f t="shared" si="51"/>
        <v>29.288348941190542</v>
      </c>
      <c r="K202" s="20">
        <f t="shared" si="51"/>
        <v>30.359873902453607</v>
      </c>
      <c r="L202" s="20">
        <f t="shared" si="51"/>
        <v>28.573998967015157</v>
      </c>
      <c r="M202" s="20">
        <f t="shared" si="51"/>
        <v>30.359873902453607</v>
      </c>
      <c r="N202" s="20">
        <f t="shared" si="51"/>
        <v>28.216823979927469</v>
      </c>
      <c r="O202" s="20">
        <f t="shared" si="51"/>
        <v>27.502474005752092</v>
      </c>
    </row>
    <row r="203" spans="2:15">
      <c r="B203" s="6" t="s">
        <v>70</v>
      </c>
      <c r="C203" s="6" t="s">
        <v>30</v>
      </c>
      <c r="D203" s="20">
        <f t="shared" si="51"/>
        <v>10.739707848669047</v>
      </c>
      <c r="E203" s="20">
        <f t="shared" si="51"/>
        <v>9.5192865022293844</v>
      </c>
      <c r="F203" s="20">
        <f t="shared" si="51"/>
        <v>10.495623579381116</v>
      </c>
      <c r="G203" s="20">
        <f t="shared" si="51"/>
        <v>10.251539310093182</v>
      </c>
      <c r="H203" s="20">
        <f t="shared" si="51"/>
        <v>10.251539310093182</v>
      </c>
      <c r="I203" s="20">
        <f t="shared" si="51"/>
        <v>10.495623579381116</v>
      </c>
      <c r="J203" s="20">
        <f t="shared" si="51"/>
        <v>10.007455040805251</v>
      </c>
      <c r="K203" s="20">
        <f t="shared" si="51"/>
        <v>10.37358144473715</v>
      </c>
      <c r="L203" s="20">
        <f t="shared" si="51"/>
        <v>9.7633707715173177</v>
      </c>
      <c r="M203" s="20">
        <f t="shared" si="51"/>
        <v>10.37358144473715</v>
      </c>
      <c r="N203" s="20">
        <f t="shared" si="51"/>
        <v>9.6413286368733502</v>
      </c>
      <c r="O203" s="20">
        <f t="shared" si="51"/>
        <v>9.3972443675854169</v>
      </c>
    </row>
    <row r="204" spans="2:15">
      <c r="D204" s="20"/>
      <c r="E204" s="20"/>
      <c r="F204" s="20"/>
      <c r="G204" s="20"/>
      <c r="H204" s="20"/>
      <c r="I204" s="20"/>
      <c r="J204" s="20"/>
      <c r="K204" s="20"/>
      <c r="L204" s="20"/>
      <c r="M204" s="20"/>
      <c r="N204" s="20"/>
      <c r="O204" s="20"/>
    </row>
    <row r="205" spans="2:15">
      <c r="B205" s="6" t="s">
        <v>71</v>
      </c>
      <c r="C205" s="6" t="s">
        <v>25</v>
      </c>
      <c r="D205" s="20">
        <f>D$155*$F$131*$X57</f>
        <v>1.9130233554550986</v>
      </c>
      <c r="E205" s="20">
        <f t="shared" ref="E205:O205" si="52">E$155*$F$131*$X57</f>
        <v>1.6956343377897465</v>
      </c>
      <c r="F205" s="20">
        <f t="shared" si="52"/>
        <v>1.8695455519220283</v>
      </c>
      <c r="G205" s="20">
        <f t="shared" si="52"/>
        <v>1.826067748388958</v>
      </c>
      <c r="H205" s="20">
        <f t="shared" si="52"/>
        <v>1.826067748388958</v>
      </c>
      <c r="I205" s="20">
        <f t="shared" si="52"/>
        <v>1.8695455519220283</v>
      </c>
      <c r="J205" s="20">
        <f t="shared" si="52"/>
        <v>1.7825899448558877</v>
      </c>
      <c r="K205" s="20">
        <f t="shared" si="52"/>
        <v>1.8478066501554933</v>
      </c>
      <c r="L205" s="20">
        <f t="shared" si="52"/>
        <v>1.7391121413228172</v>
      </c>
      <c r="M205" s="20">
        <f t="shared" si="52"/>
        <v>1.8478066501554933</v>
      </c>
      <c r="N205" s="20">
        <f t="shared" si="52"/>
        <v>1.7173732395562822</v>
      </c>
      <c r="O205" s="20">
        <f t="shared" si="52"/>
        <v>1.6738954360232117</v>
      </c>
    </row>
    <row r="206" spans="2:15">
      <c r="B206" s="6" t="s">
        <v>71</v>
      </c>
      <c r="C206" s="6" t="s">
        <v>26</v>
      </c>
      <c r="D206" s="20">
        <f t="shared" ref="D206:O210" si="53">D$155*$F$131*$X58</f>
        <v>10.15739410264147</v>
      </c>
      <c r="E206" s="20">
        <f t="shared" si="53"/>
        <v>9.0031447727958493</v>
      </c>
      <c r="F206" s="20">
        <f t="shared" si="53"/>
        <v>9.9265442366723473</v>
      </c>
      <c r="G206" s="20">
        <f t="shared" si="53"/>
        <v>9.6956943707032242</v>
      </c>
      <c r="H206" s="20">
        <f t="shared" si="53"/>
        <v>9.6956943707032242</v>
      </c>
      <c r="I206" s="20">
        <f t="shared" si="53"/>
        <v>9.9265442366723473</v>
      </c>
      <c r="J206" s="20">
        <f t="shared" si="53"/>
        <v>9.464844504734101</v>
      </c>
      <c r="K206" s="20">
        <f t="shared" si="53"/>
        <v>9.8111193036877857</v>
      </c>
      <c r="L206" s="20">
        <f t="shared" si="53"/>
        <v>9.2339946387649761</v>
      </c>
      <c r="M206" s="20">
        <f t="shared" si="53"/>
        <v>9.8111193036877857</v>
      </c>
      <c r="N206" s="20">
        <f t="shared" si="53"/>
        <v>9.1185697057804127</v>
      </c>
      <c r="O206" s="20">
        <f t="shared" si="53"/>
        <v>8.8877198398112895</v>
      </c>
    </row>
    <row r="207" spans="2:15">
      <c r="B207" s="6" t="s">
        <v>71</v>
      </c>
      <c r="C207" s="6" t="s">
        <v>27</v>
      </c>
      <c r="D207" s="20">
        <f t="shared" si="53"/>
        <v>50.948878145764361</v>
      </c>
      <c r="E207" s="20">
        <f t="shared" si="53"/>
        <v>45.159232901927503</v>
      </c>
      <c r="F207" s="20">
        <f t="shared" si="53"/>
        <v>49.790949096996997</v>
      </c>
      <c r="G207" s="20">
        <f t="shared" si="53"/>
        <v>48.633020048229625</v>
      </c>
      <c r="H207" s="20">
        <f t="shared" si="53"/>
        <v>48.633020048229625</v>
      </c>
      <c r="I207" s="20">
        <f t="shared" si="53"/>
        <v>49.790949096996997</v>
      </c>
      <c r="J207" s="20">
        <f t="shared" si="53"/>
        <v>47.47509099946226</v>
      </c>
      <c r="K207" s="20">
        <f t="shared" si="53"/>
        <v>49.211984572613311</v>
      </c>
      <c r="L207" s="20">
        <f t="shared" si="53"/>
        <v>46.317161950694882</v>
      </c>
      <c r="M207" s="20">
        <f t="shared" si="53"/>
        <v>49.211984572613311</v>
      </c>
      <c r="N207" s="20">
        <f t="shared" si="53"/>
        <v>45.738197426311196</v>
      </c>
      <c r="O207" s="20">
        <f t="shared" si="53"/>
        <v>44.580268377543824</v>
      </c>
    </row>
    <row r="208" spans="2:15">
      <c r="B208" s="6" t="s">
        <v>71</v>
      </c>
      <c r="C208" s="6" t="s">
        <v>28</v>
      </c>
      <c r="D208" s="20">
        <f t="shared" si="53"/>
        <v>97.290271120985238</v>
      </c>
      <c r="E208" s="20">
        <f t="shared" si="53"/>
        <v>86.234558493600559</v>
      </c>
      <c r="F208" s="20">
        <f t="shared" si="53"/>
        <v>95.079128595508308</v>
      </c>
      <c r="G208" s="20">
        <f t="shared" si="53"/>
        <v>92.867986070031378</v>
      </c>
      <c r="H208" s="20">
        <f t="shared" si="53"/>
        <v>92.867986070031378</v>
      </c>
      <c r="I208" s="20">
        <f t="shared" si="53"/>
        <v>95.079128595508308</v>
      </c>
      <c r="J208" s="20">
        <f t="shared" si="53"/>
        <v>90.656843544554448</v>
      </c>
      <c r="K208" s="20">
        <f t="shared" si="53"/>
        <v>93.973557332769843</v>
      </c>
      <c r="L208" s="20">
        <f t="shared" si="53"/>
        <v>88.445701019077504</v>
      </c>
      <c r="M208" s="20">
        <f t="shared" si="53"/>
        <v>93.973557332769843</v>
      </c>
      <c r="N208" s="20">
        <f t="shared" si="53"/>
        <v>87.340129756339039</v>
      </c>
      <c r="O208" s="20">
        <f t="shared" si="53"/>
        <v>85.128987230862109</v>
      </c>
    </row>
    <row r="209" spans="2:24">
      <c r="B209" s="6" t="s">
        <v>71</v>
      </c>
      <c r="C209" s="6" t="s">
        <v>29</v>
      </c>
      <c r="D209" s="20">
        <f t="shared" si="53"/>
        <v>78.578497159291672</v>
      </c>
      <c r="E209" s="20">
        <f t="shared" si="53"/>
        <v>69.649122482099443</v>
      </c>
      <c r="F209" s="20">
        <f t="shared" si="53"/>
        <v>76.792622223853229</v>
      </c>
      <c r="G209" s="20">
        <f t="shared" si="53"/>
        <v>75.0067472884148</v>
      </c>
      <c r="H209" s="20">
        <f t="shared" si="53"/>
        <v>75.0067472884148</v>
      </c>
      <c r="I209" s="20">
        <f t="shared" si="53"/>
        <v>76.792622223853229</v>
      </c>
      <c r="J209" s="20">
        <f t="shared" si="53"/>
        <v>73.220872352976357</v>
      </c>
      <c r="K209" s="20">
        <f t="shared" si="53"/>
        <v>75.899684756134022</v>
      </c>
      <c r="L209" s="20">
        <f t="shared" si="53"/>
        <v>71.4349974175379</v>
      </c>
      <c r="M209" s="20">
        <f t="shared" si="53"/>
        <v>75.899684756134022</v>
      </c>
      <c r="N209" s="20">
        <f t="shared" si="53"/>
        <v>70.542059949818679</v>
      </c>
      <c r="O209" s="20">
        <f t="shared" si="53"/>
        <v>68.756185014380236</v>
      </c>
    </row>
    <row r="210" spans="2:24">
      <c r="B210" s="6" t="s">
        <v>71</v>
      </c>
      <c r="C210" s="6" t="s">
        <v>30</v>
      </c>
      <c r="D210" s="20">
        <f t="shared" si="53"/>
        <v>26.849269621672619</v>
      </c>
      <c r="E210" s="20">
        <f t="shared" si="53"/>
        <v>23.798216255573458</v>
      </c>
      <c r="F210" s="20">
        <f t="shared" si="53"/>
        <v>26.239058948452787</v>
      </c>
      <c r="G210" s="20">
        <f t="shared" si="53"/>
        <v>25.628848275232958</v>
      </c>
      <c r="H210" s="20">
        <f t="shared" si="53"/>
        <v>25.628848275232958</v>
      </c>
      <c r="I210" s="20">
        <f t="shared" si="53"/>
        <v>26.239058948452787</v>
      </c>
      <c r="J210" s="20">
        <f t="shared" si="53"/>
        <v>25.018637602013129</v>
      </c>
      <c r="K210" s="20">
        <f t="shared" si="53"/>
        <v>25.933953611842874</v>
      </c>
      <c r="L210" s="20">
        <f t="shared" si="53"/>
        <v>24.408426928793293</v>
      </c>
      <c r="M210" s="20">
        <f t="shared" si="53"/>
        <v>25.933953611842874</v>
      </c>
      <c r="N210" s="20">
        <f t="shared" si="53"/>
        <v>24.103321592183377</v>
      </c>
      <c r="O210" s="20">
        <f t="shared" si="53"/>
        <v>23.493110918963545</v>
      </c>
    </row>
    <row r="211" spans="2:24">
      <c r="D211" s="20"/>
      <c r="E211" s="20"/>
      <c r="F211" s="20"/>
      <c r="G211" s="20"/>
      <c r="H211" s="20"/>
      <c r="I211" s="20"/>
      <c r="J211" s="20"/>
      <c r="K211" s="20"/>
      <c r="L211" s="20"/>
      <c r="M211" s="20"/>
      <c r="N211" s="20"/>
      <c r="O211" s="20"/>
    </row>
    <row r="212" spans="2:24">
      <c r="B212" s="6" t="s">
        <v>72</v>
      </c>
      <c r="C212" s="6" t="s">
        <v>25</v>
      </c>
      <c r="D212" s="20">
        <f>D$155*$F$132*$X57</f>
        <v>4.9738607241832566</v>
      </c>
      <c r="E212" s="20">
        <f t="shared" ref="E212:O212" si="54">E$155*$F$132*$X57</f>
        <v>4.4086492782533417</v>
      </c>
      <c r="F212" s="20">
        <f t="shared" si="54"/>
        <v>4.8608184349972738</v>
      </c>
      <c r="G212" s="20">
        <f t="shared" si="54"/>
        <v>4.747776145811291</v>
      </c>
      <c r="H212" s="20">
        <f t="shared" si="54"/>
        <v>4.747776145811291</v>
      </c>
      <c r="I212" s="20">
        <f t="shared" si="54"/>
        <v>4.8608184349972738</v>
      </c>
      <c r="J212" s="20">
        <f t="shared" si="54"/>
        <v>4.6347338566253082</v>
      </c>
      <c r="K212" s="20">
        <f t="shared" si="54"/>
        <v>4.804297290404282</v>
      </c>
      <c r="L212" s="20">
        <f t="shared" si="54"/>
        <v>4.5216915674393245</v>
      </c>
      <c r="M212" s="20">
        <f t="shared" si="54"/>
        <v>4.804297290404282</v>
      </c>
      <c r="N212" s="20">
        <f t="shared" si="54"/>
        <v>4.4651704228463336</v>
      </c>
      <c r="O212" s="20">
        <f t="shared" si="54"/>
        <v>4.3521281336603499</v>
      </c>
    </row>
    <row r="213" spans="2:24">
      <c r="B213" s="6" t="s">
        <v>72</v>
      </c>
      <c r="C213" s="6" t="s">
        <v>26</v>
      </c>
      <c r="D213" s="20">
        <f t="shared" ref="D213:O217" si="55">D$155*$F$132*$X58</f>
        <v>26.409224666867825</v>
      </c>
      <c r="E213" s="20">
        <f t="shared" si="55"/>
        <v>23.408176409269213</v>
      </c>
      <c r="F213" s="20">
        <f t="shared" si="55"/>
        <v>25.809015015348102</v>
      </c>
      <c r="G213" s="20">
        <f t="shared" si="55"/>
        <v>25.208805363828382</v>
      </c>
      <c r="H213" s="20">
        <f t="shared" si="55"/>
        <v>25.208805363828382</v>
      </c>
      <c r="I213" s="20">
        <f t="shared" si="55"/>
        <v>25.809015015348102</v>
      </c>
      <c r="J213" s="20">
        <f t="shared" si="55"/>
        <v>24.608595712308663</v>
      </c>
      <c r="K213" s="20">
        <f t="shared" si="55"/>
        <v>25.508910189588242</v>
      </c>
      <c r="L213" s="20">
        <f t="shared" si="55"/>
        <v>24.008386060788933</v>
      </c>
      <c r="M213" s="20">
        <f t="shared" si="55"/>
        <v>25.508910189588242</v>
      </c>
      <c r="N213" s="20">
        <f t="shared" si="55"/>
        <v>23.708281235029073</v>
      </c>
      <c r="O213" s="20">
        <f t="shared" si="55"/>
        <v>23.10807158350935</v>
      </c>
      <c r="P213" s="3"/>
      <c r="Q213" s="3"/>
      <c r="R213" s="3"/>
      <c r="S213" s="3"/>
      <c r="T213" s="3"/>
      <c r="U213" s="3"/>
      <c r="V213" s="3"/>
      <c r="W213" s="3"/>
      <c r="X213" s="3"/>
    </row>
    <row r="214" spans="2:24">
      <c r="B214" s="6" t="s">
        <v>72</v>
      </c>
      <c r="C214" s="6" t="s">
        <v>27</v>
      </c>
      <c r="D214" s="20">
        <f t="shared" si="55"/>
        <v>132.46708317898734</v>
      </c>
      <c r="E214" s="20">
        <f t="shared" si="55"/>
        <v>117.41400554501152</v>
      </c>
      <c r="F214" s="20">
        <f t="shared" si="55"/>
        <v>129.45646765219217</v>
      </c>
      <c r="G214" s="20">
        <f t="shared" si="55"/>
        <v>126.44585212539702</v>
      </c>
      <c r="H214" s="20">
        <f t="shared" si="55"/>
        <v>126.44585212539702</v>
      </c>
      <c r="I214" s="20">
        <f t="shared" si="55"/>
        <v>129.45646765219217</v>
      </c>
      <c r="J214" s="20">
        <f t="shared" si="55"/>
        <v>123.43523659860188</v>
      </c>
      <c r="K214" s="20">
        <f t="shared" si="55"/>
        <v>127.95115988879459</v>
      </c>
      <c r="L214" s="20">
        <f t="shared" si="55"/>
        <v>120.42462107180668</v>
      </c>
      <c r="M214" s="20">
        <f t="shared" si="55"/>
        <v>127.95115988879459</v>
      </c>
      <c r="N214" s="20">
        <f t="shared" si="55"/>
        <v>118.91931330840912</v>
      </c>
      <c r="O214" s="20">
        <f t="shared" si="55"/>
        <v>115.90869778161394</v>
      </c>
    </row>
    <row r="215" spans="2:24">
      <c r="B215" s="6" t="s">
        <v>72</v>
      </c>
      <c r="C215" s="6" t="s">
        <v>28</v>
      </c>
      <c r="D215" s="20">
        <f t="shared" si="55"/>
        <v>252.95470491456163</v>
      </c>
      <c r="E215" s="20">
        <f t="shared" si="55"/>
        <v>224.20985208336148</v>
      </c>
      <c r="F215" s="20">
        <f t="shared" si="55"/>
        <v>247.20573434832161</v>
      </c>
      <c r="G215" s="20">
        <f t="shared" si="55"/>
        <v>241.45676378208159</v>
      </c>
      <c r="H215" s="20">
        <f t="shared" si="55"/>
        <v>241.45676378208159</v>
      </c>
      <c r="I215" s="20">
        <f t="shared" si="55"/>
        <v>247.20573434832161</v>
      </c>
      <c r="J215" s="20">
        <f t="shared" si="55"/>
        <v>235.70779321584158</v>
      </c>
      <c r="K215" s="20">
        <f t="shared" si="55"/>
        <v>244.33124906520158</v>
      </c>
      <c r="L215" s="20">
        <f t="shared" si="55"/>
        <v>229.95882264960147</v>
      </c>
      <c r="M215" s="20">
        <f t="shared" si="55"/>
        <v>244.33124906520158</v>
      </c>
      <c r="N215" s="20">
        <f t="shared" si="55"/>
        <v>227.08433736648149</v>
      </c>
      <c r="O215" s="20">
        <f t="shared" si="55"/>
        <v>221.33536680024145</v>
      </c>
    </row>
    <row r="216" spans="2:24">
      <c r="B216" s="6" t="s">
        <v>72</v>
      </c>
      <c r="C216" s="6" t="s">
        <v>29</v>
      </c>
      <c r="D216" s="20">
        <f t="shared" si="55"/>
        <v>204.30409261415835</v>
      </c>
      <c r="E216" s="20">
        <f t="shared" si="55"/>
        <v>181.08771845345856</v>
      </c>
      <c r="F216" s="20">
        <f t="shared" si="55"/>
        <v>199.6608177820184</v>
      </c>
      <c r="G216" s="20">
        <f t="shared" si="55"/>
        <v>195.01754294987848</v>
      </c>
      <c r="H216" s="20">
        <f t="shared" si="55"/>
        <v>195.01754294987848</v>
      </c>
      <c r="I216" s="20">
        <f t="shared" si="55"/>
        <v>199.6608177820184</v>
      </c>
      <c r="J216" s="20">
        <f t="shared" si="55"/>
        <v>190.37426811773852</v>
      </c>
      <c r="K216" s="20">
        <f t="shared" si="55"/>
        <v>197.33918036594844</v>
      </c>
      <c r="L216" s="20">
        <f t="shared" si="55"/>
        <v>185.73099328559852</v>
      </c>
      <c r="M216" s="20">
        <f t="shared" si="55"/>
        <v>197.33918036594844</v>
      </c>
      <c r="N216" s="20">
        <f t="shared" si="55"/>
        <v>183.40935586952855</v>
      </c>
      <c r="O216" s="20">
        <f t="shared" si="55"/>
        <v>178.76608103738857</v>
      </c>
    </row>
    <row r="217" spans="2:24">
      <c r="B217" s="6" t="s">
        <v>72</v>
      </c>
      <c r="C217" s="6" t="s">
        <v>30</v>
      </c>
      <c r="D217" s="20">
        <f t="shared" si="55"/>
        <v>69.8081010163488</v>
      </c>
      <c r="E217" s="20">
        <f t="shared" si="55"/>
        <v>61.875362264490995</v>
      </c>
      <c r="F217" s="20">
        <f t="shared" si="55"/>
        <v>68.221553265977249</v>
      </c>
      <c r="G217" s="20">
        <f t="shared" si="55"/>
        <v>66.635005515605698</v>
      </c>
      <c r="H217" s="20">
        <f t="shared" si="55"/>
        <v>66.635005515605698</v>
      </c>
      <c r="I217" s="20">
        <f t="shared" si="55"/>
        <v>68.221553265977249</v>
      </c>
      <c r="J217" s="20">
        <f t="shared" si="55"/>
        <v>65.048457765234133</v>
      </c>
      <c r="K217" s="20">
        <f t="shared" si="55"/>
        <v>67.428279390791459</v>
      </c>
      <c r="L217" s="20">
        <f t="shared" si="55"/>
        <v>63.461910014862553</v>
      </c>
      <c r="M217" s="20">
        <f t="shared" si="55"/>
        <v>67.428279390791459</v>
      </c>
      <c r="N217" s="20">
        <f t="shared" si="55"/>
        <v>62.668636139676785</v>
      </c>
      <c r="O217" s="20">
        <f t="shared" si="55"/>
        <v>61.082088389305213</v>
      </c>
    </row>
    <row r="218" spans="2:24">
      <c r="D218" s="20"/>
      <c r="E218" s="20"/>
      <c r="F218" s="20">
        <f>SUM(F191:F217)</f>
        <v>1272.5194584016879</v>
      </c>
      <c r="G218" s="20">
        <f>SUM(G191:G217)</f>
        <v>1242.9259826249042</v>
      </c>
      <c r="H218" s="20">
        <f>SUM(H191:H217)</f>
        <v>1242.9259826249042</v>
      </c>
      <c r="I218" s="20"/>
      <c r="J218" s="20"/>
      <c r="K218" s="20"/>
      <c r="L218" s="20"/>
      <c r="M218" s="20"/>
      <c r="N218" s="20"/>
      <c r="O218" s="20"/>
    </row>
    <row r="221" spans="2:24" ht="18.75">
      <c r="C221" s="65" t="s">
        <v>252</v>
      </c>
      <c r="D221" s="3"/>
      <c r="E221" s="3"/>
      <c r="F221" s="3"/>
      <c r="G221" s="3"/>
      <c r="H221" s="3"/>
      <c r="I221" s="3"/>
      <c r="J221" s="3"/>
      <c r="K221" s="3"/>
      <c r="L221" s="3"/>
      <c r="M221" s="3"/>
      <c r="N221" s="3"/>
      <c r="O221" s="3"/>
    </row>
    <row r="224" spans="2:24">
      <c r="D224" s="70" t="s">
        <v>173</v>
      </c>
      <c r="E224" s="70"/>
      <c r="F224" s="70" t="s">
        <v>174</v>
      </c>
      <c r="G224" s="70"/>
    </row>
    <row r="225" spans="3:15" ht="17.25">
      <c r="C225" s="7" t="s">
        <v>159</v>
      </c>
      <c r="D225" s="6" t="s">
        <v>158</v>
      </c>
      <c r="E225" s="6" t="s">
        <v>176</v>
      </c>
      <c r="F225" s="6" t="s">
        <v>158</v>
      </c>
      <c r="G225" s="6" t="s">
        <v>176</v>
      </c>
    </row>
    <row r="226" spans="3:15" ht="45">
      <c r="C226" s="6" t="s">
        <v>69</v>
      </c>
      <c r="D226" s="23" t="s">
        <v>175</v>
      </c>
      <c r="E226" s="23" t="s">
        <v>93</v>
      </c>
      <c r="F226" s="53" t="s">
        <v>177</v>
      </c>
      <c r="G226" s="23" t="s">
        <v>93</v>
      </c>
    </row>
    <row r="227" spans="3:15">
      <c r="C227" s="6" t="s">
        <v>70</v>
      </c>
      <c r="D227" s="21" t="s">
        <v>230</v>
      </c>
      <c r="E227" s="21" t="s">
        <v>178</v>
      </c>
      <c r="F227" s="21" t="s">
        <v>179</v>
      </c>
      <c r="G227" s="21" t="s">
        <v>180</v>
      </c>
    </row>
    <row r="228" spans="3:15">
      <c r="C228" s="6" t="s">
        <v>71</v>
      </c>
      <c r="D228" s="21" t="s">
        <v>181</v>
      </c>
      <c r="E228" s="21" t="s">
        <v>182</v>
      </c>
      <c r="F228" s="21" t="s">
        <v>183</v>
      </c>
      <c r="G228" s="21" t="s">
        <v>184</v>
      </c>
    </row>
    <row r="229" spans="3:15">
      <c r="C229" s="6" t="s">
        <v>72</v>
      </c>
      <c r="D229" s="21" t="s">
        <v>185</v>
      </c>
      <c r="E229" s="21" t="s">
        <v>186</v>
      </c>
      <c r="F229" s="21" t="s">
        <v>187</v>
      </c>
      <c r="G229" s="21" t="s">
        <v>188</v>
      </c>
    </row>
    <row r="232" spans="3:15" ht="18.75">
      <c r="C232" s="14" t="s">
        <v>212</v>
      </c>
      <c r="D232" s="3"/>
      <c r="E232" s="3"/>
      <c r="F232" s="3"/>
      <c r="G232" s="3"/>
      <c r="H232" s="3"/>
      <c r="I232" s="3"/>
      <c r="J232" s="3"/>
      <c r="K232" s="3"/>
      <c r="L232" s="3"/>
      <c r="M232" s="3"/>
      <c r="N232" s="3"/>
      <c r="O232" s="3"/>
    </row>
    <row r="235" spans="3:15">
      <c r="C235" s="7" t="s">
        <v>213</v>
      </c>
      <c r="D235" s="6" t="s">
        <v>200</v>
      </c>
      <c r="E235" s="6" t="s">
        <v>201</v>
      </c>
      <c r="G235" s="6" t="s">
        <v>216</v>
      </c>
    </row>
    <row r="236" spans="3:15">
      <c r="C236" s="6" t="s">
        <v>204</v>
      </c>
      <c r="D236" s="20">
        <v>15453</v>
      </c>
      <c r="E236" s="20">
        <v>60344</v>
      </c>
      <c r="G236" s="50">
        <f>D236/E236</f>
        <v>0.25608179769322553</v>
      </c>
    </row>
    <row r="237" spans="3:15">
      <c r="C237" s="6" t="s">
        <v>205</v>
      </c>
      <c r="D237" s="20">
        <v>1985</v>
      </c>
      <c r="E237" s="20">
        <v>2961</v>
      </c>
      <c r="G237" s="50">
        <f>D237/E237</f>
        <v>0.67038162782843636</v>
      </c>
    </row>
    <row r="238" spans="3:15">
      <c r="D238" s="21"/>
    </row>
    <row r="239" spans="3:15">
      <c r="C239" s="6" t="s">
        <v>215</v>
      </c>
      <c r="D239" s="50">
        <f>D237/D236</f>
        <v>0.12845402187277552</v>
      </c>
      <c r="E239" s="50">
        <f>E237/E236</f>
        <v>4.9068672941800347E-2</v>
      </c>
    </row>
    <row r="241" spans="2:8">
      <c r="C241" s="51" t="s">
        <v>214</v>
      </c>
    </row>
    <row r="242" spans="2:8">
      <c r="C242" s="51" t="s">
        <v>217</v>
      </c>
    </row>
    <row r="246" spans="2:8">
      <c r="B246" s="64" t="s">
        <v>218</v>
      </c>
      <c r="G246" s="20"/>
      <c r="H246" s="20"/>
    </row>
    <row r="247" spans="2:8">
      <c r="B247" s="6" t="s">
        <v>84</v>
      </c>
      <c r="C247" s="6"/>
      <c r="D247" s="6" t="s">
        <v>140</v>
      </c>
      <c r="E247" s="6" t="s">
        <v>141</v>
      </c>
      <c r="F247" s="6" t="s">
        <v>142</v>
      </c>
      <c r="G247" s="6" t="s">
        <v>143</v>
      </c>
      <c r="H247" s="20"/>
    </row>
    <row r="248" spans="2:8">
      <c r="B248" s="6" t="s">
        <v>69</v>
      </c>
      <c r="C248" s="6" t="s">
        <v>25</v>
      </c>
      <c r="D248" s="20">
        <f>$G$237*F162</f>
        <v>1.7869954370296317</v>
      </c>
      <c r="E248" s="20">
        <f t="shared" ref="E248:G253" si="56">$G$237*G162</f>
        <v>1.7454374036103386</v>
      </c>
      <c r="F248" s="20">
        <f t="shared" si="56"/>
        <v>1.7454374036103386</v>
      </c>
      <c r="G248" s="20">
        <f>$G$237*I162</f>
        <v>1.7869954370296317</v>
      </c>
      <c r="H248" s="20"/>
    </row>
    <row r="249" spans="2:8">
      <c r="B249" s="6" t="s">
        <v>69</v>
      </c>
      <c r="C249" s="6" t="s">
        <v>26</v>
      </c>
      <c r="D249" s="20">
        <f>$G$237*F163</f>
        <v>10.025322557491469</v>
      </c>
      <c r="E249" s="20">
        <f t="shared" si="56"/>
        <v>9.7921755212707406</v>
      </c>
      <c r="F249" s="20">
        <f t="shared" si="56"/>
        <v>9.7921755212707406</v>
      </c>
      <c r="G249" s="20">
        <f t="shared" si="56"/>
        <v>10.025322557491469</v>
      </c>
      <c r="H249" s="20"/>
    </row>
    <row r="250" spans="2:8">
      <c r="B250" s="6" t="s">
        <v>69</v>
      </c>
      <c r="C250" s="6" t="s">
        <v>27</v>
      </c>
      <c r="D250" s="20">
        <f t="shared" ref="D250:D262" si="57">$G$237*F164</f>
        <v>40.314546789487267</v>
      </c>
      <c r="E250" s="20">
        <f t="shared" si="56"/>
        <v>39.376999189731762</v>
      </c>
      <c r="F250" s="20">
        <f t="shared" si="56"/>
        <v>39.376999189731762</v>
      </c>
      <c r="G250" s="20">
        <f t="shared" si="56"/>
        <v>40.314546789487267</v>
      </c>
      <c r="H250" s="20"/>
    </row>
    <row r="251" spans="2:8">
      <c r="B251" s="6" t="s">
        <v>69</v>
      </c>
      <c r="C251" s="6" t="s">
        <v>28</v>
      </c>
      <c r="D251" s="20">
        <f t="shared" si="57"/>
        <v>72.51549188038075</v>
      </c>
      <c r="E251" s="20">
        <f t="shared" si="56"/>
        <v>70.829085092464936</v>
      </c>
      <c r="F251" s="20">
        <f t="shared" si="56"/>
        <v>70.829085092464936</v>
      </c>
      <c r="G251" s="20">
        <f t="shared" si="56"/>
        <v>72.51549188038075</v>
      </c>
    </row>
    <row r="252" spans="2:8">
      <c r="B252" s="6" t="s">
        <v>69</v>
      </c>
      <c r="C252" s="6" t="s">
        <v>29</v>
      </c>
      <c r="D252" s="20">
        <f t="shared" si="57"/>
        <v>54.311794895367157</v>
      </c>
      <c r="E252" s="20">
        <f t="shared" si="56"/>
        <v>53.048729897800499</v>
      </c>
      <c r="F252" s="20">
        <f t="shared" si="56"/>
        <v>53.048729897800499</v>
      </c>
      <c r="G252" s="20">
        <f t="shared" si="56"/>
        <v>54.311794895367157</v>
      </c>
    </row>
    <row r="253" spans="2:8">
      <c r="B253" s="6" t="s">
        <v>69</v>
      </c>
      <c r="C253" s="6" t="s">
        <v>30</v>
      </c>
      <c r="D253" s="20">
        <f t="shared" si="57"/>
        <v>19.139319512946798</v>
      </c>
      <c r="E253" s="20">
        <f t="shared" si="56"/>
        <v>18.694219059157344</v>
      </c>
      <c r="F253" s="20">
        <f t="shared" si="56"/>
        <v>18.694219059157344</v>
      </c>
      <c r="G253" s="20">
        <f t="shared" si="56"/>
        <v>19.139319512946798</v>
      </c>
    </row>
    <row r="254" spans="2:8">
      <c r="D254" s="20"/>
      <c r="E254" s="20"/>
      <c r="F254" s="20"/>
      <c r="G254" s="20"/>
    </row>
    <row r="255" spans="2:8">
      <c r="B255" s="6" t="s">
        <v>70</v>
      </c>
      <c r="C255" s="6" t="s">
        <v>25</v>
      </c>
      <c r="D255" s="20">
        <f t="shared" si="57"/>
        <v>0.59566514567654405</v>
      </c>
      <c r="E255" s="20">
        <f t="shared" ref="E255:E260" si="58">$G$237*G169</f>
        <v>0.58181246787011287</v>
      </c>
      <c r="F255" s="20">
        <f t="shared" ref="F255:G260" si="59">$G$237*H169</f>
        <v>0.58181246787011287</v>
      </c>
      <c r="G255" s="20">
        <f t="shared" si="59"/>
        <v>0.59566514567654405</v>
      </c>
    </row>
    <row r="256" spans="2:8">
      <c r="B256" s="6" t="s">
        <v>70</v>
      </c>
      <c r="C256" s="6" t="s">
        <v>26</v>
      </c>
      <c r="D256" s="20">
        <f t="shared" si="57"/>
        <v>3.3417741858304906</v>
      </c>
      <c r="E256" s="20">
        <f t="shared" si="58"/>
        <v>3.2640585070902466</v>
      </c>
      <c r="F256" s="20">
        <f t="shared" si="59"/>
        <v>3.2640585070902466</v>
      </c>
      <c r="G256" s="20">
        <f t="shared" si="59"/>
        <v>3.3417741858304906</v>
      </c>
    </row>
    <row r="257" spans="2:7">
      <c r="B257" s="6" t="s">
        <v>70</v>
      </c>
      <c r="C257" s="6" t="s">
        <v>27</v>
      </c>
      <c r="D257" s="20">
        <f t="shared" si="57"/>
        <v>13.438182263162425</v>
      </c>
      <c r="E257" s="20">
        <f t="shared" si="58"/>
        <v>13.125666396577252</v>
      </c>
      <c r="F257" s="20">
        <f t="shared" si="59"/>
        <v>13.125666396577252</v>
      </c>
      <c r="G257" s="20">
        <f t="shared" si="59"/>
        <v>13.438182263162425</v>
      </c>
    </row>
    <row r="258" spans="2:7">
      <c r="B258" s="6" t="s">
        <v>70</v>
      </c>
      <c r="C258" s="6" t="s">
        <v>28</v>
      </c>
      <c r="D258" s="20">
        <f t="shared" si="57"/>
        <v>24.171830626793582</v>
      </c>
      <c r="E258" s="20">
        <f t="shared" si="58"/>
        <v>23.609695030821641</v>
      </c>
      <c r="F258" s="20">
        <f t="shared" si="59"/>
        <v>23.609695030821641</v>
      </c>
      <c r="G258" s="20">
        <f t="shared" si="59"/>
        <v>24.171830626793582</v>
      </c>
    </row>
    <row r="259" spans="2:7">
      <c r="B259" s="6" t="s">
        <v>70</v>
      </c>
      <c r="C259" s="6" t="s">
        <v>29</v>
      </c>
      <c r="D259" s="20">
        <f t="shared" si="57"/>
        <v>18.103931631789056</v>
      </c>
      <c r="E259" s="20">
        <f t="shared" si="58"/>
        <v>17.682909965933497</v>
      </c>
      <c r="F259" s="20">
        <f t="shared" si="59"/>
        <v>17.682909965933497</v>
      </c>
      <c r="G259" s="20">
        <f t="shared" si="59"/>
        <v>18.103931631789056</v>
      </c>
    </row>
    <row r="260" spans="2:7">
      <c r="B260" s="6" t="s">
        <v>70</v>
      </c>
      <c r="C260" s="6" t="s">
        <v>30</v>
      </c>
      <c r="D260" s="20">
        <f t="shared" si="57"/>
        <v>6.3797731709822676</v>
      </c>
      <c r="E260" s="20">
        <f t="shared" si="58"/>
        <v>6.2314063530524475</v>
      </c>
      <c r="F260" s="20">
        <f t="shared" si="59"/>
        <v>6.2314063530524475</v>
      </c>
      <c r="G260" s="20">
        <f t="shared" si="59"/>
        <v>6.3797731709822676</v>
      </c>
    </row>
    <row r="261" spans="2:7">
      <c r="D261" s="20"/>
      <c r="E261" s="20"/>
      <c r="F261" s="20"/>
      <c r="G261" s="20"/>
    </row>
    <row r="262" spans="2:7">
      <c r="B262" s="6" t="s">
        <v>71</v>
      </c>
      <c r="C262" s="6" t="s">
        <v>25</v>
      </c>
      <c r="D262" s="20">
        <f t="shared" si="57"/>
        <v>1.414704720981792</v>
      </c>
      <c r="E262" s="20">
        <f>$G$237*G176</f>
        <v>1.3818046111915179</v>
      </c>
      <c r="F262" s="20">
        <f>$G$237*H176</f>
        <v>1.3818046111915179</v>
      </c>
      <c r="G262" s="20">
        <f>$G$237*I176</f>
        <v>1.414704720981792</v>
      </c>
    </row>
    <row r="263" spans="2:7">
      <c r="B263" s="6" t="s">
        <v>71</v>
      </c>
      <c r="C263" s="6" t="s">
        <v>26</v>
      </c>
      <c r="D263" s="20">
        <f t="shared" ref="D263:D274" si="60">$G$237*F177</f>
        <v>7.9367136913474132</v>
      </c>
      <c r="E263" s="20">
        <f>$G$237*G177</f>
        <v>7.752138954339336</v>
      </c>
      <c r="F263" s="20">
        <f t="shared" ref="F263:G267" si="61">$G$237*H177</f>
        <v>7.752138954339336</v>
      </c>
      <c r="G263" s="20">
        <f t="shared" si="61"/>
        <v>7.9367136913474132</v>
      </c>
    </row>
    <row r="264" spans="2:7">
      <c r="B264" s="6" t="s">
        <v>71</v>
      </c>
      <c r="C264" s="6" t="s">
        <v>27</v>
      </c>
      <c r="D264" s="20">
        <f t="shared" si="60"/>
        <v>31.915682875010756</v>
      </c>
      <c r="E264" s="20">
        <f>$G$237*G178</f>
        <v>31.173457691870976</v>
      </c>
      <c r="F264" s="20">
        <f t="shared" si="61"/>
        <v>31.173457691870976</v>
      </c>
      <c r="G264" s="20">
        <f t="shared" si="61"/>
        <v>31.915682875010756</v>
      </c>
    </row>
    <row r="265" spans="2:7">
      <c r="B265" s="6" t="s">
        <v>71</v>
      </c>
      <c r="C265" s="6" t="s">
        <v>28</v>
      </c>
      <c r="D265" s="20">
        <f t="shared" si="60"/>
        <v>57.408097738634766</v>
      </c>
      <c r="E265" s="20">
        <f>$G$237*G179</f>
        <v>56.073025698201398</v>
      </c>
      <c r="F265" s="20">
        <f t="shared" si="61"/>
        <v>56.073025698201398</v>
      </c>
      <c r="G265" s="20">
        <f t="shared" si="61"/>
        <v>57.408097738634766</v>
      </c>
    </row>
    <row r="266" spans="2:7">
      <c r="B266" s="6" t="s">
        <v>71</v>
      </c>
      <c r="C266" s="6" t="s">
        <v>29</v>
      </c>
      <c r="D266" s="20">
        <f t="shared" si="60"/>
        <v>42.996837625499005</v>
      </c>
      <c r="E266" s="20">
        <f>$G$237*G180</f>
        <v>41.996911169092058</v>
      </c>
      <c r="F266" s="20">
        <f t="shared" si="61"/>
        <v>41.996911169092058</v>
      </c>
      <c r="G266" s="20">
        <f t="shared" si="61"/>
        <v>42.996837625499005</v>
      </c>
    </row>
    <row r="267" spans="2:7">
      <c r="B267" s="6" t="s">
        <v>71</v>
      </c>
      <c r="C267" s="6" t="s">
        <v>30</v>
      </c>
      <c r="D267" s="20">
        <f t="shared" si="60"/>
        <v>15.151961281082883</v>
      </c>
      <c r="E267" s="20">
        <f>$G$237*G181</f>
        <v>14.799590088499563</v>
      </c>
      <c r="F267" s="20">
        <f t="shared" si="61"/>
        <v>14.799590088499563</v>
      </c>
      <c r="G267" s="20">
        <f t="shared" si="61"/>
        <v>15.151961281082883</v>
      </c>
    </row>
    <row r="268" spans="2:7">
      <c r="D268" s="20"/>
      <c r="E268" s="20"/>
      <c r="F268" s="20"/>
      <c r="G268" s="20"/>
    </row>
    <row r="269" spans="2:7">
      <c r="B269" s="6" t="s">
        <v>72</v>
      </c>
      <c r="C269" s="6" t="s">
        <v>25</v>
      </c>
      <c r="D269" s="20">
        <f t="shared" si="60"/>
        <v>3.4995327308496957</v>
      </c>
      <c r="E269" s="20">
        <f t="shared" ref="E269:E274" si="62">$G$237*G183</f>
        <v>3.4181482487369128</v>
      </c>
      <c r="F269" s="20">
        <f t="shared" ref="F269:G274" si="63">$G$237*H183</f>
        <v>3.4181482487369128</v>
      </c>
      <c r="G269" s="20">
        <f t="shared" si="63"/>
        <v>3.4995327308496957</v>
      </c>
    </row>
    <row r="270" spans="2:7">
      <c r="B270" s="6" t="s">
        <v>72</v>
      </c>
      <c r="C270" s="6" t="s">
        <v>26</v>
      </c>
      <c r="D270" s="20">
        <f t="shared" si="60"/>
        <v>19.632923341754129</v>
      </c>
      <c r="E270" s="20">
        <f t="shared" si="62"/>
        <v>19.176343729155199</v>
      </c>
      <c r="F270" s="20">
        <f t="shared" si="63"/>
        <v>19.176343729155199</v>
      </c>
      <c r="G270" s="20">
        <f t="shared" si="63"/>
        <v>19.632923341754129</v>
      </c>
    </row>
    <row r="271" spans="2:7">
      <c r="B271" s="6" t="s">
        <v>72</v>
      </c>
      <c r="C271" s="6" t="s">
        <v>27</v>
      </c>
      <c r="D271" s="20">
        <f t="shared" si="60"/>
        <v>78.949320796079235</v>
      </c>
      <c r="E271" s="20">
        <f t="shared" si="62"/>
        <v>77.113290079891371</v>
      </c>
      <c r="F271" s="20">
        <f t="shared" si="63"/>
        <v>77.113290079891371</v>
      </c>
      <c r="G271" s="20">
        <f t="shared" si="63"/>
        <v>78.949320796079235</v>
      </c>
    </row>
    <row r="272" spans="2:7">
      <c r="B272" s="6" t="s">
        <v>72</v>
      </c>
      <c r="C272" s="6" t="s">
        <v>28</v>
      </c>
      <c r="D272" s="20">
        <f t="shared" si="60"/>
        <v>142.00950493241228</v>
      </c>
      <c r="E272" s="20">
        <f t="shared" si="62"/>
        <v>138.70695830607715</v>
      </c>
      <c r="F272" s="20">
        <f t="shared" si="63"/>
        <v>138.70695830607715</v>
      </c>
      <c r="G272" s="20">
        <f t="shared" si="63"/>
        <v>142.00950493241228</v>
      </c>
    </row>
    <row r="273" spans="2:24">
      <c r="B273" s="6" t="s">
        <v>72</v>
      </c>
      <c r="C273" s="6" t="s">
        <v>29</v>
      </c>
      <c r="D273" s="20">
        <f t="shared" si="60"/>
        <v>106.36059833676069</v>
      </c>
      <c r="E273" s="20">
        <f t="shared" si="62"/>
        <v>103.8870960498593</v>
      </c>
      <c r="F273" s="20">
        <f t="shared" si="63"/>
        <v>103.8870960498593</v>
      </c>
      <c r="G273" s="20">
        <f t="shared" si="63"/>
        <v>106.36059833676069</v>
      </c>
    </row>
    <row r="274" spans="2:24">
      <c r="B274" s="6" t="s">
        <v>72</v>
      </c>
      <c r="C274" s="6" t="s">
        <v>30</v>
      </c>
      <c r="D274" s="20">
        <f t="shared" si="60"/>
        <v>37.481167379520819</v>
      </c>
      <c r="E274" s="20">
        <f t="shared" si="62"/>
        <v>36.609512324183129</v>
      </c>
      <c r="F274" s="20">
        <f t="shared" si="63"/>
        <v>36.609512324183129</v>
      </c>
      <c r="G274" s="20">
        <f t="shared" si="63"/>
        <v>37.481167379520819</v>
      </c>
    </row>
    <row r="275" spans="2:24">
      <c r="D275" s="20">
        <f>SUM(D248:D274)</f>
        <v>808.88167354687073</v>
      </c>
      <c r="E275" s="20">
        <f>SUM(E248:E274)</f>
        <v>790.07047183647876</v>
      </c>
      <c r="F275" s="20">
        <f>SUM(F248:F274)</f>
        <v>790.07047183647876</v>
      </c>
      <c r="G275" s="20">
        <f>SUM(G248:G274)</f>
        <v>808.88167354687073</v>
      </c>
    </row>
    <row r="276" spans="2:24">
      <c r="D276" s="20"/>
      <c r="E276" s="20"/>
      <c r="F276" s="20"/>
      <c r="G276" s="20"/>
    </row>
    <row r="277" spans="2:24">
      <c r="B277" s="6" t="s">
        <v>6</v>
      </c>
      <c r="C277" s="6"/>
      <c r="D277" s="6" t="s">
        <v>140</v>
      </c>
      <c r="E277" s="6" t="s">
        <v>141</v>
      </c>
      <c r="F277" s="6" t="s">
        <v>142</v>
      </c>
      <c r="G277" s="6" t="s">
        <v>142</v>
      </c>
    </row>
    <row r="278" spans="2:24">
      <c r="B278" s="6" t="s">
        <v>69</v>
      </c>
      <c r="C278" s="6" t="s">
        <v>25</v>
      </c>
      <c r="D278" s="20">
        <f>$G$237*F191</f>
        <v>1.1279780913572115</v>
      </c>
      <c r="E278" s="20">
        <f t="shared" ref="E278:G282" si="64">$G$237*G191</f>
        <v>1.1017460427209975</v>
      </c>
      <c r="F278" s="20">
        <f t="shared" si="64"/>
        <v>1.1017460427209975</v>
      </c>
      <c r="G278" s="20">
        <f t="shared" si="64"/>
        <v>1.1279780913572115</v>
      </c>
    </row>
    <row r="279" spans="2:24">
      <c r="B279" s="6" t="s">
        <v>69</v>
      </c>
      <c r="C279" s="6" t="s">
        <v>26</v>
      </c>
      <c r="D279" s="20">
        <f>$G$237*F192</f>
        <v>5.989115595682251</v>
      </c>
      <c r="E279" s="20">
        <f t="shared" si="64"/>
        <v>5.8498338376431303</v>
      </c>
      <c r="F279" s="20">
        <f t="shared" si="64"/>
        <v>5.8498338376431303</v>
      </c>
      <c r="G279" s="20">
        <f t="shared" si="64"/>
        <v>5.989115595682251</v>
      </c>
    </row>
    <row r="280" spans="2:24">
      <c r="B280" s="6" t="s">
        <v>69</v>
      </c>
      <c r="C280" s="6" t="s">
        <v>27</v>
      </c>
      <c r="D280" s="20">
        <f>$G$237*F193</f>
        <v>30.04104375609089</v>
      </c>
      <c r="E280" s="20">
        <f t="shared" si="64"/>
        <v>29.34241483153064</v>
      </c>
      <c r="F280" s="20">
        <f t="shared" si="64"/>
        <v>29.34241483153064</v>
      </c>
      <c r="G280" s="20">
        <f t="shared" si="64"/>
        <v>30.04104375609089</v>
      </c>
    </row>
    <row r="281" spans="2:24">
      <c r="B281" s="6" t="s">
        <v>69</v>
      </c>
      <c r="C281" s="6" t="s">
        <v>28</v>
      </c>
      <c r="D281" s="20">
        <f>$G$237*F194</f>
        <v>57.365370900329474</v>
      </c>
      <c r="E281" s="20">
        <f t="shared" si="64"/>
        <v>56.031292507298573</v>
      </c>
      <c r="F281" s="20">
        <f t="shared" si="64"/>
        <v>56.031292507298573</v>
      </c>
      <c r="G281" s="20">
        <f t="shared" si="64"/>
        <v>57.365370900329474</v>
      </c>
      <c r="P281" s="3"/>
      <c r="Q281" s="3"/>
      <c r="R281" s="3"/>
      <c r="S281" s="3"/>
      <c r="T281" s="3"/>
      <c r="U281" s="3"/>
      <c r="V281" s="3"/>
      <c r="W281" s="3"/>
      <c r="X281" s="3"/>
    </row>
    <row r="282" spans="2:24">
      <c r="B282" s="6" t="s">
        <v>69</v>
      </c>
      <c r="C282" s="6" t="s">
        <v>29</v>
      </c>
      <c r="D282" s="20">
        <f>$G$237*F195</f>
        <v>46.332326782476798</v>
      </c>
      <c r="E282" s="20">
        <f t="shared" si="64"/>
        <v>45.254830810791297</v>
      </c>
      <c r="F282" s="20">
        <f t="shared" si="64"/>
        <v>45.254830810791297</v>
      </c>
      <c r="G282" s="20">
        <f t="shared" si="64"/>
        <v>46.332326782476798</v>
      </c>
    </row>
    <row r="283" spans="2:24">
      <c r="B283" s="6" t="s">
        <v>69</v>
      </c>
      <c r="C283" s="6" t="s">
        <v>30</v>
      </c>
      <c r="D283" s="20">
        <f t="shared" ref="D283:D297" si="65">$G$237*F196</f>
        <v>15.831164745495069</v>
      </c>
      <c r="E283" s="20">
        <f>$G$237*G196</f>
        <v>15.462998123506816</v>
      </c>
      <c r="F283" s="20">
        <f>$G$237*H196</f>
        <v>15.462998123506816</v>
      </c>
      <c r="G283" s="20">
        <f>$G$237*I196</f>
        <v>15.831164745495069</v>
      </c>
    </row>
    <row r="285" spans="2:24">
      <c r="B285" s="6" t="s">
        <v>70</v>
      </c>
      <c r="C285" s="6" t="s">
        <v>25</v>
      </c>
      <c r="D285" s="20">
        <f t="shared" si="65"/>
        <v>0.50132359615876076</v>
      </c>
      <c r="E285" s="20">
        <f t="shared" ref="E285:E290" si="66">$G$237*G198</f>
        <v>0.48966490787599892</v>
      </c>
      <c r="F285" s="20">
        <f t="shared" ref="F285:G290" si="67">$G$237*H198</f>
        <v>0.48966490787599892</v>
      </c>
      <c r="G285" s="20">
        <f t="shared" si="67"/>
        <v>0.50132359615876076</v>
      </c>
    </row>
    <row r="286" spans="2:24">
      <c r="B286" s="6" t="s">
        <v>70</v>
      </c>
      <c r="C286" s="6" t="s">
        <v>26</v>
      </c>
      <c r="D286" s="20">
        <f t="shared" si="65"/>
        <v>2.6618291536365568</v>
      </c>
      <c r="E286" s="20">
        <f t="shared" si="66"/>
        <v>2.5999261500636135</v>
      </c>
      <c r="F286" s="20">
        <f t="shared" si="67"/>
        <v>2.5999261500636135</v>
      </c>
      <c r="G286" s="20">
        <f t="shared" si="67"/>
        <v>2.6618291536365568</v>
      </c>
    </row>
    <row r="287" spans="2:24">
      <c r="B287" s="6" t="s">
        <v>70</v>
      </c>
      <c r="C287" s="6" t="s">
        <v>27</v>
      </c>
      <c r="D287" s="20">
        <f t="shared" si="65"/>
        <v>13.351575002707063</v>
      </c>
      <c r="E287" s="20">
        <f t="shared" si="66"/>
        <v>13.041073258458063</v>
      </c>
      <c r="F287" s="20">
        <f t="shared" si="67"/>
        <v>13.041073258458063</v>
      </c>
      <c r="G287" s="20">
        <f t="shared" si="67"/>
        <v>13.351575002707063</v>
      </c>
    </row>
    <row r="288" spans="2:24">
      <c r="B288" s="6" t="s">
        <v>70</v>
      </c>
      <c r="C288" s="6" t="s">
        <v>28</v>
      </c>
      <c r="D288" s="20">
        <f t="shared" si="65"/>
        <v>25.495720400146439</v>
      </c>
      <c r="E288" s="20">
        <f t="shared" si="66"/>
        <v>24.902796669910476</v>
      </c>
      <c r="F288" s="20">
        <f t="shared" si="67"/>
        <v>24.902796669910476</v>
      </c>
      <c r="G288" s="20">
        <f t="shared" si="67"/>
        <v>25.495720400146439</v>
      </c>
    </row>
    <row r="289" spans="2:44">
      <c r="B289" s="6" t="s">
        <v>70</v>
      </c>
      <c r="C289" s="6" t="s">
        <v>29</v>
      </c>
      <c r="D289" s="20">
        <f t="shared" si="65"/>
        <v>20.592145236656357</v>
      </c>
      <c r="E289" s="20">
        <f t="shared" si="66"/>
        <v>20.113258138129467</v>
      </c>
      <c r="F289" s="20">
        <f t="shared" si="67"/>
        <v>20.113258138129467</v>
      </c>
      <c r="G289" s="20">
        <f t="shared" si="67"/>
        <v>20.592145236656357</v>
      </c>
    </row>
    <row r="290" spans="2:44">
      <c r="B290" s="6" t="s">
        <v>70</v>
      </c>
      <c r="C290" s="6" t="s">
        <v>30</v>
      </c>
      <c r="D290" s="20">
        <f t="shared" si="65"/>
        <v>7.0360732202200325</v>
      </c>
      <c r="E290" s="20">
        <f t="shared" si="66"/>
        <v>6.8724436104474727</v>
      </c>
      <c r="F290" s="20">
        <f t="shared" si="67"/>
        <v>6.8724436104474727</v>
      </c>
      <c r="G290" s="20">
        <f t="shared" si="67"/>
        <v>7.0360732202200325</v>
      </c>
    </row>
    <row r="292" spans="2:44">
      <c r="B292" s="6" t="s">
        <v>71</v>
      </c>
      <c r="C292" s="6" t="s">
        <v>25</v>
      </c>
      <c r="D292" s="20">
        <f t="shared" si="65"/>
        <v>1.2533089903969019</v>
      </c>
      <c r="E292" s="20">
        <f t="shared" ref="E292:E297" si="68">$G$237*G205</f>
        <v>1.2241622696899972</v>
      </c>
      <c r="F292" s="20">
        <f t="shared" ref="F292:G297" si="69">$G$237*H205</f>
        <v>1.2241622696899972</v>
      </c>
      <c r="G292" s="20">
        <f t="shared" si="69"/>
        <v>1.2533089903969019</v>
      </c>
    </row>
    <row r="293" spans="2:44">
      <c r="B293" s="6" t="s">
        <v>71</v>
      </c>
      <c r="C293" s="6" t="s">
        <v>26</v>
      </c>
      <c r="D293" s="20">
        <f t="shared" si="65"/>
        <v>6.6545728840913911</v>
      </c>
      <c r="E293" s="20">
        <f t="shared" si="68"/>
        <v>6.4998153751590344</v>
      </c>
      <c r="F293" s="20">
        <f t="shared" si="69"/>
        <v>6.4998153751590344</v>
      </c>
      <c r="G293" s="20">
        <f t="shared" si="69"/>
        <v>6.6545728840913911</v>
      </c>
    </row>
    <row r="294" spans="2:44">
      <c r="B294" s="6" t="s">
        <v>71</v>
      </c>
      <c r="C294" s="6" t="s">
        <v>27</v>
      </c>
      <c r="D294" s="20">
        <f t="shared" si="65"/>
        <v>33.378937506767663</v>
      </c>
      <c r="E294" s="20">
        <f t="shared" si="68"/>
        <v>32.602683146145154</v>
      </c>
      <c r="F294" s="20">
        <f t="shared" si="69"/>
        <v>32.602683146145154</v>
      </c>
      <c r="G294" s="20">
        <f t="shared" si="69"/>
        <v>33.378937506767663</v>
      </c>
    </row>
    <row r="295" spans="2:44">
      <c r="B295" s="6" t="s">
        <v>71</v>
      </c>
      <c r="C295" s="6" t="s">
        <v>28</v>
      </c>
      <c r="D295" s="20">
        <f t="shared" si="65"/>
        <v>63.73930100036609</v>
      </c>
      <c r="E295" s="20">
        <f t="shared" si="68"/>
        <v>62.256991674776188</v>
      </c>
      <c r="F295" s="20">
        <f t="shared" si="69"/>
        <v>62.256991674776188</v>
      </c>
      <c r="G295" s="20">
        <f t="shared" si="69"/>
        <v>63.73930100036609</v>
      </c>
      <c r="P295" s="6"/>
      <c r="Q295" s="6"/>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6"/>
      <c r="AQ295" s="6"/>
      <c r="AR295" s="6"/>
    </row>
    <row r="296" spans="2:44">
      <c r="B296" s="6" t="s">
        <v>71</v>
      </c>
      <c r="C296" s="6" t="s">
        <v>29</v>
      </c>
      <c r="D296" s="20">
        <f t="shared" si="65"/>
        <v>51.480363091640889</v>
      </c>
      <c r="E296" s="20">
        <f t="shared" si="68"/>
        <v>50.283145345323668</v>
      </c>
      <c r="F296" s="20">
        <f t="shared" si="69"/>
        <v>50.283145345323668</v>
      </c>
      <c r="G296" s="20">
        <f t="shared" si="69"/>
        <v>51.480363091640889</v>
      </c>
      <c r="P296" s="6">
        <f>O378+1</f>
        <v>12</v>
      </c>
      <c r="Q296" s="6">
        <f t="shared" ref="Q296:AR296" si="70">P296+1</f>
        <v>13</v>
      </c>
      <c r="R296" s="6">
        <f t="shared" si="70"/>
        <v>14</v>
      </c>
      <c r="S296" s="6">
        <f t="shared" si="70"/>
        <v>15</v>
      </c>
      <c r="T296" s="6">
        <f t="shared" si="70"/>
        <v>16</v>
      </c>
      <c r="U296" s="6">
        <f t="shared" si="70"/>
        <v>17</v>
      </c>
      <c r="V296" s="6">
        <f t="shared" si="70"/>
        <v>18</v>
      </c>
      <c r="W296" s="6">
        <f t="shared" si="70"/>
        <v>19</v>
      </c>
      <c r="X296" s="6">
        <f t="shared" si="70"/>
        <v>20</v>
      </c>
      <c r="Y296" s="6">
        <f t="shared" si="70"/>
        <v>21</v>
      </c>
      <c r="Z296" s="6">
        <f t="shared" si="70"/>
        <v>22</v>
      </c>
      <c r="AA296" s="6">
        <f t="shared" si="70"/>
        <v>23</v>
      </c>
      <c r="AB296" s="6">
        <f t="shared" si="70"/>
        <v>24</v>
      </c>
      <c r="AC296" s="6">
        <f t="shared" si="70"/>
        <v>25</v>
      </c>
      <c r="AD296" s="6">
        <f t="shared" si="70"/>
        <v>26</v>
      </c>
      <c r="AE296" s="6">
        <f t="shared" si="70"/>
        <v>27</v>
      </c>
      <c r="AF296" s="6">
        <f t="shared" si="70"/>
        <v>28</v>
      </c>
      <c r="AG296" s="6">
        <f t="shared" si="70"/>
        <v>29</v>
      </c>
      <c r="AH296" s="6">
        <f t="shared" si="70"/>
        <v>30</v>
      </c>
      <c r="AI296" s="6">
        <f t="shared" si="70"/>
        <v>31</v>
      </c>
      <c r="AJ296" s="6">
        <f t="shared" si="70"/>
        <v>32</v>
      </c>
      <c r="AK296" s="6">
        <f t="shared" si="70"/>
        <v>33</v>
      </c>
      <c r="AL296" s="6">
        <f t="shared" si="70"/>
        <v>34</v>
      </c>
      <c r="AM296" s="6">
        <f t="shared" si="70"/>
        <v>35</v>
      </c>
      <c r="AN296" s="6">
        <f t="shared" si="70"/>
        <v>36</v>
      </c>
      <c r="AO296" s="6">
        <f t="shared" si="70"/>
        <v>37</v>
      </c>
      <c r="AP296" s="6">
        <f t="shared" si="70"/>
        <v>38</v>
      </c>
      <c r="AQ296" s="6">
        <f t="shared" si="70"/>
        <v>39</v>
      </c>
      <c r="AR296" s="6">
        <f t="shared" si="70"/>
        <v>40</v>
      </c>
    </row>
    <row r="297" spans="2:44">
      <c r="B297" s="6" t="s">
        <v>71</v>
      </c>
      <c r="C297" s="6" t="s">
        <v>30</v>
      </c>
      <c r="D297" s="20">
        <f t="shared" si="65"/>
        <v>17.590183050550078</v>
      </c>
      <c r="E297" s="20">
        <f t="shared" si="68"/>
        <v>17.181109026118683</v>
      </c>
      <c r="F297" s="20">
        <f t="shared" si="69"/>
        <v>17.181109026118683</v>
      </c>
      <c r="G297" s="20">
        <f t="shared" si="69"/>
        <v>17.590183050550078</v>
      </c>
      <c r="P297" s="52">
        <f>VLOOKUP(P$296,'Survival '!$A$7:$Q$48,3,FALSE)</f>
        <v>1</v>
      </c>
      <c r="Q297" s="52">
        <f>VLOOKUP(Q$296,'Survival '!$A$7:$Q$48,3,FALSE)</f>
        <v>1</v>
      </c>
      <c r="R297" s="52">
        <f>VLOOKUP(R$296,'Survival '!$A$7:$Q$48,3,FALSE)</f>
        <v>1</v>
      </c>
      <c r="S297" s="52">
        <f>VLOOKUP(S$296,'Survival '!$A$7:$Q$48,3,FALSE)</f>
        <v>1</v>
      </c>
      <c r="T297" s="52">
        <f>VLOOKUP(T$296,'Survival '!$A$7:$Q$48,3,FALSE)</f>
        <v>1</v>
      </c>
      <c r="U297" s="52">
        <f>VLOOKUP(U$296,'Survival '!$A$7:$Q$48,3,FALSE)</f>
        <v>1</v>
      </c>
      <c r="V297" s="52">
        <f>VLOOKUP(V$296,'Survival '!$A$7:$Q$48,3,FALSE)</f>
        <v>1</v>
      </c>
      <c r="W297" s="52">
        <f>VLOOKUP(W$296,'Survival '!$A$7:$Q$48,3,FALSE)</f>
        <v>1</v>
      </c>
      <c r="X297" s="52">
        <f>VLOOKUP(X$296,'Survival '!$A$7:$Q$48,3,FALSE)</f>
        <v>1</v>
      </c>
      <c r="Y297" s="52">
        <f>VLOOKUP(Y$296,'Survival '!$A$7:$Q$48,3,FALSE)</f>
        <v>1</v>
      </c>
      <c r="Z297" s="52">
        <f>VLOOKUP(Z$296,'Survival '!$A$7:$Q$48,3,FALSE)</f>
        <v>1</v>
      </c>
      <c r="AA297" s="52">
        <f>VLOOKUP(AA$296,'Survival '!$A$7:$Q$48,3,FALSE)</f>
        <v>1</v>
      </c>
      <c r="AB297" s="52">
        <f>VLOOKUP(AB$296,'Survival '!$A$7:$Q$48,3,FALSE)</f>
        <v>1</v>
      </c>
      <c r="AC297" s="52">
        <f>VLOOKUP(AC$296,'Survival '!$A$7:$Q$48,3,FALSE)</f>
        <v>1</v>
      </c>
      <c r="AD297" s="52">
        <f>VLOOKUP(AD$296,'Survival '!$A$7:$Q$48,3,FALSE)</f>
        <v>1</v>
      </c>
      <c r="AE297" s="52">
        <f>VLOOKUP(AE$296,'Survival '!$A$7:$Q$48,3,FALSE)</f>
        <v>1</v>
      </c>
      <c r="AF297" s="52">
        <f>VLOOKUP(AF$296,'Survival '!$A$7:$Q$48,3,FALSE)</f>
        <v>1</v>
      </c>
      <c r="AG297" s="52">
        <f>VLOOKUP(AG$296,'Survival '!$A$7:$Q$48,3,FALSE)</f>
        <v>1</v>
      </c>
      <c r="AH297" s="52">
        <f>VLOOKUP(AH$296,'Survival '!$A$7:$Q$48,3,FALSE)</f>
        <v>1</v>
      </c>
      <c r="AI297" s="52">
        <f>VLOOKUP(AI$296,'Survival '!$A$7:$Q$48,3,FALSE)</f>
        <v>1</v>
      </c>
      <c r="AJ297" s="52">
        <f>VLOOKUP(AJ$296,'Survival '!$A$7:$Q$48,3,FALSE)</f>
        <v>1</v>
      </c>
      <c r="AK297" s="52">
        <f>VLOOKUP(AK$296,'Survival '!$A$7:$Q$48,3,FALSE)</f>
        <v>1</v>
      </c>
      <c r="AL297" s="52">
        <f>VLOOKUP(AL$296,'Survival '!$A$7:$Q$48,3,FALSE)</f>
        <v>1</v>
      </c>
      <c r="AM297" s="52">
        <f>VLOOKUP(AM$296,'Survival '!$A$7:$Q$48,3,FALSE)</f>
        <v>1</v>
      </c>
      <c r="AN297" s="52">
        <f>VLOOKUP(AN$296,'Survival '!$A$7:$Q$48,3,FALSE)</f>
        <v>1</v>
      </c>
      <c r="AO297" s="52">
        <f>VLOOKUP(AO$296,'Survival '!$A$7:$Q$48,3,FALSE)</f>
        <v>1</v>
      </c>
      <c r="AP297" s="52">
        <f>VLOOKUP(AP$296,'Survival '!$A$7:$Q$48,3,FALSE)</f>
        <v>1</v>
      </c>
      <c r="AQ297" s="52">
        <f>VLOOKUP(AQ$296,'Survival '!$A$7:$Q$48,3,FALSE)</f>
        <v>1</v>
      </c>
      <c r="AR297" s="52">
        <f>VLOOKUP(AR$296,'Survival '!$A$7:$Q$48,3,FALSE)</f>
        <v>1</v>
      </c>
    </row>
    <row r="298" spans="2:44">
      <c r="P298" s="52">
        <f>VLOOKUP(P$296,'Survival '!$A$7:$Q$48,5,FALSE)</f>
        <v>0.85258999999999996</v>
      </c>
      <c r="Q298" s="52">
        <f>VLOOKUP(Q$296,'Survival '!$A$7:$Q$48,5,FALSE)</f>
        <v>0.85258999999999996</v>
      </c>
      <c r="R298" s="52">
        <f>VLOOKUP(R$296,'Survival '!$A$7:$Q$48,5,FALSE)</f>
        <v>0.85258999999999996</v>
      </c>
      <c r="S298" s="52">
        <f>VLOOKUP(S$296,'Survival '!$A$7:$Q$48,5,FALSE)</f>
        <v>0.85258999999999996</v>
      </c>
      <c r="T298" s="52">
        <f>VLOOKUP(T$296,'Survival '!$A$7:$Q$48,5,FALSE)</f>
        <v>0.85258999999999996</v>
      </c>
      <c r="U298" s="52">
        <f>VLOOKUP(U$296,'Survival '!$A$7:$Q$48,5,FALSE)</f>
        <v>0.85258999999999996</v>
      </c>
      <c r="V298" s="52">
        <f>VLOOKUP(V$296,'Survival '!$A$7:$Q$48,5,FALSE)</f>
        <v>0.85258999999999996</v>
      </c>
      <c r="W298" s="52">
        <f>VLOOKUP(W$296,'Survival '!$A$7:$Q$48,5,FALSE)</f>
        <v>0.85258999999999996</v>
      </c>
      <c r="X298" s="52">
        <f>VLOOKUP(X$296,'Survival '!$A$7:$Q$48,5,FALSE)</f>
        <v>0.85258999999999996</v>
      </c>
      <c r="Y298" s="52">
        <f>VLOOKUP(Y$296,'Survival '!$A$7:$Q$48,5,FALSE)</f>
        <v>0.85258999999999996</v>
      </c>
      <c r="Z298" s="52">
        <f>VLOOKUP(Z$296,'Survival '!$A$7:$Q$48,5,FALSE)</f>
        <v>0.85258999999999996</v>
      </c>
      <c r="AA298" s="52">
        <f>VLOOKUP(AA$296,'Survival '!$A$7:$Q$48,5,FALSE)</f>
        <v>0.85258999999999996</v>
      </c>
      <c r="AB298" s="52">
        <f>VLOOKUP(AB$296,'Survival '!$A$7:$Q$48,5,FALSE)</f>
        <v>0.85258999999999996</v>
      </c>
      <c r="AC298" s="52">
        <f>VLOOKUP(AC$296,'Survival '!$A$7:$Q$48,5,FALSE)</f>
        <v>0.85258999999999996</v>
      </c>
      <c r="AD298" s="52">
        <f>VLOOKUP(AD$296,'Survival '!$A$7:$Q$48,5,FALSE)</f>
        <v>0.85258999999999996</v>
      </c>
      <c r="AE298" s="52"/>
      <c r="AF298" s="52"/>
      <c r="AG298" s="52"/>
      <c r="AH298" s="52"/>
      <c r="AI298" s="52"/>
      <c r="AJ298" s="52"/>
      <c r="AK298" s="52"/>
      <c r="AL298" s="52"/>
      <c r="AM298" s="52"/>
      <c r="AN298" s="52"/>
      <c r="AO298" s="52"/>
      <c r="AP298" s="52"/>
      <c r="AQ298" s="52"/>
      <c r="AR298" s="52"/>
    </row>
    <row r="299" spans="2:44">
      <c r="B299" s="6" t="s">
        <v>72</v>
      </c>
      <c r="C299" s="6" t="s">
        <v>25</v>
      </c>
      <c r="D299" s="20">
        <f t="shared" ref="D299:D304" si="71">$G$237*F212</f>
        <v>3.258603375031945</v>
      </c>
      <c r="E299" s="20">
        <f t="shared" ref="E299:E304" si="72">$G$237*G212</f>
        <v>3.1828219011939929</v>
      </c>
      <c r="F299" s="20">
        <f t="shared" ref="F299:G304" si="73">$G$237*H212</f>
        <v>3.1828219011939929</v>
      </c>
      <c r="G299" s="20">
        <f t="shared" si="73"/>
        <v>3.258603375031945</v>
      </c>
      <c r="P299" s="52">
        <f>VLOOKUP(P$296,'Survival '!$A$7:$Q$48,7,FALSE)</f>
        <v>0.57406999999999997</v>
      </c>
      <c r="Q299" s="52">
        <f>VLOOKUP(Q$296,'Survival '!$A$7:$Q$48,7,FALSE)</f>
        <v>0.57406999999999997</v>
      </c>
      <c r="R299" s="52">
        <f>VLOOKUP(R$296,'Survival '!$A$7:$Q$48,7,FALSE)</f>
        <v>0.50617000000000001</v>
      </c>
      <c r="S299" s="52">
        <f>VLOOKUP(S$296,'Survival '!$A$7:$Q$48,7,FALSE)</f>
        <v>0.50205999999999995</v>
      </c>
      <c r="T299" s="52">
        <f>VLOOKUP(T$296,'Survival '!$A$7:$Q$48,7,FALSE)</f>
        <v>0.50205999999999995</v>
      </c>
      <c r="U299" s="52">
        <f>VLOOKUP(U$296,'Survival '!$A$7:$Q$48,7,FALSE)</f>
        <v>0.50205999999999995</v>
      </c>
      <c r="V299" s="52">
        <f>VLOOKUP(V$296,'Survival '!$A$7:$Q$48,7,FALSE)</f>
        <v>0.50205999999999995</v>
      </c>
      <c r="W299" s="52">
        <f>VLOOKUP(W$296,'Survival '!$A$7:$Q$48,7,FALSE)</f>
        <v>0.50205999999999995</v>
      </c>
      <c r="X299" s="52">
        <f>VLOOKUP(X$296,'Survival '!$A$7:$Q$48,7,FALSE)</f>
        <v>0.50205999999999995</v>
      </c>
      <c r="Y299" s="52">
        <f>VLOOKUP(Y$296,'Survival '!$A$7:$Q$48,7,FALSE)</f>
        <v>0.50205999999999995</v>
      </c>
      <c r="Z299" s="52">
        <f>VLOOKUP(Z$296,'Survival '!$A$7:$Q$48,7,FALSE)</f>
        <v>0.5</v>
      </c>
      <c r="AA299" s="52">
        <f>VLOOKUP(AA$296,'Survival '!$A$7:$Q$48,7,FALSE)</f>
        <v>0.5</v>
      </c>
      <c r="AB299" s="52">
        <f>VLOOKUP(AB$296,'Survival '!$A$7:$Q$48,7,FALSE)</f>
        <v>0.5</v>
      </c>
      <c r="AC299" s="52">
        <f>VLOOKUP(AC$296,'Survival '!$A$7:$Q$48,7,FALSE)</f>
        <v>0.5</v>
      </c>
      <c r="AD299" s="52">
        <f>VLOOKUP(AD$296,'Survival '!$A$7:$Q$48,7,FALSE)</f>
        <v>0.5</v>
      </c>
      <c r="AE299" s="52">
        <f>VLOOKUP(AE$296,'Survival '!$A$7:$Q$48,7,FALSE)</f>
        <v>0.5</v>
      </c>
      <c r="AF299" s="52">
        <f>VLOOKUP(AF$296,'Survival '!$A$7:$Q$48,7,FALSE)</f>
        <v>0.5</v>
      </c>
      <c r="AG299" s="52">
        <f>VLOOKUP(AG$296,'Survival '!$A$7:$Q$48,7,FALSE)</f>
        <v>0.5</v>
      </c>
      <c r="AH299" s="52">
        <f>VLOOKUP(AH$296,'Survival '!$A$7:$Q$48,7,FALSE)</f>
        <v>0.5</v>
      </c>
      <c r="AI299" s="52">
        <f>VLOOKUP(AI$296,'Survival '!$A$7:$Q$48,7,FALSE)</f>
        <v>0.5</v>
      </c>
      <c r="AJ299" s="52">
        <f>VLOOKUP(AJ$296,'Survival '!$A$7:$Q$48,7,FALSE)</f>
        <v>0.5</v>
      </c>
      <c r="AK299" s="52">
        <f>VLOOKUP(AK$296,'Survival '!$A$7:$Q$48,7,FALSE)</f>
        <v>0.5</v>
      </c>
      <c r="AL299" s="52">
        <f>VLOOKUP(AL$296,'Survival '!$A$7:$Q$48,7,FALSE)</f>
        <v>0.5</v>
      </c>
      <c r="AM299" s="52"/>
      <c r="AN299" s="52"/>
      <c r="AO299" s="52"/>
      <c r="AP299" s="52"/>
      <c r="AQ299" s="52"/>
      <c r="AR299" s="52"/>
    </row>
    <row r="300" spans="2:44">
      <c r="B300" s="6" t="s">
        <v>72</v>
      </c>
      <c r="C300" s="6" t="s">
        <v>26</v>
      </c>
      <c r="D300" s="20">
        <f t="shared" si="71"/>
        <v>17.301889498637617</v>
      </c>
      <c r="E300" s="20">
        <f t="shared" si="72"/>
        <v>16.89951997541349</v>
      </c>
      <c r="F300" s="20">
        <f t="shared" si="73"/>
        <v>16.89951997541349</v>
      </c>
      <c r="G300" s="20">
        <f t="shared" si="73"/>
        <v>17.301889498637617</v>
      </c>
      <c r="P300" s="52">
        <f>VLOOKUP(P$296,'Survival '!$A$7:$Q$48,9,FALSE)</f>
        <v>0.50205999999999995</v>
      </c>
      <c r="Q300" s="52">
        <f>VLOOKUP(Q$296,'Survival '!$A$7:$Q$48,9,FALSE)</f>
        <v>0.50205999999999995</v>
      </c>
      <c r="R300" s="52">
        <f>VLOOKUP(R$296,'Survival '!$A$7:$Q$48,9,FALSE)</f>
        <v>0.50205999999999995</v>
      </c>
      <c r="S300" s="52">
        <f>VLOOKUP(S$296,'Survival '!$A$7:$Q$48,9,FALSE)</f>
        <v>0.50205999999999995</v>
      </c>
      <c r="T300" s="52">
        <f>VLOOKUP(T$296,'Survival '!$A$7:$Q$48,9,FALSE)</f>
        <v>0.50205999999999995</v>
      </c>
      <c r="U300" s="52">
        <f>VLOOKUP(U$296,'Survival '!$A$7:$Q$48,9,FALSE)</f>
        <v>0.49793999999999999</v>
      </c>
      <c r="V300" s="52">
        <f>VLOOKUP(V$296,'Survival '!$A$7:$Q$48,9,FALSE)</f>
        <v>0.49793999999999999</v>
      </c>
      <c r="W300" s="52">
        <f>VLOOKUP(W$296,'Survival '!$A$7:$Q$48,9,FALSE)</f>
        <v>0.49793999999999999</v>
      </c>
      <c r="X300" s="52">
        <f>VLOOKUP(X$296,'Survival '!$A$7:$Q$48,9,FALSE)</f>
        <v>0.49793999999999999</v>
      </c>
      <c r="Y300" s="52">
        <f>VLOOKUP(Y$296,'Survival '!$A$7:$Q$48,9,FALSE)</f>
        <v>0.49793999999999999</v>
      </c>
      <c r="Z300" s="52">
        <f>VLOOKUP(Z$296,'Survival '!$A$7:$Q$48,9,FALSE)</f>
        <v>0.40328999999999998</v>
      </c>
      <c r="AA300" s="52">
        <f>VLOOKUP(AA$296,'Survival '!$A$7:$Q$48,9,FALSE)</f>
        <v>0.40122999999999998</v>
      </c>
      <c r="AB300" s="52">
        <f>VLOOKUP(AB$296,'Survival '!$A$7:$Q$48,9,FALSE)</f>
        <v>0.40122999999999998</v>
      </c>
      <c r="AC300" s="52">
        <f>VLOOKUP(AC$296,'Survival '!$A$7:$Q$48,9,FALSE)</f>
        <v>0.40122999999999998</v>
      </c>
      <c r="AD300" s="52">
        <f>VLOOKUP(AD$296,'Survival '!$A$7:$Q$48,9,FALSE)</f>
        <v>0.40122999999999998</v>
      </c>
      <c r="AE300" s="52">
        <f>VLOOKUP(AE$296,'Survival '!$A$7:$Q$48,9,FALSE)</f>
        <v>0.39711999999999997</v>
      </c>
      <c r="AF300" s="52">
        <f>VLOOKUP(AF$296,'Survival '!$A$7:$Q$48,9,FALSE)</f>
        <v>0.39711999999999997</v>
      </c>
      <c r="AG300" s="52">
        <f>VLOOKUP(AG$296,'Survival '!$A$7:$Q$48,9,FALSE)</f>
        <v>0.26955000000000001</v>
      </c>
      <c r="AH300" s="52">
        <f>VLOOKUP(AH$296,'Survival '!$A$7:$Q$48,9,FALSE)</f>
        <v>0.26955000000000001</v>
      </c>
      <c r="AI300" s="52"/>
      <c r="AJ300" s="52"/>
      <c r="AK300" s="52"/>
      <c r="AL300" s="52"/>
      <c r="AM300" s="52"/>
      <c r="AN300" s="52"/>
      <c r="AO300" s="52"/>
      <c r="AP300" s="52"/>
      <c r="AQ300" s="52"/>
      <c r="AR300" s="52"/>
    </row>
    <row r="301" spans="2:44">
      <c r="B301" s="6" t="s">
        <v>72</v>
      </c>
      <c r="C301" s="6" t="s">
        <v>27</v>
      </c>
      <c r="D301" s="20">
        <f t="shared" si="71"/>
        <v>86.785237517595903</v>
      </c>
      <c r="E301" s="20">
        <f t="shared" si="72"/>
        <v>84.766976179977405</v>
      </c>
      <c r="F301" s="20">
        <f t="shared" si="73"/>
        <v>84.766976179977405</v>
      </c>
      <c r="G301" s="20">
        <f t="shared" si="73"/>
        <v>86.785237517595903</v>
      </c>
      <c r="P301" s="52">
        <f>VLOOKUP(P$296,'Survival '!$A$7:$Q$48,11,FALSE)</f>
        <v>0.59336</v>
      </c>
      <c r="Q301" s="52">
        <f>VLOOKUP(Q$296,'Survival '!$A$7:$Q$48,11,FALSE)</f>
        <v>0.59336</v>
      </c>
      <c r="R301" s="52">
        <f>VLOOKUP(R$296,'Survival '!$A$7:$Q$48,11,FALSE)</f>
        <v>0.53734000000000004</v>
      </c>
      <c r="S301" s="52">
        <f>VLOOKUP(S$296,'Survival '!$A$7:$Q$48,11,FALSE)</f>
        <v>0.36307</v>
      </c>
      <c r="T301" s="52">
        <f>VLOOKUP(T$296,'Survival '!$A$7:$Q$48,11,FALSE)</f>
        <v>0.36307</v>
      </c>
      <c r="U301" s="52">
        <f>VLOOKUP(U$296,'Survival '!$A$7:$Q$48,11,FALSE)</f>
        <v>0.30913000000000002</v>
      </c>
      <c r="V301" s="52">
        <f>VLOOKUP(V$296,'Survival '!$A$7:$Q$48,11,FALSE)</f>
        <v>0.30913000000000002</v>
      </c>
      <c r="W301" s="52">
        <f>VLOOKUP(W$296,'Survival '!$A$7:$Q$48,11,FALSE)</f>
        <v>0.29876000000000003</v>
      </c>
      <c r="X301" s="52">
        <f>VLOOKUP(X$296,'Survival '!$A$7:$Q$48,11,FALSE)</f>
        <v>0.29876000000000003</v>
      </c>
      <c r="Y301" s="52">
        <f>VLOOKUP(Y$296,'Survival '!$A$7:$Q$48,11,FALSE)</f>
        <v>0.29876000000000003</v>
      </c>
      <c r="Z301" s="52">
        <f>VLOOKUP(Z$296,'Survival '!$A$7:$Q$48,11,FALSE)</f>
        <v>0.29876000000000003</v>
      </c>
      <c r="AA301" s="52">
        <f>VLOOKUP(AA$296,'Survival '!$A$7:$Q$48,11,FALSE)</f>
        <v>0.29876000000000003</v>
      </c>
      <c r="AB301" s="52">
        <f>VLOOKUP(AB$296,'Survival '!$A$7:$Q$48,11,FALSE)</f>
        <v>0.29876000000000003</v>
      </c>
      <c r="AC301" s="52">
        <f>VLOOKUP(AC$296,'Survival '!$A$7:$Q$48,11,FALSE)</f>
        <v>0.29876000000000003</v>
      </c>
      <c r="AD301" s="52">
        <f>VLOOKUP(AD$296,'Survival '!$A$7:$Q$48,11,FALSE)</f>
        <v>0.29876000000000003</v>
      </c>
      <c r="AE301" s="52">
        <f>VLOOKUP(AE$296,'Survival '!$A$7:$Q$48,11,FALSE)</f>
        <v>0.29876000000000003</v>
      </c>
      <c r="AF301" s="52">
        <f>VLOOKUP(AF$296,'Survival '!$A$7:$Q$48,11,FALSE)</f>
        <v>0.29876000000000003</v>
      </c>
      <c r="AG301" s="52">
        <f>VLOOKUP(AG$296,'Survival '!$A$7:$Q$48,11,FALSE)</f>
        <v>0.29460999999999998</v>
      </c>
      <c r="AH301" s="52">
        <f>VLOOKUP(AH$296,'Survival '!$A$7:$Q$48,11,FALSE)</f>
        <v>0.29460999999999998</v>
      </c>
      <c r="AI301" s="52">
        <f>VLOOKUP(AI$296,'Survival '!$A$7:$Q$48,11,FALSE)</f>
        <v>0.29460999999999998</v>
      </c>
      <c r="AJ301" s="52">
        <f>VLOOKUP(AJ$296,'Survival '!$A$7:$Q$48,11,FALSE)</f>
        <v>0.29460999999999998</v>
      </c>
      <c r="AK301" s="52">
        <f>VLOOKUP(AK$296,'Survival '!$A$7:$Q$48,11,FALSE)</f>
        <v>0.29460999999999998</v>
      </c>
      <c r="AL301" s="52"/>
      <c r="AM301" s="52"/>
      <c r="AN301" s="52"/>
      <c r="AO301" s="52"/>
      <c r="AP301" s="52"/>
      <c r="AQ301" s="52"/>
      <c r="AR301" s="52"/>
    </row>
    <row r="302" spans="2:44">
      <c r="B302" s="6" t="s">
        <v>72</v>
      </c>
      <c r="C302" s="6" t="s">
        <v>28</v>
      </c>
      <c r="D302" s="20">
        <f t="shared" si="71"/>
        <v>165.72218260095184</v>
      </c>
      <c r="E302" s="20">
        <f t="shared" si="72"/>
        <v>161.86817835441809</v>
      </c>
      <c r="F302" s="20">
        <f t="shared" si="73"/>
        <v>161.86817835441809</v>
      </c>
      <c r="G302" s="20">
        <f t="shared" si="73"/>
        <v>165.72218260095184</v>
      </c>
      <c r="P302" s="52">
        <f>VLOOKUP(P$296,'Survival '!$A$7:$Q$48,13,FALSE)</f>
        <v>0.56223999999999996</v>
      </c>
      <c r="Q302" s="52">
        <f>VLOOKUP(Q$296,'Survival '!$A$7:$Q$48,13,FALSE)</f>
        <v>0.56223999999999996</v>
      </c>
      <c r="R302" s="52">
        <f>VLOOKUP(R$296,'Survival '!$A$7:$Q$48,13,FALSE)</f>
        <v>0.5</v>
      </c>
      <c r="S302" s="52">
        <f>VLOOKUP(S$296,'Survival '!$A$7:$Q$48,13,FALSE)</f>
        <v>0.5</v>
      </c>
      <c r="T302" s="52">
        <f>VLOOKUP(T$296,'Survival '!$A$7:$Q$48,13,FALSE)</f>
        <v>0.5</v>
      </c>
      <c r="U302" s="52">
        <f>VLOOKUP(U$296,'Survival '!$A$7:$Q$48,13,FALSE)</f>
        <v>0.42946000000000001</v>
      </c>
      <c r="V302" s="52">
        <f>VLOOKUP(V$296,'Survival '!$A$7:$Q$48,13,FALSE)</f>
        <v>0.42946000000000001</v>
      </c>
      <c r="W302" s="52">
        <f>VLOOKUP(W$296,'Survival '!$A$7:$Q$48,13,FALSE)</f>
        <v>0.42946000000000001</v>
      </c>
      <c r="X302" s="52">
        <f>VLOOKUP(X$296,'Survival '!$A$7:$Q$48,13,FALSE)</f>
        <v>0.21368999999999999</v>
      </c>
      <c r="Y302" s="52">
        <f>VLOOKUP(Y$296,'Survival '!$A$7:$Q$48,13,FALSE)</f>
        <v>0.21368999999999999</v>
      </c>
      <c r="Z302" s="52">
        <f>VLOOKUP(Z$296,'Survival '!$A$7:$Q$48,13,FALSE)</f>
        <v>0.21368999999999999</v>
      </c>
      <c r="AA302" s="52">
        <f>VLOOKUP(AA$296,'Survival '!$A$7:$Q$48,13,FALSE)</f>
        <v>0.10581</v>
      </c>
      <c r="AB302" s="52">
        <f>VLOOKUP(AB$296,'Survival '!$A$7:$Q$48,13,FALSE)</f>
        <v>0.10581</v>
      </c>
      <c r="AC302" s="52">
        <f>VLOOKUP(AC$296,'Survival '!$A$7:$Q$48,13,FALSE)</f>
        <v>0.10581</v>
      </c>
      <c r="AD302" s="52">
        <f>VLOOKUP(AD$296,'Survival '!$A$7:$Q$48,13,FALSE)</f>
        <v>0.10581</v>
      </c>
      <c r="AE302" s="52">
        <f>VLOOKUP(AE$296,'Survival '!$A$7:$Q$48,13,FALSE)</f>
        <v>0.10581</v>
      </c>
      <c r="AF302" s="52">
        <f>VLOOKUP(AF$296,'Survival '!$A$7:$Q$48,13,FALSE)</f>
        <v>0.10581</v>
      </c>
      <c r="AG302" s="52">
        <f>VLOOKUP(AG$296,'Survival '!$A$7:$Q$48,13,FALSE)</f>
        <v>0.10581</v>
      </c>
      <c r="AH302" s="52">
        <f>VLOOKUP(AH$296,'Survival '!$A$7:$Q$48,13,FALSE)</f>
        <v>0.10581</v>
      </c>
      <c r="AI302" s="52">
        <f>VLOOKUP(AI$296,'Survival '!$A$7:$Q$48,13,FALSE)</f>
        <v>0.10581</v>
      </c>
      <c r="AJ302" s="52">
        <f>VLOOKUP(AJ$296,'Survival '!$A$7:$Q$48,13,FALSE)</f>
        <v>0.10581</v>
      </c>
      <c r="AK302" s="52">
        <f>VLOOKUP(AK$296,'Survival '!$A$7:$Q$48,13,FALSE)</f>
        <v>0.10581</v>
      </c>
      <c r="AL302" s="52">
        <f>VLOOKUP(AL$296,'Survival '!$A$7:$Q$48,13,FALSE)</f>
        <v>0.10581</v>
      </c>
      <c r="AM302" s="52">
        <f>VLOOKUP(AM$296,'Survival '!$A$7:$Q$48,13,FALSE)</f>
        <v>0.10581</v>
      </c>
      <c r="AN302" s="52">
        <f>VLOOKUP(AN$296,'Survival '!$A$7:$Q$48,13,FALSE)</f>
        <v>0.10581</v>
      </c>
      <c r="AO302" s="52">
        <f>VLOOKUP(AO$296,'Survival '!$A$7:$Q$48,13,FALSE)</f>
        <v>0.10581</v>
      </c>
      <c r="AP302" s="52">
        <f>VLOOKUP(AP$296,'Survival '!$A$7:$Q$48,13,FALSE)</f>
        <v>0.10581</v>
      </c>
      <c r="AQ302" s="52"/>
      <c r="AR302" s="52"/>
    </row>
    <row r="303" spans="2:44">
      <c r="B303" s="6" t="s">
        <v>72</v>
      </c>
      <c r="C303" s="6" t="s">
        <v>29</v>
      </c>
      <c r="D303" s="20">
        <f t="shared" si="71"/>
        <v>133.8489440382663</v>
      </c>
      <c r="E303" s="20">
        <f t="shared" si="72"/>
        <v>130.73617789784154</v>
      </c>
      <c r="F303" s="20">
        <f t="shared" si="73"/>
        <v>130.73617789784154</v>
      </c>
      <c r="G303" s="20">
        <f t="shared" si="73"/>
        <v>133.8489440382663</v>
      </c>
      <c r="P303" s="52">
        <f>VLOOKUP(P$296,'Survival '!$A$7:$Q$48,15,FALSE)</f>
        <v>0.28008</v>
      </c>
      <c r="Q303" s="52">
        <f>VLOOKUP(Q$296,'Survival '!$A$7:$Q$48,15,FALSE)</f>
        <v>0.28008</v>
      </c>
      <c r="R303" s="52">
        <f>VLOOKUP(R$296,'Survival '!$A$7:$Q$48,15,FALSE)</f>
        <v>0.28008</v>
      </c>
      <c r="S303" s="52">
        <f>VLOOKUP(S$296,'Survival '!$A$7:$Q$48,15,FALSE)</f>
        <v>0.28008</v>
      </c>
      <c r="T303" s="52">
        <f>VLOOKUP(T$296,'Survival '!$A$7:$Q$48,15,FALSE)</f>
        <v>0.22287999999999999</v>
      </c>
      <c r="U303" s="52">
        <f>VLOOKUP(U$296,'Survival '!$A$7:$Q$48,15,FALSE)</f>
        <v>0.22287999999999999</v>
      </c>
      <c r="V303" s="52">
        <f>VLOOKUP(V$296,'Survival '!$A$7:$Q$48,15,FALSE)</f>
        <v>0.22287999999999999</v>
      </c>
      <c r="W303" s="52">
        <f>VLOOKUP(W$296,'Survival '!$A$7:$Q$48,15,FALSE)</f>
        <v>0.19131999999999999</v>
      </c>
      <c r="X303" s="52">
        <f>VLOOKUP(X$296,'Survival '!$A$7:$Q$48,15,FALSE)</f>
        <v>0.12623000000000001</v>
      </c>
      <c r="Y303" s="52">
        <f>VLOOKUP(Y$296,'Survival '!$A$7:$Q$48,15,FALSE)</f>
        <v>0.12623000000000001</v>
      </c>
      <c r="Z303" s="52">
        <f>VLOOKUP(Z$296,'Survival '!$A$7:$Q$48,15,FALSE)</f>
        <v>0.12623000000000001</v>
      </c>
      <c r="AA303" s="52">
        <f>VLOOKUP(AA$296,'Survival '!$A$7:$Q$48,15,FALSE)</f>
        <v>0.12623000000000001</v>
      </c>
      <c r="AB303" s="52">
        <f>VLOOKUP(AB$296,'Survival '!$A$7:$Q$48,15,FALSE)</f>
        <v>6.114E-2</v>
      </c>
      <c r="AC303" s="52">
        <f>VLOOKUP(AC$296,'Survival '!$A$7:$Q$48,15,FALSE)</f>
        <v>6.114E-2</v>
      </c>
      <c r="AD303" s="52">
        <f>VLOOKUP(AD$296,'Survival '!$A$7:$Q$48,15,FALSE)</f>
        <v>6.114E-2</v>
      </c>
      <c r="AE303" s="52">
        <f>VLOOKUP(AE$296,'Survival '!$A$7:$Q$48,15,FALSE)</f>
        <v>6.114E-2</v>
      </c>
      <c r="AF303" s="52">
        <f>VLOOKUP(AF$296,'Survival '!$A$7:$Q$48,15,FALSE)</f>
        <v>6.114E-2</v>
      </c>
      <c r="AG303" s="52">
        <f>VLOOKUP(AG$296,'Survival '!$A$7:$Q$48,15,FALSE)</f>
        <v>6.114E-2</v>
      </c>
      <c r="AH303" s="52">
        <f>VLOOKUP(AH$296,'Survival '!$A$7:$Q$48,15,FALSE)</f>
        <v>6.114E-2</v>
      </c>
      <c r="AI303" s="52">
        <f>VLOOKUP(AI$296,'Survival '!$A$7:$Q$48,15,FALSE)</f>
        <v>6.114E-2</v>
      </c>
      <c r="AJ303" s="52">
        <f>VLOOKUP(AJ$296,'Survival '!$A$7:$Q$48,15,FALSE)</f>
        <v>6.114E-2</v>
      </c>
      <c r="AK303" s="52">
        <f>VLOOKUP(AK$296,'Survival '!$A$7:$Q$48,15,FALSE)</f>
        <v>6.114E-2</v>
      </c>
      <c r="AL303" s="52"/>
      <c r="AM303" s="52"/>
      <c r="AN303" s="52"/>
      <c r="AO303" s="52"/>
      <c r="AP303" s="52"/>
      <c r="AQ303" s="52"/>
      <c r="AR303" s="52"/>
    </row>
    <row r="304" spans="2:44">
      <c r="B304" s="6" t="s">
        <v>72</v>
      </c>
      <c r="C304" s="6" t="s">
        <v>30</v>
      </c>
      <c r="D304" s="20">
        <f t="shared" si="71"/>
        <v>45.734475931430204</v>
      </c>
      <c r="E304" s="20">
        <f t="shared" si="72"/>
        <v>44.670883467908581</v>
      </c>
      <c r="F304" s="20">
        <f t="shared" si="73"/>
        <v>44.670883467908581</v>
      </c>
      <c r="G304" s="20">
        <f t="shared" si="73"/>
        <v>45.734475931430204</v>
      </c>
      <c r="P304" s="52">
        <f>VLOOKUP(P$296,'Survival '!$A$7:$Q$48,17,FALSE)</f>
        <v>0.25444</v>
      </c>
      <c r="Q304" s="52">
        <f>VLOOKUP(Q$296,'Survival '!$A$7:$Q$48,17,FALSE)</f>
        <v>0.19921</v>
      </c>
      <c r="R304" s="52">
        <f>VLOOKUP(R$296,'Survival '!$A$7:$Q$48,17,FALSE)</f>
        <v>0.19724</v>
      </c>
      <c r="S304" s="52">
        <f>VLOOKUP(S$296,'Survival '!$A$7:$Q$48,17,FALSE)</f>
        <v>0.14004</v>
      </c>
      <c r="T304" s="52">
        <f>VLOOKUP(T$296,'Survival '!$A$7:$Q$48,17,FALSE)</f>
        <v>0.14004</v>
      </c>
      <c r="U304" s="52">
        <f>VLOOKUP(U$296,'Survival '!$A$7:$Q$48,17,FALSE)</f>
        <v>0.14004</v>
      </c>
      <c r="V304" s="52">
        <f>VLOOKUP(V$296,'Survival '!$A$7:$Q$48,17,FALSE)</f>
        <v>0.14004</v>
      </c>
      <c r="W304" s="52">
        <f>VLOOKUP(W$296,'Survival '!$A$7:$Q$48,17,FALSE)</f>
        <v>8.2839999999999997E-2</v>
      </c>
      <c r="X304" s="52">
        <f>VLOOKUP(X$296,'Survival '!$A$7:$Q$48,17,FALSE)</f>
        <v>5.5230000000000001E-2</v>
      </c>
      <c r="Y304" s="52">
        <f>VLOOKUP(Y$296,'Survival '!$A$7:$Q$48,17,FALSE)</f>
        <v>5.5230000000000001E-2</v>
      </c>
      <c r="Z304" s="52">
        <f>VLOOKUP(Z$296,'Survival '!$A$7:$Q$48,17,FALSE)</f>
        <v>2.564E-2</v>
      </c>
      <c r="AA304" s="52"/>
      <c r="AB304" s="52"/>
      <c r="AC304" s="52"/>
      <c r="AD304" s="52"/>
      <c r="AE304" s="52"/>
      <c r="AF304" s="52"/>
      <c r="AG304" s="52"/>
      <c r="AH304" s="52"/>
      <c r="AI304" s="52"/>
      <c r="AJ304" s="52"/>
      <c r="AK304" s="52"/>
      <c r="AL304" s="52"/>
      <c r="AM304" s="52"/>
      <c r="AN304" s="52"/>
      <c r="AO304" s="52"/>
      <c r="AP304" s="52"/>
      <c r="AQ304" s="52"/>
      <c r="AR304" s="52"/>
    </row>
    <row r="305" spans="2:44">
      <c r="D305" s="20">
        <f>SUM(D278:D304)</f>
        <v>853.07366596668362</v>
      </c>
      <c r="E305" s="20">
        <f>SUM(E278:E304)</f>
        <v>833.23474350234244</v>
      </c>
      <c r="F305" s="20">
        <f>SUM(F278:F304)</f>
        <v>833.23474350234244</v>
      </c>
      <c r="G305" s="20">
        <f>SUM(G278:G304)</f>
        <v>853.07366596668362</v>
      </c>
      <c r="H305">
        <f>7322-4909</f>
        <v>2413</v>
      </c>
      <c r="P305" s="52">
        <f t="shared" ref="P305:AK305" si="74">P301-P302</f>
        <v>3.1120000000000037E-2</v>
      </c>
      <c r="Q305" s="52">
        <f t="shared" si="74"/>
        <v>3.1120000000000037E-2</v>
      </c>
      <c r="R305" s="52">
        <f t="shared" si="74"/>
        <v>3.734000000000004E-2</v>
      </c>
      <c r="S305" s="52">
        <f t="shared" si="74"/>
        <v>-0.13693</v>
      </c>
      <c r="T305" s="52">
        <f t="shared" si="74"/>
        <v>-0.13693</v>
      </c>
      <c r="U305" s="52">
        <f t="shared" si="74"/>
        <v>-0.12032999999999999</v>
      </c>
      <c r="V305" s="52">
        <f t="shared" si="74"/>
        <v>-0.12032999999999999</v>
      </c>
      <c r="W305" s="52">
        <f t="shared" si="74"/>
        <v>-0.13069999999999998</v>
      </c>
      <c r="X305" s="52">
        <f t="shared" si="74"/>
        <v>8.5070000000000034E-2</v>
      </c>
      <c r="Y305" s="52">
        <f t="shared" si="74"/>
        <v>8.5070000000000034E-2</v>
      </c>
      <c r="Z305" s="52">
        <f t="shared" si="74"/>
        <v>8.5070000000000034E-2</v>
      </c>
      <c r="AA305" s="52">
        <f t="shared" si="74"/>
        <v>0.19295000000000001</v>
      </c>
      <c r="AB305" s="52">
        <f t="shared" si="74"/>
        <v>0.19295000000000001</v>
      </c>
      <c r="AC305" s="52">
        <f t="shared" si="74"/>
        <v>0.19295000000000001</v>
      </c>
      <c r="AD305" s="52">
        <f t="shared" si="74"/>
        <v>0.19295000000000001</v>
      </c>
      <c r="AE305" s="52">
        <f t="shared" si="74"/>
        <v>0.19295000000000001</v>
      </c>
      <c r="AF305" s="52">
        <f t="shared" si="74"/>
        <v>0.19295000000000001</v>
      </c>
      <c r="AG305" s="52">
        <f t="shared" si="74"/>
        <v>0.18879999999999997</v>
      </c>
      <c r="AH305" s="52">
        <f t="shared" si="74"/>
        <v>0.18879999999999997</v>
      </c>
      <c r="AI305" s="52">
        <f t="shared" si="74"/>
        <v>0.18879999999999997</v>
      </c>
      <c r="AJ305" s="52">
        <f t="shared" si="74"/>
        <v>0.18879999999999997</v>
      </c>
      <c r="AK305" s="52">
        <f t="shared" si="74"/>
        <v>0.18879999999999997</v>
      </c>
      <c r="AL305" s="52"/>
      <c r="AM305" s="52"/>
      <c r="AN305" s="52"/>
      <c r="AO305" s="52"/>
      <c r="AP305" s="52"/>
      <c r="AQ305" s="52"/>
      <c r="AR305" s="52"/>
    </row>
    <row r="306" spans="2:44">
      <c r="P306" s="52"/>
      <c r="Q306" s="52"/>
      <c r="R306" s="52"/>
      <c r="S306" s="52"/>
      <c r="T306" s="52"/>
      <c r="U306" s="52"/>
      <c r="V306" s="52"/>
      <c r="W306" s="52"/>
      <c r="X306" s="52"/>
      <c r="Y306" s="52"/>
      <c r="Z306" s="52"/>
      <c r="AA306" s="52"/>
      <c r="AB306" s="52"/>
      <c r="AC306" s="52"/>
      <c r="AD306" s="52"/>
      <c r="AE306" s="52"/>
      <c r="AF306" s="52"/>
      <c r="AG306" s="52"/>
      <c r="AH306" s="52"/>
      <c r="AI306" s="52"/>
      <c r="AJ306" s="52"/>
      <c r="AK306" s="52"/>
      <c r="AL306" s="52"/>
      <c r="AM306" s="52"/>
      <c r="AN306" s="52"/>
      <c r="AO306" s="52"/>
      <c r="AP306" s="52"/>
      <c r="AQ306" s="52"/>
      <c r="AR306" s="52"/>
    </row>
    <row r="307" spans="2:44" ht="18.75">
      <c r="C307" s="65" t="s">
        <v>253</v>
      </c>
      <c r="D307" s="3"/>
      <c r="E307" s="3"/>
      <c r="F307" s="3"/>
      <c r="G307" s="3"/>
      <c r="H307" s="3"/>
      <c r="I307" s="3"/>
      <c r="J307" s="3"/>
      <c r="K307" s="3"/>
      <c r="L307" s="3"/>
      <c r="M307" s="3"/>
      <c r="N307" s="3"/>
      <c r="O307" s="3"/>
      <c r="P307" s="52"/>
      <c r="Q307" s="52"/>
      <c r="R307" s="52"/>
      <c r="S307" s="52"/>
      <c r="T307" s="52"/>
      <c r="U307" s="52"/>
      <c r="V307" s="52"/>
      <c r="W307" s="52"/>
      <c r="X307" s="52"/>
      <c r="Y307" s="52"/>
      <c r="Z307" s="52"/>
      <c r="AA307" s="52"/>
      <c r="AB307" s="52"/>
      <c r="AC307" s="52"/>
      <c r="AD307" s="52"/>
      <c r="AE307" s="52"/>
      <c r="AF307" s="52"/>
      <c r="AG307" s="52"/>
      <c r="AH307" s="52"/>
      <c r="AI307" s="52"/>
      <c r="AJ307" s="52"/>
      <c r="AK307" s="52"/>
      <c r="AL307" s="52"/>
      <c r="AM307" s="52"/>
      <c r="AN307" s="52"/>
      <c r="AO307" s="52"/>
      <c r="AP307" s="52"/>
      <c r="AQ307" s="52"/>
      <c r="AR307" s="52"/>
    </row>
    <row r="308" spans="2:44">
      <c r="P308" s="52"/>
      <c r="Q308" s="52"/>
      <c r="R308" s="52"/>
      <c r="S308" s="52"/>
      <c r="T308" s="52"/>
      <c r="U308" s="52"/>
      <c r="V308" s="52"/>
      <c r="W308" s="52"/>
      <c r="X308" s="52"/>
      <c r="Y308" s="52"/>
      <c r="Z308" s="52"/>
      <c r="AA308" s="52"/>
      <c r="AB308" s="52"/>
      <c r="AC308" s="52"/>
      <c r="AD308" s="52"/>
      <c r="AE308" s="52"/>
      <c r="AF308" s="52"/>
      <c r="AG308" s="52"/>
      <c r="AH308" s="52"/>
      <c r="AI308" s="52"/>
      <c r="AJ308" s="52"/>
      <c r="AK308" s="52"/>
      <c r="AL308" s="52"/>
      <c r="AM308" s="52"/>
      <c r="AN308" s="52"/>
      <c r="AO308" s="52"/>
      <c r="AP308" s="52"/>
      <c r="AQ308" s="52"/>
      <c r="AR308" s="52"/>
    </row>
    <row r="309" spans="2:44">
      <c r="B309" s="6" t="s">
        <v>240</v>
      </c>
      <c r="C309" s="6"/>
      <c r="D309" s="6" t="s">
        <v>140</v>
      </c>
      <c r="E309" s="6" t="s">
        <v>141</v>
      </c>
      <c r="F309" s="6" t="s">
        <v>142</v>
      </c>
      <c r="G309" s="6" t="s">
        <v>143</v>
      </c>
      <c r="P309" s="52"/>
      <c r="Q309" s="52"/>
      <c r="R309" s="52"/>
      <c r="S309" s="52"/>
      <c r="T309" s="52"/>
      <c r="U309" s="52"/>
      <c r="V309" s="52"/>
      <c r="W309" s="52"/>
      <c r="X309" s="52"/>
      <c r="Y309" s="52"/>
      <c r="Z309" s="52"/>
      <c r="AA309" s="52"/>
      <c r="AB309" s="52"/>
      <c r="AC309" s="52"/>
      <c r="AD309" s="52"/>
      <c r="AE309" s="52"/>
      <c r="AF309" s="52"/>
      <c r="AG309" s="52"/>
      <c r="AH309" s="52"/>
      <c r="AI309" s="52"/>
      <c r="AJ309" s="52"/>
      <c r="AK309" s="52"/>
      <c r="AL309" s="52"/>
      <c r="AM309" s="52"/>
      <c r="AN309" s="52"/>
      <c r="AO309" s="52"/>
      <c r="AP309" s="52"/>
      <c r="AQ309" s="52"/>
      <c r="AR309" s="52"/>
    </row>
    <row r="310" spans="2:44">
      <c r="B310" s="6" t="s">
        <v>69</v>
      </c>
      <c r="C310" s="6" t="s">
        <v>25</v>
      </c>
      <c r="D310" s="20">
        <f>SUM(D248,D278)</f>
        <v>2.9149735283868434</v>
      </c>
      <c r="E310" s="20">
        <f>SUM(E248,E278)</f>
        <v>2.8471834463313361</v>
      </c>
      <c r="F310" s="20">
        <f>SUM(F248,F278)</f>
        <v>2.8471834463313361</v>
      </c>
      <c r="G310" s="20">
        <f>SUM(G248,G278)</f>
        <v>2.9149735283868434</v>
      </c>
      <c r="P310" s="52"/>
      <c r="Q310" s="52"/>
      <c r="R310" s="52"/>
      <c r="S310" s="52"/>
      <c r="T310" s="52"/>
      <c r="U310" s="52"/>
      <c r="V310" s="52"/>
      <c r="W310" s="52"/>
      <c r="X310" s="52"/>
      <c r="Y310" s="52"/>
      <c r="Z310" s="52"/>
      <c r="AA310" s="52"/>
      <c r="AB310" s="52"/>
      <c r="AC310" s="52"/>
      <c r="AD310" s="52"/>
      <c r="AE310" s="52"/>
      <c r="AF310" s="52"/>
      <c r="AG310" s="52"/>
      <c r="AH310" s="52"/>
      <c r="AI310" s="52"/>
      <c r="AJ310" s="52"/>
      <c r="AK310" s="52"/>
      <c r="AL310" s="52"/>
      <c r="AM310" s="52"/>
      <c r="AN310" s="52"/>
      <c r="AO310" s="52"/>
      <c r="AP310" s="52"/>
      <c r="AQ310" s="52"/>
      <c r="AR310" s="52"/>
    </row>
    <row r="311" spans="2:44">
      <c r="B311" s="6" t="s">
        <v>69</v>
      </c>
      <c r="C311" s="6" t="s">
        <v>26</v>
      </c>
      <c r="D311" s="20">
        <f t="shared" ref="D311:F317" si="75">SUM(D249,D279)</f>
        <v>16.014438153173721</v>
      </c>
      <c r="E311" s="20">
        <f t="shared" si="75"/>
        <v>15.642009358913871</v>
      </c>
      <c r="F311" s="20">
        <f t="shared" si="75"/>
        <v>15.642009358913871</v>
      </c>
      <c r="G311" s="20">
        <f>SUM(G249,G279)</f>
        <v>16.014438153173721</v>
      </c>
      <c r="P311" s="52"/>
      <c r="Q311" s="52"/>
      <c r="R311" s="52"/>
      <c r="S311" s="52"/>
      <c r="T311" s="52"/>
      <c r="U311" s="52"/>
      <c r="V311" s="52"/>
      <c r="W311" s="52"/>
      <c r="X311" s="52"/>
      <c r="Y311" s="52"/>
      <c r="Z311" s="52"/>
      <c r="AA311" s="52"/>
      <c r="AB311" s="52"/>
      <c r="AC311" s="52"/>
      <c r="AD311" s="52"/>
      <c r="AE311" s="52"/>
      <c r="AF311" s="52"/>
      <c r="AG311" s="52"/>
      <c r="AH311" s="52"/>
      <c r="AI311" s="52"/>
      <c r="AJ311" s="52"/>
      <c r="AK311" s="52"/>
      <c r="AL311" s="52"/>
      <c r="AM311" s="52"/>
      <c r="AN311" s="52"/>
      <c r="AO311" s="52"/>
      <c r="AP311" s="52"/>
      <c r="AQ311" s="52"/>
      <c r="AR311" s="52"/>
    </row>
    <row r="312" spans="2:44">
      <c r="B312" s="6" t="s">
        <v>69</v>
      </c>
      <c r="C312" s="6" t="s">
        <v>27</v>
      </c>
      <c r="D312" s="20">
        <f t="shared" si="75"/>
        <v>70.355590545578153</v>
      </c>
      <c r="E312" s="20">
        <f t="shared" si="75"/>
        <v>68.719414021262395</v>
      </c>
      <c r="F312" s="20">
        <f t="shared" si="75"/>
        <v>68.719414021262395</v>
      </c>
      <c r="G312" s="20">
        <f>SUM(G250,G280)</f>
        <v>70.355590545578153</v>
      </c>
      <c r="P312" s="52"/>
      <c r="Q312" s="52"/>
      <c r="R312" s="52"/>
      <c r="S312" s="52"/>
      <c r="T312" s="52"/>
      <c r="U312" s="52"/>
      <c r="V312" s="52"/>
      <c r="W312" s="52"/>
      <c r="X312" s="52"/>
      <c r="Y312" s="52"/>
      <c r="Z312" s="52"/>
      <c r="AA312" s="52"/>
      <c r="AB312" s="52"/>
      <c r="AC312" s="52"/>
      <c r="AD312" s="52"/>
      <c r="AE312" s="52"/>
      <c r="AF312" s="52"/>
      <c r="AG312" s="52"/>
      <c r="AH312" s="52"/>
      <c r="AI312" s="52"/>
      <c r="AJ312" s="52"/>
      <c r="AK312" s="52"/>
      <c r="AL312" s="52"/>
      <c r="AM312" s="52"/>
      <c r="AN312" s="52"/>
      <c r="AO312" s="52"/>
      <c r="AP312" s="52"/>
      <c r="AQ312" s="52"/>
      <c r="AR312" s="52"/>
    </row>
    <row r="313" spans="2:44">
      <c r="B313" s="6" t="s">
        <v>69</v>
      </c>
      <c r="C313" s="6" t="s">
        <v>28</v>
      </c>
      <c r="D313" s="20">
        <f t="shared" si="75"/>
        <v>129.88086278071023</v>
      </c>
      <c r="E313" s="20">
        <f t="shared" si="75"/>
        <v>126.86037759976351</v>
      </c>
      <c r="F313" s="20">
        <f t="shared" si="75"/>
        <v>126.86037759976351</v>
      </c>
      <c r="G313" s="20">
        <f>SUM(G251,G281)</f>
        <v>129.88086278071023</v>
      </c>
      <c r="P313" s="52"/>
      <c r="Q313" s="52"/>
      <c r="R313" s="52"/>
      <c r="S313" s="52"/>
      <c r="T313" s="52"/>
      <c r="U313" s="52"/>
      <c r="V313" s="52"/>
      <c r="W313" s="52"/>
      <c r="X313" s="52"/>
      <c r="Y313" s="52"/>
      <c r="Z313" s="52"/>
      <c r="AA313" s="52"/>
      <c r="AB313" s="52"/>
      <c r="AC313" s="52"/>
      <c r="AD313" s="52"/>
      <c r="AE313" s="52"/>
      <c r="AF313" s="52"/>
      <c r="AG313" s="52"/>
      <c r="AH313" s="52"/>
      <c r="AI313" s="52"/>
      <c r="AJ313" s="52"/>
      <c r="AK313" s="52"/>
      <c r="AL313" s="52"/>
      <c r="AM313" s="52"/>
      <c r="AN313" s="52"/>
      <c r="AO313" s="52"/>
      <c r="AP313" s="52"/>
      <c r="AQ313" s="52"/>
      <c r="AR313" s="52"/>
    </row>
    <row r="314" spans="2:44">
      <c r="B314" s="6" t="s">
        <v>69</v>
      </c>
      <c r="C314" s="6" t="s">
        <v>29</v>
      </c>
      <c r="D314" s="20">
        <f t="shared" si="75"/>
        <v>100.64412167784396</v>
      </c>
      <c r="E314" s="20">
        <f t="shared" si="75"/>
        <v>98.303560708591789</v>
      </c>
      <c r="F314" s="20">
        <f t="shared" si="75"/>
        <v>98.303560708591789</v>
      </c>
      <c r="G314" s="20">
        <f>SUM(G252,G282)</f>
        <v>100.64412167784396</v>
      </c>
      <c r="P314" s="52"/>
      <c r="Q314" s="52"/>
      <c r="R314" s="52"/>
      <c r="S314" s="52"/>
      <c r="T314" s="52"/>
      <c r="U314" s="52"/>
      <c r="V314" s="52"/>
      <c r="W314" s="52"/>
      <c r="X314" s="52"/>
      <c r="Y314" s="52"/>
      <c r="Z314" s="52"/>
      <c r="AA314" s="52"/>
      <c r="AB314" s="52"/>
      <c r="AC314" s="52"/>
      <c r="AD314" s="52"/>
      <c r="AE314" s="52"/>
      <c r="AF314" s="52"/>
      <c r="AG314" s="52"/>
      <c r="AH314" s="52"/>
      <c r="AI314" s="52"/>
      <c r="AJ314" s="52"/>
      <c r="AK314" s="52"/>
      <c r="AL314" s="52"/>
      <c r="AM314" s="52"/>
      <c r="AN314" s="52"/>
      <c r="AO314" s="52"/>
      <c r="AP314" s="52"/>
      <c r="AQ314" s="52"/>
      <c r="AR314" s="52"/>
    </row>
    <row r="315" spans="2:44">
      <c r="B315" s="6" t="s">
        <v>69</v>
      </c>
      <c r="C315" s="6" t="s">
        <v>30</v>
      </c>
      <c r="D315" s="20">
        <f t="shared" si="75"/>
        <v>34.970484258441871</v>
      </c>
      <c r="E315" s="20">
        <f t="shared" si="75"/>
        <v>34.157217182664162</v>
      </c>
      <c r="F315" s="20">
        <f t="shared" si="75"/>
        <v>34.157217182664162</v>
      </c>
      <c r="G315" s="20">
        <f>SUM(G253,G283)</f>
        <v>34.970484258441871</v>
      </c>
      <c r="P315" s="52"/>
      <c r="Q315" s="52"/>
      <c r="R315" s="52"/>
      <c r="S315" s="52"/>
      <c r="T315" s="52"/>
      <c r="U315" s="52"/>
      <c r="V315" s="52"/>
      <c r="W315" s="52"/>
      <c r="X315" s="52"/>
      <c r="Y315" s="52"/>
      <c r="Z315" s="52"/>
      <c r="AA315" s="52"/>
      <c r="AB315" s="52"/>
      <c r="AC315" s="52"/>
      <c r="AD315" s="52"/>
      <c r="AE315" s="52"/>
      <c r="AF315" s="52"/>
      <c r="AG315" s="52"/>
      <c r="AH315" s="52"/>
      <c r="AI315" s="52"/>
      <c r="AJ315" s="52"/>
      <c r="AK315" s="52"/>
      <c r="AL315" s="52"/>
      <c r="AM315" s="52"/>
      <c r="AN315" s="52"/>
      <c r="AO315" s="52"/>
      <c r="AP315" s="52"/>
      <c r="AQ315" s="52"/>
      <c r="AR315" s="52"/>
    </row>
    <row r="316" spans="2:44">
      <c r="P316" s="52"/>
      <c r="Q316" s="52"/>
      <c r="R316" s="52"/>
      <c r="S316" s="52"/>
      <c r="T316" s="52"/>
      <c r="U316" s="52"/>
      <c r="V316" s="52"/>
      <c r="W316" s="52"/>
      <c r="X316" s="52"/>
      <c r="Y316" s="52"/>
      <c r="Z316" s="52"/>
      <c r="AA316" s="52"/>
      <c r="AB316" s="52"/>
      <c r="AC316" s="52"/>
      <c r="AD316" s="52"/>
      <c r="AE316" s="52"/>
      <c r="AF316" s="52"/>
      <c r="AG316" s="52"/>
      <c r="AH316" s="52"/>
      <c r="AI316" s="52"/>
      <c r="AJ316" s="52"/>
      <c r="AK316" s="52"/>
      <c r="AL316" s="52"/>
      <c r="AM316" s="52"/>
      <c r="AN316" s="52"/>
      <c r="AO316" s="52"/>
      <c r="AP316" s="52"/>
      <c r="AQ316" s="52"/>
      <c r="AR316" s="52"/>
    </row>
    <row r="317" spans="2:44">
      <c r="B317" s="6" t="s">
        <v>70</v>
      </c>
      <c r="C317" s="6" t="s">
        <v>25</v>
      </c>
      <c r="D317" s="20">
        <f t="shared" si="75"/>
        <v>1.0969887418353048</v>
      </c>
      <c r="E317" s="20">
        <f t="shared" si="75"/>
        <v>1.0714773757461118</v>
      </c>
      <c r="F317" s="20">
        <f t="shared" si="75"/>
        <v>1.0714773757461118</v>
      </c>
      <c r="G317" s="20">
        <f t="shared" ref="G317:G322" si="76">SUM(G255,G285)</f>
        <v>1.0969887418353048</v>
      </c>
      <c r="P317" s="52"/>
      <c r="Q317" s="52"/>
      <c r="R317" s="52"/>
      <c r="S317" s="52"/>
      <c r="T317" s="52"/>
      <c r="U317" s="52"/>
      <c r="V317" s="52"/>
      <c r="W317" s="52"/>
      <c r="X317" s="52"/>
      <c r="Y317" s="52"/>
      <c r="Z317" s="52"/>
      <c r="AA317" s="52"/>
      <c r="AB317" s="52"/>
      <c r="AC317" s="52"/>
      <c r="AD317" s="52"/>
      <c r="AE317" s="52"/>
      <c r="AF317" s="52"/>
      <c r="AG317" s="52"/>
      <c r="AH317" s="52"/>
      <c r="AI317" s="52"/>
      <c r="AJ317" s="52"/>
      <c r="AK317" s="52"/>
      <c r="AL317" s="52"/>
      <c r="AM317" s="52"/>
      <c r="AN317" s="52"/>
      <c r="AO317" s="52"/>
      <c r="AP317" s="52"/>
      <c r="AQ317" s="52"/>
      <c r="AR317" s="52"/>
    </row>
    <row r="318" spans="2:44">
      <c r="B318" s="6" t="s">
        <v>70</v>
      </c>
      <c r="C318" s="6" t="s">
        <v>26</v>
      </c>
      <c r="D318" s="20">
        <f t="shared" ref="D318:F321" si="77">SUM(D256,D286)</f>
        <v>6.0036033394670474</v>
      </c>
      <c r="E318" s="20">
        <f t="shared" si="77"/>
        <v>5.8639846571538605</v>
      </c>
      <c r="F318" s="20">
        <f t="shared" si="77"/>
        <v>5.8639846571538605</v>
      </c>
      <c r="G318" s="20">
        <f t="shared" si="76"/>
        <v>6.0036033394670474</v>
      </c>
      <c r="P318" s="52"/>
      <c r="Q318" s="52"/>
      <c r="R318" s="52"/>
      <c r="S318" s="52"/>
      <c r="T318" s="52"/>
      <c r="U318" s="52"/>
      <c r="V318" s="52"/>
      <c r="W318" s="52"/>
      <c r="X318" s="52"/>
      <c r="Y318" s="52"/>
      <c r="Z318" s="52"/>
      <c r="AA318" s="52"/>
      <c r="AB318" s="52"/>
      <c r="AC318" s="52"/>
      <c r="AD318" s="52"/>
      <c r="AE318" s="52"/>
      <c r="AF318" s="52"/>
      <c r="AG318" s="52"/>
      <c r="AH318" s="52"/>
      <c r="AI318" s="52"/>
      <c r="AJ318" s="52"/>
      <c r="AK318" s="52"/>
      <c r="AL318" s="52"/>
      <c r="AM318" s="52"/>
      <c r="AN318" s="52"/>
      <c r="AO318" s="52"/>
      <c r="AP318" s="52"/>
      <c r="AQ318" s="52"/>
      <c r="AR318" s="52"/>
    </row>
    <row r="319" spans="2:44">
      <c r="B319" s="6" t="s">
        <v>70</v>
      </c>
      <c r="C319" s="6" t="s">
        <v>27</v>
      </c>
      <c r="D319" s="20">
        <f t="shared" si="77"/>
        <v>26.78975726586949</v>
      </c>
      <c r="E319" s="20">
        <f t="shared" si="77"/>
        <v>26.166739655035315</v>
      </c>
      <c r="F319" s="20">
        <f t="shared" si="77"/>
        <v>26.166739655035315</v>
      </c>
      <c r="G319" s="20">
        <f t="shared" si="76"/>
        <v>26.78975726586949</v>
      </c>
      <c r="P319" s="52"/>
      <c r="Q319" s="52"/>
      <c r="R319" s="52"/>
      <c r="S319" s="52"/>
      <c r="T319" s="52"/>
      <c r="U319" s="52"/>
      <c r="V319" s="52"/>
      <c r="W319" s="52"/>
      <c r="X319" s="52"/>
      <c r="Y319" s="52"/>
      <c r="Z319" s="52"/>
      <c r="AA319" s="52"/>
      <c r="AB319" s="52"/>
      <c r="AC319" s="52"/>
      <c r="AD319" s="52"/>
      <c r="AE319" s="52"/>
      <c r="AF319" s="52"/>
      <c r="AG319" s="52"/>
      <c r="AH319" s="52"/>
      <c r="AI319" s="52"/>
      <c r="AJ319" s="52"/>
      <c r="AK319" s="52"/>
      <c r="AL319" s="52"/>
      <c r="AM319" s="52"/>
      <c r="AN319" s="52"/>
      <c r="AO319" s="52"/>
      <c r="AP319" s="52"/>
      <c r="AQ319" s="52"/>
      <c r="AR319" s="52"/>
    </row>
    <row r="320" spans="2:44">
      <c r="B320" s="6" t="s">
        <v>70</v>
      </c>
      <c r="C320" s="6" t="s">
        <v>28</v>
      </c>
      <c r="D320" s="20">
        <f t="shared" si="77"/>
        <v>49.667551026940018</v>
      </c>
      <c r="E320" s="20">
        <f t="shared" si="77"/>
        <v>48.512491700732113</v>
      </c>
      <c r="F320" s="20">
        <f t="shared" si="77"/>
        <v>48.512491700732113</v>
      </c>
      <c r="G320" s="20">
        <f t="shared" si="76"/>
        <v>49.667551026940018</v>
      </c>
      <c r="P320" s="52"/>
      <c r="Q320" s="52"/>
      <c r="R320" s="52"/>
      <c r="S320" s="52"/>
      <c r="T320" s="52"/>
      <c r="U320" s="52"/>
      <c r="V320" s="52"/>
      <c r="W320" s="52"/>
      <c r="X320" s="52"/>
      <c r="Y320" s="52"/>
      <c r="Z320" s="52"/>
      <c r="AA320" s="52"/>
      <c r="AB320" s="52"/>
      <c r="AC320" s="52"/>
      <c r="AD320" s="52"/>
      <c r="AE320" s="52"/>
      <c r="AF320" s="52"/>
      <c r="AG320" s="52"/>
      <c r="AH320" s="52"/>
      <c r="AI320" s="52"/>
      <c r="AJ320" s="52"/>
      <c r="AK320" s="52"/>
      <c r="AL320" s="52"/>
      <c r="AM320" s="52"/>
      <c r="AN320" s="52"/>
      <c r="AO320" s="52"/>
      <c r="AP320" s="52"/>
      <c r="AQ320" s="52"/>
      <c r="AR320" s="52"/>
    </row>
    <row r="321" spans="2:44">
      <c r="B321" s="6" t="s">
        <v>70</v>
      </c>
      <c r="C321" s="6" t="s">
        <v>29</v>
      </c>
      <c r="D321" s="20">
        <f t="shared" si="77"/>
        <v>38.696076868445417</v>
      </c>
      <c r="E321" s="20">
        <f t="shared" si="77"/>
        <v>37.796168104062964</v>
      </c>
      <c r="F321" s="20">
        <f t="shared" si="77"/>
        <v>37.796168104062964</v>
      </c>
      <c r="G321" s="20">
        <f t="shared" si="76"/>
        <v>38.696076868445417</v>
      </c>
      <c r="P321" s="52"/>
      <c r="Q321" s="52"/>
      <c r="R321" s="52"/>
      <c r="S321" s="52"/>
      <c r="T321" s="52"/>
      <c r="U321" s="52"/>
      <c r="V321" s="52"/>
      <c r="W321" s="52"/>
      <c r="X321" s="52"/>
      <c r="Y321" s="52"/>
      <c r="Z321" s="52"/>
      <c r="AA321" s="52"/>
      <c r="AB321" s="52"/>
      <c r="AC321" s="52"/>
      <c r="AD321" s="52"/>
      <c r="AE321" s="52"/>
      <c r="AF321" s="52"/>
      <c r="AG321" s="52"/>
      <c r="AH321" s="52"/>
      <c r="AI321" s="52"/>
      <c r="AJ321" s="52"/>
      <c r="AK321" s="52"/>
      <c r="AL321" s="52"/>
      <c r="AM321" s="52"/>
      <c r="AN321" s="52"/>
      <c r="AO321" s="52"/>
      <c r="AP321" s="52"/>
      <c r="AQ321" s="52"/>
      <c r="AR321" s="52"/>
    </row>
    <row r="322" spans="2:44">
      <c r="B322" s="6" t="s">
        <v>70</v>
      </c>
      <c r="C322" s="6" t="s">
        <v>30</v>
      </c>
      <c r="D322" s="20">
        <f t="shared" ref="D322:F324" si="78">SUM(D260,D290)</f>
        <v>13.415846391202301</v>
      </c>
      <c r="E322" s="20">
        <f t="shared" si="78"/>
        <v>13.10384996349992</v>
      </c>
      <c r="F322" s="20">
        <f t="shared" si="78"/>
        <v>13.10384996349992</v>
      </c>
      <c r="G322" s="20">
        <f t="shared" si="76"/>
        <v>13.415846391202301</v>
      </c>
      <c r="P322" s="52"/>
      <c r="Q322" s="52"/>
      <c r="R322" s="52"/>
      <c r="S322" s="52"/>
      <c r="T322" s="52"/>
      <c r="U322" s="52"/>
      <c r="V322" s="52"/>
      <c r="W322" s="52"/>
      <c r="X322" s="52"/>
      <c r="Y322" s="52"/>
      <c r="Z322" s="52"/>
      <c r="AA322" s="52"/>
      <c r="AB322" s="52"/>
      <c r="AC322" s="52"/>
      <c r="AD322" s="52"/>
      <c r="AE322" s="52"/>
      <c r="AF322" s="52"/>
      <c r="AG322" s="52"/>
      <c r="AH322" s="52"/>
      <c r="AI322" s="52"/>
      <c r="AJ322" s="52"/>
      <c r="AK322" s="52"/>
      <c r="AL322" s="52"/>
      <c r="AM322" s="52"/>
      <c r="AN322" s="52"/>
      <c r="AO322" s="52"/>
      <c r="AP322" s="52"/>
      <c r="AQ322" s="52"/>
      <c r="AR322" s="52"/>
    </row>
    <row r="323" spans="2:44">
      <c r="P323" s="52"/>
      <c r="Q323" s="52"/>
      <c r="R323" s="52"/>
      <c r="S323" s="52"/>
      <c r="T323" s="52"/>
      <c r="U323" s="52"/>
      <c r="V323" s="52"/>
      <c r="W323" s="52"/>
      <c r="X323" s="52"/>
      <c r="Y323" s="52"/>
      <c r="Z323" s="52"/>
      <c r="AA323" s="52"/>
      <c r="AB323" s="52"/>
      <c r="AC323" s="52"/>
      <c r="AD323" s="52"/>
      <c r="AE323" s="52"/>
      <c r="AF323" s="52"/>
      <c r="AG323" s="52"/>
      <c r="AH323" s="52"/>
      <c r="AI323" s="52"/>
      <c r="AJ323" s="52"/>
      <c r="AK323" s="52"/>
      <c r="AL323" s="52"/>
      <c r="AM323" s="52"/>
      <c r="AN323" s="52"/>
      <c r="AO323" s="52"/>
      <c r="AP323" s="52"/>
      <c r="AQ323" s="52"/>
      <c r="AR323" s="52"/>
    </row>
    <row r="324" spans="2:44">
      <c r="B324" s="6" t="s">
        <v>71</v>
      </c>
      <c r="C324" s="6" t="s">
        <v>25</v>
      </c>
      <c r="D324" s="20">
        <f t="shared" si="78"/>
        <v>2.6680137113786939</v>
      </c>
      <c r="E324" s="20">
        <f t="shared" si="78"/>
        <v>2.6059668808815148</v>
      </c>
      <c r="F324" s="20">
        <f t="shared" si="78"/>
        <v>2.6059668808815148</v>
      </c>
      <c r="G324" s="20">
        <f t="shared" ref="G324:G329" si="79">SUM(G262,G292)</f>
        <v>2.6680137113786939</v>
      </c>
      <c r="P324" s="52"/>
      <c r="Q324" s="52"/>
      <c r="R324" s="52"/>
      <c r="S324" s="52"/>
      <c r="T324" s="52"/>
      <c r="U324" s="52"/>
      <c r="V324" s="52"/>
      <c r="W324" s="52"/>
      <c r="X324" s="52"/>
      <c r="Y324" s="52"/>
      <c r="Z324" s="52"/>
      <c r="AA324" s="52"/>
      <c r="AB324" s="52"/>
      <c r="AC324" s="52"/>
      <c r="AD324" s="52"/>
      <c r="AE324" s="52"/>
      <c r="AF324" s="52"/>
      <c r="AG324" s="52"/>
      <c r="AH324" s="52"/>
      <c r="AI324" s="52"/>
      <c r="AJ324" s="52"/>
      <c r="AK324" s="52"/>
      <c r="AL324" s="52"/>
      <c r="AM324" s="52"/>
      <c r="AN324" s="52"/>
      <c r="AO324" s="52"/>
      <c r="AP324" s="52"/>
      <c r="AQ324" s="52"/>
      <c r="AR324" s="52"/>
    </row>
    <row r="325" spans="2:44">
      <c r="B325" s="6" t="s">
        <v>71</v>
      </c>
      <c r="C325" s="6" t="s">
        <v>26</v>
      </c>
      <c r="D325" s="20">
        <f t="shared" ref="D325:F329" si="80">SUM(D263,D293)</f>
        <v>14.591286575438804</v>
      </c>
      <c r="E325" s="20">
        <f t="shared" si="80"/>
        <v>14.251954329498371</v>
      </c>
      <c r="F325" s="20">
        <f t="shared" si="80"/>
        <v>14.251954329498371</v>
      </c>
      <c r="G325" s="20">
        <f t="shared" si="79"/>
        <v>14.591286575438804</v>
      </c>
      <c r="P325" s="52"/>
      <c r="Q325" s="52"/>
      <c r="R325" s="52"/>
      <c r="S325" s="52"/>
      <c r="T325" s="52"/>
      <c r="U325" s="52"/>
      <c r="V325" s="52"/>
      <c r="W325" s="52"/>
      <c r="X325" s="52"/>
      <c r="Y325" s="52"/>
      <c r="Z325" s="52"/>
      <c r="AA325" s="52"/>
      <c r="AB325" s="52"/>
      <c r="AC325" s="52"/>
      <c r="AD325" s="52"/>
      <c r="AE325" s="52"/>
      <c r="AF325" s="52"/>
      <c r="AG325" s="52"/>
      <c r="AH325" s="52"/>
      <c r="AI325" s="52"/>
      <c r="AJ325" s="52"/>
      <c r="AK325" s="52"/>
      <c r="AL325" s="52"/>
      <c r="AM325" s="52"/>
      <c r="AN325" s="52"/>
      <c r="AO325" s="52"/>
      <c r="AP325" s="52"/>
      <c r="AQ325" s="52"/>
      <c r="AR325" s="52"/>
    </row>
    <row r="326" spans="2:44">
      <c r="B326" s="6" t="s">
        <v>71</v>
      </c>
      <c r="C326" s="6" t="s">
        <v>27</v>
      </c>
      <c r="D326" s="20">
        <f t="shared" si="80"/>
        <v>65.294620381778415</v>
      </c>
      <c r="E326" s="20">
        <f t="shared" si="80"/>
        <v>63.776140838016133</v>
      </c>
      <c r="F326" s="20">
        <f t="shared" si="80"/>
        <v>63.776140838016133</v>
      </c>
      <c r="G326" s="20">
        <f t="shared" si="79"/>
        <v>65.294620381778415</v>
      </c>
      <c r="P326" s="52"/>
      <c r="Q326" s="52"/>
      <c r="R326" s="52"/>
      <c r="S326" s="52"/>
      <c r="T326" s="52"/>
      <c r="U326" s="52"/>
      <c r="V326" s="52"/>
      <c r="W326" s="52"/>
      <c r="X326" s="52"/>
      <c r="Y326" s="52"/>
      <c r="Z326" s="52"/>
      <c r="AA326" s="52"/>
      <c r="AB326" s="52"/>
      <c r="AC326" s="52"/>
      <c r="AD326" s="52"/>
      <c r="AE326" s="52"/>
      <c r="AF326" s="52"/>
      <c r="AG326" s="52"/>
      <c r="AH326" s="52"/>
      <c r="AI326" s="52"/>
      <c r="AJ326" s="52"/>
      <c r="AK326" s="52"/>
      <c r="AL326" s="52"/>
      <c r="AM326" s="52"/>
      <c r="AN326" s="52"/>
      <c r="AO326" s="52"/>
      <c r="AP326" s="52"/>
      <c r="AQ326" s="52"/>
      <c r="AR326" s="52"/>
    </row>
    <row r="327" spans="2:44">
      <c r="B327" s="6" t="s">
        <v>71</v>
      </c>
      <c r="C327" s="6" t="s">
        <v>28</v>
      </c>
      <c r="D327" s="20">
        <f t="shared" si="80"/>
        <v>121.14739873900086</v>
      </c>
      <c r="E327" s="20">
        <f t="shared" si="80"/>
        <v>118.33001737297758</v>
      </c>
      <c r="F327" s="20">
        <f t="shared" si="80"/>
        <v>118.33001737297758</v>
      </c>
      <c r="G327" s="20">
        <f t="shared" si="79"/>
        <v>121.14739873900086</v>
      </c>
      <c r="P327" s="52"/>
      <c r="Q327" s="52"/>
      <c r="R327" s="52"/>
      <c r="S327" s="52"/>
      <c r="T327" s="52"/>
      <c r="U327" s="52"/>
      <c r="V327" s="52"/>
      <c r="W327" s="52"/>
      <c r="X327" s="52"/>
      <c r="Y327" s="52"/>
      <c r="Z327" s="52"/>
      <c r="AA327" s="52"/>
      <c r="AB327" s="52"/>
      <c r="AC327" s="52"/>
      <c r="AD327" s="52"/>
      <c r="AE327" s="52"/>
      <c r="AF327" s="52"/>
      <c r="AG327" s="52"/>
      <c r="AH327" s="52"/>
      <c r="AI327" s="52"/>
      <c r="AJ327" s="52"/>
      <c r="AK327" s="52"/>
      <c r="AL327" s="52"/>
      <c r="AM327" s="52"/>
      <c r="AN327" s="52"/>
      <c r="AO327" s="52"/>
      <c r="AP327" s="52"/>
      <c r="AQ327" s="52"/>
      <c r="AR327" s="52"/>
    </row>
    <row r="328" spans="2:44">
      <c r="B328" s="6" t="s">
        <v>71</v>
      </c>
      <c r="C328" s="6" t="s">
        <v>29</v>
      </c>
      <c r="D328" s="20">
        <f t="shared" si="80"/>
        <v>94.477200717139894</v>
      </c>
      <c r="E328" s="20">
        <f t="shared" si="80"/>
        <v>92.280056514415719</v>
      </c>
      <c r="F328" s="20">
        <f t="shared" si="80"/>
        <v>92.280056514415719</v>
      </c>
      <c r="G328" s="20">
        <f t="shared" si="79"/>
        <v>94.477200717139894</v>
      </c>
      <c r="P328" s="52"/>
      <c r="Q328" s="52"/>
      <c r="R328" s="52"/>
      <c r="S328" s="52"/>
      <c r="T328" s="52"/>
      <c r="U328" s="52"/>
      <c r="V328" s="52"/>
      <c r="W328" s="52"/>
      <c r="X328" s="52"/>
      <c r="Y328" s="52"/>
      <c r="Z328" s="52"/>
      <c r="AA328" s="52"/>
      <c r="AB328" s="52"/>
      <c r="AC328" s="52"/>
      <c r="AD328" s="52"/>
      <c r="AE328" s="52"/>
      <c r="AF328" s="52"/>
      <c r="AG328" s="52"/>
      <c r="AH328" s="52"/>
      <c r="AI328" s="52"/>
      <c r="AJ328" s="52"/>
      <c r="AK328" s="52"/>
      <c r="AL328" s="52"/>
      <c r="AM328" s="52"/>
      <c r="AN328" s="52"/>
      <c r="AO328" s="52"/>
      <c r="AP328" s="52"/>
      <c r="AQ328" s="52"/>
      <c r="AR328" s="52"/>
    </row>
    <row r="329" spans="2:44">
      <c r="B329" s="6" t="s">
        <v>71</v>
      </c>
      <c r="C329" s="6" t="s">
        <v>30</v>
      </c>
      <c r="D329" s="20">
        <f t="shared" si="80"/>
        <v>32.742144331632957</v>
      </c>
      <c r="E329" s="20">
        <f t="shared" si="80"/>
        <v>31.980699114618247</v>
      </c>
      <c r="F329" s="20">
        <f t="shared" si="80"/>
        <v>31.980699114618247</v>
      </c>
      <c r="G329" s="20">
        <f t="shared" si="79"/>
        <v>32.742144331632957</v>
      </c>
      <c r="P329" s="52"/>
      <c r="Q329" s="52"/>
      <c r="R329" s="52"/>
      <c r="S329" s="52"/>
      <c r="T329" s="52"/>
      <c r="U329" s="52"/>
      <c r="V329" s="52"/>
      <c r="W329" s="52"/>
      <c r="X329" s="52"/>
      <c r="Y329" s="52"/>
      <c r="Z329" s="52"/>
      <c r="AA329" s="52"/>
      <c r="AB329" s="52"/>
      <c r="AC329" s="52"/>
      <c r="AD329" s="52"/>
      <c r="AE329" s="52"/>
      <c r="AF329" s="52"/>
      <c r="AG329" s="52"/>
      <c r="AH329" s="52"/>
      <c r="AI329" s="52"/>
      <c r="AJ329" s="52"/>
      <c r="AK329" s="52"/>
      <c r="AL329" s="52"/>
      <c r="AM329" s="52"/>
      <c r="AN329" s="52"/>
      <c r="AO329" s="52"/>
      <c r="AP329" s="52"/>
      <c r="AQ329" s="52"/>
      <c r="AR329" s="52"/>
    </row>
    <row r="330" spans="2:44">
      <c r="P330" s="52"/>
      <c r="Q330" s="52"/>
      <c r="R330" s="52"/>
      <c r="S330" s="52"/>
      <c r="T330" s="52"/>
      <c r="U330" s="52"/>
      <c r="V330" s="52"/>
      <c r="W330" s="52"/>
      <c r="X330" s="52"/>
      <c r="Y330" s="52"/>
      <c r="Z330" s="52"/>
      <c r="AA330" s="52"/>
      <c r="AB330" s="52"/>
      <c r="AC330" s="52"/>
      <c r="AD330" s="52"/>
      <c r="AE330" s="52"/>
      <c r="AF330" s="52"/>
      <c r="AG330" s="52"/>
      <c r="AH330" s="52"/>
      <c r="AI330" s="52"/>
      <c r="AJ330" s="52"/>
      <c r="AK330" s="52"/>
      <c r="AL330" s="52"/>
      <c r="AM330" s="52"/>
      <c r="AN330" s="52"/>
      <c r="AO330" s="52"/>
      <c r="AP330" s="52"/>
      <c r="AQ330" s="52"/>
      <c r="AR330" s="52"/>
    </row>
    <row r="331" spans="2:44">
      <c r="B331" s="6" t="s">
        <v>72</v>
      </c>
      <c r="C331" s="6" t="s">
        <v>25</v>
      </c>
      <c r="D331" s="20">
        <f t="shared" ref="D331:G336" si="81">SUM(D269,D299)</f>
        <v>6.7581361058816407</v>
      </c>
      <c r="E331" s="20">
        <f t="shared" si="81"/>
        <v>6.6009701499309053</v>
      </c>
      <c r="F331" s="20">
        <f t="shared" si="81"/>
        <v>6.6009701499309053</v>
      </c>
      <c r="G331" s="20">
        <f t="shared" si="81"/>
        <v>6.7581361058816407</v>
      </c>
      <c r="P331" s="52"/>
      <c r="Q331" s="52"/>
      <c r="R331" s="52"/>
      <c r="S331" s="52"/>
      <c r="T331" s="52"/>
      <c r="U331" s="52"/>
      <c r="V331" s="52"/>
      <c r="W331" s="52"/>
      <c r="X331" s="52"/>
      <c r="Y331" s="52"/>
      <c r="Z331" s="52"/>
      <c r="AA331" s="52"/>
      <c r="AB331" s="52"/>
      <c r="AC331" s="52"/>
      <c r="AD331" s="52"/>
      <c r="AE331" s="52"/>
      <c r="AF331" s="52"/>
      <c r="AG331" s="52"/>
      <c r="AH331" s="52"/>
      <c r="AI331" s="52"/>
      <c r="AJ331" s="52"/>
      <c r="AK331" s="52"/>
      <c r="AL331" s="52"/>
      <c r="AM331" s="52"/>
      <c r="AN331" s="52"/>
      <c r="AO331" s="52"/>
      <c r="AP331" s="52"/>
      <c r="AQ331" s="52"/>
      <c r="AR331" s="52"/>
    </row>
    <row r="332" spans="2:44">
      <c r="B332" s="6" t="s">
        <v>72</v>
      </c>
      <c r="C332" s="6" t="s">
        <v>26</v>
      </c>
      <c r="D332" s="20">
        <f t="shared" si="81"/>
        <v>36.934812840391743</v>
      </c>
      <c r="E332" s="20">
        <f t="shared" si="81"/>
        <v>36.07586370456869</v>
      </c>
      <c r="F332" s="20">
        <f t="shared" si="81"/>
        <v>36.07586370456869</v>
      </c>
      <c r="G332" s="20">
        <f t="shared" si="81"/>
        <v>36.934812840391743</v>
      </c>
      <c r="P332" s="52"/>
      <c r="Q332" s="52"/>
      <c r="R332" s="52"/>
      <c r="S332" s="52"/>
      <c r="T332" s="52"/>
      <c r="U332" s="52"/>
      <c r="V332" s="52"/>
      <c r="W332" s="52"/>
      <c r="X332" s="52"/>
      <c r="Y332" s="52"/>
      <c r="Z332" s="52"/>
      <c r="AA332" s="52"/>
      <c r="AB332" s="52"/>
      <c r="AC332" s="52"/>
      <c r="AD332" s="52"/>
      <c r="AE332" s="52"/>
      <c r="AF332" s="52"/>
      <c r="AG332" s="52"/>
      <c r="AH332" s="52"/>
      <c r="AI332" s="52"/>
      <c r="AJ332" s="52"/>
      <c r="AK332" s="52"/>
      <c r="AL332" s="52"/>
      <c r="AM332" s="52"/>
      <c r="AN332" s="52"/>
      <c r="AO332" s="52"/>
      <c r="AP332" s="52"/>
      <c r="AQ332" s="52"/>
      <c r="AR332" s="52"/>
    </row>
    <row r="333" spans="2:44">
      <c r="B333" s="6" t="s">
        <v>72</v>
      </c>
      <c r="C333" s="6" t="s">
        <v>27</v>
      </c>
      <c r="D333" s="20">
        <f t="shared" si="81"/>
        <v>165.73455831367514</v>
      </c>
      <c r="E333" s="20">
        <f t="shared" si="81"/>
        <v>161.88026625986879</v>
      </c>
      <c r="F333" s="20">
        <f t="shared" si="81"/>
        <v>161.88026625986879</v>
      </c>
      <c r="G333" s="20">
        <f t="shared" si="81"/>
        <v>165.73455831367514</v>
      </c>
      <c r="P333" s="52"/>
      <c r="Q333" s="52"/>
      <c r="R333" s="52"/>
      <c r="S333" s="52"/>
      <c r="T333" s="52"/>
      <c r="U333" s="52"/>
      <c r="V333" s="52"/>
      <c r="W333" s="52"/>
      <c r="X333" s="52"/>
      <c r="Y333" s="52"/>
      <c r="Z333" s="52"/>
      <c r="AA333" s="52"/>
      <c r="AB333" s="52"/>
      <c r="AC333" s="52"/>
      <c r="AD333" s="52"/>
      <c r="AE333" s="52"/>
      <c r="AF333" s="52"/>
      <c r="AG333" s="52"/>
      <c r="AH333" s="52"/>
      <c r="AI333" s="52"/>
      <c r="AJ333" s="52"/>
      <c r="AK333" s="52"/>
      <c r="AL333" s="52"/>
      <c r="AM333" s="52"/>
      <c r="AN333" s="52"/>
      <c r="AO333" s="52"/>
      <c r="AP333" s="52"/>
      <c r="AQ333" s="52"/>
      <c r="AR333" s="52"/>
    </row>
    <row r="334" spans="2:44">
      <c r="B334" s="6" t="s">
        <v>72</v>
      </c>
      <c r="C334" s="6" t="s">
        <v>28</v>
      </c>
      <c r="D334" s="20">
        <f t="shared" si="81"/>
        <v>307.73168753336415</v>
      </c>
      <c r="E334" s="20">
        <f t="shared" si="81"/>
        <v>300.57513666049522</v>
      </c>
      <c r="F334" s="20">
        <f t="shared" si="81"/>
        <v>300.57513666049522</v>
      </c>
      <c r="G334" s="20">
        <f t="shared" si="81"/>
        <v>307.73168753336415</v>
      </c>
      <c r="P334" s="52"/>
      <c r="Q334" s="52"/>
      <c r="R334" s="52"/>
      <c r="S334" s="52"/>
      <c r="T334" s="52"/>
      <c r="U334" s="52"/>
      <c r="V334" s="52"/>
      <c r="W334" s="52"/>
      <c r="X334" s="52"/>
      <c r="Y334" s="52"/>
      <c r="Z334" s="52"/>
      <c r="AA334" s="52"/>
      <c r="AB334" s="52"/>
      <c r="AC334" s="52"/>
      <c r="AD334" s="52"/>
      <c r="AE334" s="52"/>
      <c r="AF334" s="52"/>
      <c r="AG334" s="52"/>
      <c r="AH334" s="52"/>
      <c r="AI334" s="52"/>
      <c r="AJ334" s="52"/>
      <c r="AK334" s="52"/>
      <c r="AL334" s="52"/>
      <c r="AM334" s="52"/>
      <c r="AN334" s="52"/>
      <c r="AO334" s="52"/>
      <c r="AP334" s="52"/>
      <c r="AQ334" s="52"/>
      <c r="AR334" s="52"/>
    </row>
    <row r="335" spans="2:44">
      <c r="B335" s="6" t="s">
        <v>72</v>
      </c>
      <c r="C335" s="6" t="s">
        <v>29</v>
      </c>
      <c r="D335" s="20">
        <f t="shared" si="81"/>
        <v>240.20954237502698</v>
      </c>
      <c r="E335" s="20">
        <f t="shared" si="81"/>
        <v>234.62327394770085</v>
      </c>
      <c r="F335" s="20">
        <f t="shared" si="81"/>
        <v>234.62327394770085</v>
      </c>
      <c r="G335" s="20">
        <f t="shared" si="81"/>
        <v>240.20954237502698</v>
      </c>
      <c r="P335" s="52"/>
      <c r="Q335" s="52"/>
      <c r="R335" s="52"/>
      <c r="S335" s="52"/>
      <c r="T335" s="52"/>
      <c r="U335" s="52"/>
      <c r="V335" s="52"/>
      <c r="W335" s="52"/>
      <c r="X335" s="52"/>
      <c r="Y335" s="52"/>
      <c r="Z335" s="52"/>
      <c r="AA335" s="52"/>
      <c r="AB335" s="52"/>
      <c r="AC335" s="52"/>
      <c r="AD335" s="52"/>
      <c r="AE335" s="52"/>
      <c r="AF335" s="52"/>
      <c r="AG335" s="52"/>
      <c r="AH335" s="52"/>
      <c r="AI335" s="52"/>
      <c r="AJ335" s="52"/>
      <c r="AK335" s="52"/>
      <c r="AL335" s="52"/>
      <c r="AM335" s="52"/>
      <c r="AN335" s="52"/>
      <c r="AO335" s="52"/>
      <c r="AP335" s="52"/>
      <c r="AQ335" s="52"/>
      <c r="AR335" s="52"/>
    </row>
    <row r="336" spans="2:44">
      <c r="B336" s="6" t="s">
        <v>72</v>
      </c>
      <c r="C336" s="6" t="s">
        <v>30</v>
      </c>
      <c r="D336" s="20">
        <f t="shared" si="81"/>
        <v>83.215643310951023</v>
      </c>
      <c r="E336" s="20">
        <f t="shared" si="81"/>
        <v>81.28039579209171</v>
      </c>
      <c r="F336" s="20">
        <f t="shared" si="81"/>
        <v>81.28039579209171</v>
      </c>
      <c r="G336" s="20">
        <f t="shared" si="81"/>
        <v>83.215643310951023</v>
      </c>
      <c r="P336" s="52"/>
      <c r="Q336" s="52"/>
      <c r="R336" s="52"/>
      <c r="S336" s="52"/>
      <c r="T336" s="52"/>
      <c r="U336" s="52"/>
      <c r="V336" s="52"/>
      <c r="W336" s="52"/>
      <c r="X336" s="52"/>
      <c r="Y336" s="52"/>
      <c r="Z336" s="52"/>
      <c r="AA336" s="52"/>
      <c r="AB336" s="52"/>
      <c r="AC336" s="52"/>
      <c r="AD336" s="52"/>
      <c r="AE336" s="52"/>
      <c r="AF336" s="52"/>
      <c r="AG336" s="52"/>
      <c r="AH336" s="52"/>
      <c r="AI336" s="52"/>
      <c r="AJ336" s="52"/>
      <c r="AK336" s="52"/>
      <c r="AL336" s="52"/>
      <c r="AM336" s="52"/>
      <c r="AN336" s="52"/>
      <c r="AO336" s="52"/>
      <c r="AP336" s="52"/>
      <c r="AQ336" s="52"/>
      <c r="AR336" s="52"/>
    </row>
    <row r="337" spans="2:44">
      <c r="D337" s="20">
        <f>SUM(D310:D336)</f>
        <v>1661.9553395135547</v>
      </c>
      <c r="E337" s="20">
        <f>SUM(E310:E336)</f>
        <v>1623.305215338821</v>
      </c>
      <c r="F337" s="20">
        <f>SUM(F310:F336)</f>
        <v>1623.305215338821</v>
      </c>
      <c r="G337" s="20">
        <f>SUM(G310:G336)</f>
        <v>1661.9553395135547</v>
      </c>
      <c r="P337" s="52"/>
      <c r="Q337" s="52"/>
      <c r="R337" s="52"/>
      <c r="S337" s="52"/>
      <c r="T337" s="52"/>
      <c r="U337" s="52"/>
      <c r="V337" s="52"/>
      <c r="W337" s="52"/>
      <c r="X337" s="52"/>
      <c r="Y337" s="52"/>
      <c r="Z337" s="52"/>
      <c r="AA337" s="52"/>
      <c r="AB337" s="52"/>
      <c r="AC337" s="52"/>
      <c r="AD337" s="52"/>
      <c r="AE337" s="52"/>
      <c r="AF337" s="52"/>
      <c r="AG337" s="52"/>
      <c r="AH337" s="52"/>
      <c r="AI337" s="52"/>
      <c r="AJ337" s="52"/>
      <c r="AK337" s="52"/>
      <c r="AL337" s="52"/>
      <c r="AM337" s="52"/>
      <c r="AN337" s="52"/>
      <c r="AO337" s="52"/>
      <c r="AP337" s="52"/>
      <c r="AQ337" s="52"/>
      <c r="AR337" s="52"/>
    </row>
    <row r="338" spans="2:44">
      <c r="P338" s="52"/>
      <c r="Q338" s="52"/>
      <c r="R338" s="52"/>
      <c r="S338" s="52"/>
      <c r="T338" s="52"/>
      <c r="U338" s="52"/>
      <c r="V338" s="52"/>
      <c r="W338" s="52"/>
      <c r="X338" s="52"/>
      <c r="Y338" s="52"/>
      <c r="Z338" s="52"/>
      <c r="AA338" s="52"/>
      <c r="AB338" s="52"/>
      <c r="AC338" s="52"/>
      <c r="AD338" s="52"/>
      <c r="AE338" s="52"/>
      <c r="AF338" s="52"/>
      <c r="AG338" s="52"/>
      <c r="AH338" s="52"/>
      <c r="AI338" s="52"/>
      <c r="AJ338" s="52"/>
      <c r="AK338" s="52"/>
      <c r="AL338" s="52"/>
      <c r="AM338" s="52"/>
      <c r="AN338" s="52"/>
      <c r="AO338" s="52"/>
      <c r="AP338" s="52"/>
      <c r="AQ338" s="52"/>
      <c r="AR338" s="52"/>
    </row>
    <row r="339" spans="2:44">
      <c r="B339" s="6" t="s">
        <v>219</v>
      </c>
      <c r="C339" s="6"/>
      <c r="D339" s="6" t="s">
        <v>140</v>
      </c>
      <c r="E339" s="6" t="s">
        <v>141</v>
      </c>
      <c r="F339" s="6" t="s">
        <v>142</v>
      </c>
      <c r="G339" s="6" t="s">
        <v>142</v>
      </c>
      <c r="H339" s="6" t="s">
        <v>220</v>
      </c>
      <c r="P339" s="52"/>
      <c r="Q339" s="52"/>
      <c r="R339" s="52"/>
      <c r="S339" s="52"/>
      <c r="T339" s="52"/>
      <c r="U339" s="52"/>
      <c r="V339" s="52"/>
      <c r="W339" s="52"/>
      <c r="X339" s="52"/>
      <c r="Y339" s="52"/>
      <c r="Z339" s="52"/>
      <c r="AA339" s="52"/>
      <c r="AB339" s="52"/>
      <c r="AC339" s="52"/>
      <c r="AD339" s="52"/>
      <c r="AE339" s="52"/>
      <c r="AF339" s="52"/>
      <c r="AG339" s="52"/>
      <c r="AH339" s="52"/>
      <c r="AI339" s="52"/>
      <c r="AJ339" s="52"/>
      <c r="AK339" s="52"/>
      <c r="AL339" s="52"/>
      <c r="AM339" s="52"/>
      <c r="AN339" s="52"/>
      <c r="AO339" s="52"/>
      <c r="AP339" s="52"/>
      <c r="AQ339" s="52"/>
      <c r="AR339" s="52"/>
    </row>
    <row r="340" spans="2:44">
      <c r="B340" s="6" t="s">
        <v>69</v>
      </c>
      <c r="C340" s="6" t="s">
        <v>25</v>
      </c>
      <c r="D340" s="20">
        <f t="shared" ref="D340:D345" si="82">F162+F191-D310</f>
        <v>1.4332565056451179</v>
      </c>
      <c r="E340" s="20">
        <f t="shared" ref="E340:G345" si="83">G162+G191-E310</f>
        <v>1.3999249590022083</v>
      </c>
      <c r="F340" s="20">
        <f t="shared" si="83"/>
        <v>1.3999249590022083</v>
      </c>
      <c r="G340" s="20">
        <f t="shared" si="83"/>
        <v>1.4332565056451179</v>
      </c>
      <c r="H340" s="20">
        <f>SUM(D340:G340)</f>
        <v>5.6663629292946522</v>
      </c>
      <c r="P340" s="52"/>
      <c r="Q340" s="52"/>
      <c r="R340" s="52"/>
      <c r="S340" s="52"/>
      <c r="T340" s="52"/>
      <c r="U340" s="52"/>
      <c r="V340" s="52"/>
      <c r="W340" s="52"/>
      <c r="X340" s="52"/>
      <c r="Y340" s="52"/>
      <c r="Z340" s="52"/>
      <c r="AA340" s="52"/>
      <c r="AB340" s="52"/>
      <c r="AC340" s="52"/>
      <c r="AD340" s="52"/>
      <c r="AE340" s="52"/>
      <c r="AF340" s="52"/>
      <c r="AG340" s="52"/>
      <c r="AH340" s="52"/>
      <c r="AI340" s="52"/>
      <c r="AJ340" s="52"/>
      <c r="AK340" s="52"/>
      <c r="AL340" s="52"/>
      <c r="AM340" s="52"/>
      <c r="AN340" s="52"/>
      <c r="AO340" s="52"/>
      <c r="AP340" s="52"/>
      <c r="AQ340" s="52"/>
      <c r="AR340" s="52"/>
    </row>
    <row r="341" spans="2:44">
      <c r="B341" s="6" t="s">
        <v>69</v>
      </c>
      <c r="C341" s="6" t="s">
        <v>26</v>
      </c>
      <c r="D341" s="20">
        <f t="shared" si="82"/>
        <v>7.8741015806033019</v>
      </c>
      <c r="E341" s="20">
        <f t="shared" si="83"/>
        <v>7.6909829391939226</v>
      </c>
      <c r="F341" s="20">
        <f t="shared" si="83"/>
        <v>7.6909829391939226</v>
      </c>
      <c r="G341" s="20">
        <f t="shared" si="83"/>
        <v>7.8741015806033019</v>
      </c>
      <c r="H341" s="20">
        <f t="shared" ref="H341:H366" si="84">SUM(D341:G341)</f>
        <v>31.130169039594449</v>
      </c>
      <c r="P341" s="52"/>
      <c r="Q341" s="52"/>
      <c r="R341" s="52"/>
      <c r="S341" s="52"/>
      <c r="T341" s="52"/>
      <c r="U341" s="52"/>
      <c r="V341" s="52"/>
      <c r="W341" s="52"/>
      <c r="X341" s="52"/>
      <c r="Y341" s="52"/>
      <c r="Z341" s="52"/>
      <c r="AA341" s="52"/>
      <c r="AB341" s="52"/>
      <c r="AC341" s="52"/>
      <c r="AD341" s="52"/>
      <c r="AE341" s="52"/>
      <c r="AF341" s="52"/>
      <c r="AG341" s="52"/>
      <c r="AH341" s="52"/>
      <c r="AI341" s="52"/>
      <c r="AJ341" s="52"/>
      <c r="AK341" s="52"/>
      <c r="AL341" s="52"/>
      <c r="AM341" s="52"/>
      <c r="AN341" s="52"/>
      <c r="AO341" s="52"/>
      <c r="AP341" s="52"/>
      <c r="AQ341" s="52"/>
      <c r="AR341" s="52"/>
    </row>
    <row r="342" spans="2:44">
      <c r="B342" s="6" t="s">
        <v>69</v>
      </c>
      <c r="C342" s="6" t="s">
        <v>27</v>
      </c>
      <c r="D342" s="20">
        <f t="shared" si="82"/>
        <v>34.592975502510981</v>
      </c>
      <c r="E342" s="20">
        <f t="shared" si="83"/>
        <v>33.788487700127007</v>
      </c>
      <c r="F342" s="20">
        <f t="shared" si="83"/>
        <v>33.788487700127007</v>
      </c>
      <c r="G342" s="20">
        <f t="shared" si="83"/>
        <v>34.592975502510981</v>
      </c>
      <c r="H342" s="20">
        <f t="shared" si="84"/>
        <v>136.76292640527598</v>
      </c>
      <c r="P342" s="52"/>
      <c r="Q342" s="52"/>
      <c r="R342" s="52"/>
      <c r="S342" s="52"/>
      <c r="T342" s="52"/>
      <c r="U342" s="52"/>
      <c r="V342" s="52"/>
      <c r="W342" s="52"/>
      <c r="X342" s="52"/>
      <c r="Y342" s="52"/>
      <c r="Z342" s="52"/>
      <c r="AA342" s="52"/>
      <c r="AB342" s="52"/>
      <c r="AC342" s="52"/>
      <c r="AD342" s="52"/>
      <c r="AE342" s="52"/>
      <c r="AF342" s="52"/>
      <c r="AG342" s="52"/>
      <c r="AH342" s="52"/>
      <c r="AI342" s="52"/>
      <c r="AJ342" s="52"/>
      <c r="AK342" s="52"/>
      <c r="AL342" s="52"/>
      <c r="AM342" s="52"/>
      <c r="AN342" s="52"/>
      <c r="AO342" s="52"/>
      <c r="AP342" s="52"/>
      <c r="AQ342" s="52"/>
      <c r="AR342" s="52"/>
    </row>
    <row r="343" spans="2:44">
      <c r="B343" s="6" t="s">
        <v>69</v>
      </c>
      <c r="C343" s="6" t="s">
        <v>28</v>
      </c>
      <c r="D343" s="20">
        <f t="shared" si="82"/>
        <v>63.860817165729543</v>
      </c>
      <c r="E343" s="20">
        <f t="shared" si="83"/>
        <v>62.375681882805637</v>
      </c>
      <c r="F343" s="20">
        <f t="shared" si="83"/>
        <v>62.375681882805637</v>
      </c>
      <c r="G343" s="20">
        <f t="shared" si="83"/>
        <v>63.860817165729543</v>
      </c>
      <c r="H343" s="20">
        <f t="shared" si="84"/>
        <v>252.47299809707036</v>
      </c>
      <c r="P343" s="52"/>
      <c r="Q343" s="52"/>
      <c r="R343" s="52"/>
      <c r="S343" s="52"/>
      <c r="T343" s="52"/>
      <c r="U343" s="52"/>
      <c r="V343" s="52"/>
      <c r="W343" s="52"/>
      <c r="X343" s="52"/>
      <c r="Y343" s="52"/>
      <c r="Z343" s="52"/>
      <c r="AA343" s="52"/>
      <c r="AB343" s="52"/>
      <c r="AC343" s="52"/>
      <c r="AD343" s="52"/>
      <c r="AE343" s="52"/>
      <c r="AF343" s="52"/>
      <c r="AG343" s="52"/>
      <c r="AH343" s="52"/>
      <c r="AI343" s="52"/>
      <c r="AJ343" s="52"/>
      <c r="AK343" s="52"/>
      <c r="AL343" s="52"/>
      <c r="AM343" s="52"/>
      <c r="AN343" s="52"/>
      <c r="AO343" s="52"/>
      <c r="AP343" s="52"/>
      <c r="AQ343" s="52"/>
      <c r="AR343" s="52"/>
    </row>
    <row r="344" spans="2:44">
      <c r="B344" s="6" t="s">
        <v>69</v>
      </c>
      <c r="C344" s="6" t="s">
        <v>29</v>
      </c>
      <c r="D344" s="20">
        <f t="shared" si="82"/>
        <v>49.485472421952508</v>
      </c>
      <c r="E344" s="20">
        <f t="shared" si="83"/>
        <v>48.334647481907098</v>
      </c>
      <c r="F344" s="20">
        <f t="shared" si="83"/>
        <v>48.334647481907098</v>
      </c>
      <c r="G344" s="20">
        <f t="shared" si="83"/>
        <v>49.485472421952508</v>
      </c>
      <c r="H344" s="20">
        <f t="shared" si="84"/>
        <v>195.64023980771924</v>
      </c>
      <c r="P344" s="52"/>
      <c r="Q344" s="52"/>
      <c r="R344" s="52"/>
      <c r="S344" s="52"/>
      <c r="T344" s="52"/>
      <c r="U344" s="52"/>
      <c r="V344" s="52"/>
      <c r="W344" s="52"/>
      <c r="X344" s="52"/>
      <c r="Y344" s="52"/>
      <c r="Z344" s="52"/>
      <c r="AA344" s="52"/>
      <c r="AB344" s="52"/>
      <c r="AC344" s="52"/>
      <c r="AD344" s="52"/>
      <c r="AE344" s="52"/>
      <c r="AF344" s="52"/>
      <c r="AG344" s="52"/>
      <c r="AH344" s="52"/>
      <c r="AI344" s="52"/>
      <c r="AJ344" s="52"/>
      <c r="AK344" s="52"/>
      <c r="AL344" s="52"/>
      <c r="AM344" s="52"/>
      <c r="AN344" s="52"/>
      <c r="AO344" s="52"/>
      <c r="AP344" s="52"/>
      <c r="AQ344" s="52"/>
      <c r="AR344" s="52"/>
    </row>
    <row r="345" spans="2:44">
      <c r="B345" s="6" t="s">
        <v>69</v>
      </c>
      <c r="C345" s="6" t="s">
        <v>30</v>
      </c>
      <c r="D345" s="20">
        <f t="shared" si="82"/>
        <v>17.194555484251516</v>
      </c>
      <c r="E345" s="20">
        <f t="shared" si="83"/>
        <v>16.794682100896829</v>
      </c>
      <c r="F345" s="20">
        <f t="shared" si="83"/>
        <v>16.794682100896829</v>
      </c>
      <c r="G345" s="20">
        <f t="shared" si="83"/>
        <v>17.194555484251516</v>
      </c>
      <c r="H345" s="20">
        <f t="shared" si="84"/>
        <v>67.97847517029669</v>
      </c>
      <c r="P345" s="52"/>
      <c r="Q345" s="52"/>
      <c r="R345" s="52"/>
      <c r="S345" s="52"/>
      <c r="T345" s="52"/>
      <c r="U345" s="52"/>
      <c r="V345" s="52"/>
      <c r="W345" s="52"/>
      <c r="X345" s="52"/>
      <c r="Y345" s="52"/>
      <c r="Z345" s="52"/>
      <c r="AA345" s="52"/>
      <c r="AB345" s="52"/>
      <c r="AC345" s="52"/>
      <c r="AD345" s="52"/>
      <c r="AE345" s="52"/>
      <c r="AF345" s="52"/>
      <c r="AG345" s="52"/>
      <c r="AH345" s="52"/>
      <c r="AI345" s="52"/>
      <c r="AJ345" s="52"/>
      <c r="AK345" s="52"/>
      <c r="AL345" s="52"/>
      <c r="AM345" s="52"/>
      <c r="AN345" s="52"/>
      <c r="AO345" s="52"/>
      <c r="AP345" s="52"/>
      <c r="AQ345" s="52"/>
      <c r="AR345" s="52"/>
    </row>
    <row r="346" spans="2:44">
      <c r="P346" s="52"/>
      <c r="Q346" s="52"/>
      <c r="R346" s="52"/>
      <c r="S346" s="52"/>
      <c r="T346" s="52"/>
      <c r="U346" s="52"/>
      <c r="V346" s="52"/>
      <c r="W346" s="52"/>
      <c r="X346" s="52"/>
      <c r="Y346" s="52"/>
      <c r="Z346" s="52"/>
      <c r="AA346" s="52"/>
      <c r="AB346" s="52"/>
      <c r="AC346" s="52"/>
      <c r="AD346" s="52"/>
      <c r="AE346" s="52"/>
      <c r="AF346" s="52"/>
      <c r="AG346" s="52"/>
      <c r="AH346" s="52"/>
      <c r="AI346" s="52"/>
      <c r="AJ346" s="52"/>
      <c r="AK346" s="52"/>
      <c r="AL346" s="52"/>
      <c r="AM346" s="52"/>
      <c r="AN346" s="52"/>
      <c r="AO346" s="52"/>
      <c r="AP346" s="52"/>
      <c r="AQ346" s="52"/>
      <c r="AR346" s="52"/>
    </row>
    <row r="347" spans="2:44">
      <c r="B347" s="6" t="s">
        <v>70</v>
      </c>
      <c r="C347" s="6" t="s">
        <v>25</v>
      </c>
      <c r="D347" s="20">
        <f t="shared" ref="D347:D352" si="85">F169+F198-D317</f>
        <v>0.5393758247008853</v>
      </c>
      <c r="E347" s="20">
        <f t="shared" ref="E347:E352" si="86">G169+G198-E317</f>
        <v>0.52683220087063232</v>
      </c>
      <c r="F347" s="20">
        <f t="shared" ref="F347:G352" si="87">H169+H198-F317</f>
        <v>0.52683220087063232</v>
      </c>
      <c r="G347" s="20">
        <f t="shared" si="87"/>
        <v>0.5393758247008853</v>
      </c>
      <c r="H347" s="20">
        <f t="shared" si="84"/>
        <v>2.1324160511430352</v>
      </c>
      <c r="P347" s="52"/>
      <c r="Q347" s="52"/>
      <c r="R347" s="52"/>
      <c r="S347" s="52"/>
      <c r="T347" s="52"/>
      <c r="U347" s="52"/>
      <c r="V347" s="52"/>
      <c r="W347" s="52"/>
      <c r="X347" s="52"/>
      <c r="Y347" s="52"/>
      <c r="Z347" s="52"/>
      <c r="AA347" s="52"/>
      <c r="AB347" s="52"/>
      <c r="AC347" s="52"/>
      <c r="AD347" s="52"/>
      <c r="AE347" s="52"/>
      <c r="AF347" s="52"/>
      <c r="AG347" s="52"/>
      <c r="AH347" s="52"/>
      <c r="AI347" s="52"/>
      <c r="AJ347" s="52"/>
      <c r="AK347" s="52"/>
      <c r="AL347" s="52"/>
      <c r="AM347" s="52"/>
      <c r="AN347" s="52"/>
      <c r="AO347" s="52"/>
      <c r="AP347" s="52"/>
      <c r="AQ347" s="52"/>
      <c r="AR347" s="52"/>
    </row>
    <row r="348" spans="2:44">
      <c r="B348" s="6" t="s">
        <v>70</v>
      </c>
      <c r="C348" s="6" t="s">
        <v>26</v>
      </c>
      <c r="D348" s="20">
        <f t="shared" si="85"/>
        <v>2.9518976621258632</v>
      </c>
      <c r="E348" s="20">
        <f t="shared" si="86"/>
        <v>2.8832488792857269</v>
      </c>
      <c r="F348" s="20">
        <f t="shared" si="87"/>
        <v>2.8832488792857269</v>
      </c>
      <c r="G348" s="20">
        <f t="shared" si="87"/>
        <v>2.9518976621258632</v>
      </c>
      <c r="H348" s="20">
        <f>SUM(D348:G348)</f>
        <v>11.670293082823179</v>
      </c>
      <c r="P348" s="52"/>
      <c r="Q348" s="52"/>
      <c r="R348" s="52"/>
      <c r="S348" s="52"/>
      <c r="T348" s="52"/>
      <c r="U348" s="52"/>
      <c r="V348" s="52"/>
      <c r="W348" s="52"/>
      <c r="X348" s="52"/>
      <c r="Y348" s="52"/>
      <c r="Z348" s="52"/>
      <c r="AA348" s="52"/>
      <c r="AB348" s="52"/>
      <c r="AC348" s="52"/>
      <c r="AD348" s="52"/>
      <c r="AE348" s="52"/>
      <c r="AF348" s="52"/>
      <c r="AG348" s="52"/>
      <c r="AH348" s="52"/>
      <c r="AI348" s="52"/>
      <c r="AJ348" s="52"/>
      <c r="AK348" s="52"/>
      <c r="AL348" s="52"/>
      <c r="AM348" s="52"/>
      <c r="AN348" s="52"/>
      <c r="AO348" s="52"/>
      <c r="AP348" s="52"/>
      <c r="AQ348" s="52"/>
      <c r="AR348" s="52"/>
    </row>
    <row r="349" spans="2:44">
      <c r="B349" s="6" t="s">
        <v>70</v>
      </c>
      <c r="C349" s="6" t="s">
        <v>27</v>
      </c>
      <c r="D349" s="20">
        <f t="shared" si="85"/>
        <v>13.172192993193256</v>
      </c>
      <c r="E349" s="20">
        <f t="shared" si="86"/>
        <v>12.865862923584118</v>
      </c>
      <c r="F349" s="20">
        <f t="shared" si="87"/>
        <v>12.865862923584118</v>
      </c>
      <c r="G349" s="20">
        <f t="shared" si="87"/>
        <v>13.172192993193256</v>
      </c>
      <c r="H349" s="20">
        <f t="shared" si="84"/>
        <v>52.076111833554748</v>
      </c>
      <c r="P349" s="52"/>
      <c r="Q349" s="52"/>
      <c r="R349" s="52"/>
      <c r="S349" s="52"/>
      <c r="T349" s="52"/>
      <c r="U349" s="52"/>
      <c r="V349" s="52"/>
      <c r="W349" s="52"/>
      <c r="X349" s="52"/>
      <c r="Y349" s="52"/>
      <c r="Z349" s="52"/>
      <c r="AA349" s="52"/>
      <c r="AB349" s="52"/>
      <c r="AC349" s="52"/>
      <c r="AD349" s="52"/>
      <c r="AE349" s="52"/>
      <c r="AF349" s="52"/>
      <c r="AG349" s="52"/>
      <c r="AH349" s="52"/>
      <c r="AI349" s="52"/>
      <c r="AJ349" s="52"/>
      <c r="AK349" s="52"/>
      <c r="AL349" s="52"/>
      <c r="AM349" s="52"/>
      <c r="AN349" s="52"/>
      <c r="AO349" s="52"/>
      <c r="AP349" s="52"/>
      <c r="AQ349" s="52"/>
      <c r="AR349" s="52"/>
    </row>
    <row r="350" spans="2:44">
      <c r="B350" s="6" t="s">
        <v>70</v>
      </c>
      <c r="C350" s="6" t="s">
        <v>28</v>
      </c>
      <c r="D350" s="20">
        <f t="shared" si="85"/>
        <v>24.420921814757421</v>
      </c>
      <c r="E350" s="20">
        <f t="shared" si="86"/>
        <v>23.852993400460733</v>
      </c>
      <c r="F350" s="20">
        <f t="shared" si="87"/>
        <v>23.852993400460733</v>
      </c>
      <c r="G350" s="20">
        <f t="shared" si="87"/>
        <v>24.420921814757421</v>
      </c>
      <c r="H350" s="20">
        <f t="shared" si="84"/>
        <v>96.547830430436306</v>
      </c>
      <c r="P350" s="52"/>
      <c r="Q350" s="52"/>
      <c r="R350" s="52"/>
      <c r="S350" s="52"/>
      <c r="T350" s="52"/>
      <c r="U350" s="52"/>
      <c r="V350" s="52"/>
      <c r="W350" s="52"/>
      <c r="X350" s="52"/>
      <c r="Y350" s="52"/>
      <c r="Z350" s="52"/>
      <c r="AA350" s="52"/>
      <c r="AB350" s="52"/>
      <c r="AC350" s="52"/>
      <c r="AD350" s="52"/>
      <c r="AE350" s="52"/>
      <c r="AF350" s="52"/>
      <c r="AG350" s="52"/>
      <c r="AH350" s="52"/>
      <c r="AI350" s="52"/>
      <c r="AJ350" s="52"/>
      <c r="AK350" s="52"/>
      <c r="AL350" s="52"/>
      <c r="AM350" s="52"/>
      <c r="AN350" s="52"/>
      <c r="AO350" s="52"/>
      <c r="AP350" s="52"/>
      <c r="AQ350" s="52"/>
      <c r="AR350" s="52"/>
    </row>
    <row r="351" spans="2:44">
      <c r="B351" s="6" t="s">
        <v>70</v>
      </c>
      <c r="C351" s="6" t="s">
        <v>29</v>
      </c>
      <c r="D351" s="20">
        <f t="shared" si="85"/>
        <v>19.026383387205399</v>
      </c>
      <c r="E351" s="20">
        <f t="shared" si="86"/>
        <v>18.583909354944815</v>
      </c>
      <c r="F351" s="20">
        <f t="shared" si="87"/>
        <v>18.583909354944815</v>
      </c>
      <c r="G351" s="20">
        <f t="shared" si="87"/>
        <v>19.026383387205399</v>
      </c>
      <c r="H351" s="20">
        <f t="shared" si="84"/>
        <v>75.220585484300429</v>
      </c>
      <c r="P351" s="52"/>
      <c r="Q351" s="52"/>
      <c r="R351" s="52"/>
      <c r="S351" s="52"/>
      <c r="T351" s="52"/>
      <c r="U351" s="52"/>
      <c r="V351" s="52"/>
      <c r="W351" s="52"/>
      <c r="X351" s="52"/>
      <c r="Y351" s="52"/>
      <c r="Z351" s="52"/>
      <c r="AA351" s="52"/>
      <c r="AB351" s="52"/>
      <c r="AC351" s="52"/>
      <c r="AD351" s="52"/>
      <c r="AE351" s="52"/>
      <c r="AF351" s="52"/>
      <c r="AG351" s="52"/>
      <c r="AH351" s="52"/>
      <c r="AI351" s="52"/>
      <c r="AJ351" s="52"/>
      <c r="AK351" s="52"/>
      <c r="AL351" s="52"/>
      <c r="AM351" s="52"/>
      <c r="AN351" s="52"/>
      <c r="AO351" s="52"/>
      <c r="AP351" s="52"/>
      <c r="AQ351" s="52"/>
      <c r="AR351" s="52"/>
    </row>
    <row r="352" spans="2:44">
      <c r="B352" s="6" t="s">
        <v>70</v>
      </c>
      <c r="C352" s="6" t="s">
        <v>30</v>
      </c>
      <c r="D352" s="20">
        <f t="shared" si="85"/>
        <v>6.5964060845407744</v>
      </c>
      <c r="E352" s="20">
        <f t="shared" si="86"/>
        <v>6.443001291877037</v>
      </c>
      <c r="F352" s="20">
        <f t="shared" si="87"/>
        <v>6.443001291877037</v>
      </c>
      <c r="G352" s="20">
        <f t="shared" si="87"/>
        <v>6.5964060845407744</v>
      </c>
      <c r="H352" s="20">
        <f t="shared" si="84"/>
        <v>26.078814752835623</v>
      </c>
      <c r="P352" s="52"/>
      <c r="Q352" s="52"/>
      <c r="R352" s="52"/>
      <c r="S352" s="52"/>
      <c r="T352" s="52"/>
      <c r="U352" s="52"/>
      <c r="V352" s="52"/>
      <c r="W352" s="52"/>
      <c r="X352" s="52"/>
      <c r="Y352" s="52"/>
      <c r="Z352" s="52"/>
      <c r="AA352" s="52"/>
      <c r="AB352" s="52"/>
      <c r="AC352" s="52"/>
      <c r="AD352" s="52"/>
      <c r="AE352" s="52"/>
      <c r="AF352" s="52"/>
      <c r="AG352" s="52"/>
      <c r="AH352" s="52"/>
      <c r="AI352" s="52"/>
      <c r="AJ352" s="52"/>
      <c r="AK352" s="52"/>
      <c r="AL352" s="52"/>
      <c r="AM352" s="52"/>
      <c r="AN352" s="52"/>
      <c r="AO352" s="52"/>
      <c r="AP352" s="52"/>
      <c r="AQ352" s="52"/>
      <c r="AR352" s="52"/>
    </row>
    <row r="353" spans="2:44">
      <c r="P353" s="52"/>
      <c r="Q353" s="52"/>
      <c r="R353" s="52"/>
      <c r="S353" s="52"/>
      <c r="T353" s="52"/>
      <c r="U353" s="52"/>
      <c r="V353" s="52"/>
      <c r="W353" s="52"/>
      <c r="X353" s="52"/>
      <c r="Y353" s="52"/>
      <c r="Z353" s="52"/>
      <c r="AA353" s="52"/>
      <c r="AB353" s="52"/>
      <c r="AC353" s="52"/>
      <c r="AD353" s="52"/>
      <c r="AE353" s="52"/>
      <c r="AF353" s="52"/>
      <c r="AG353" s="52"/>
      <c r="AH353" s="52"/>
      <c r="AI353" s="52"/>
      <c r="AJ353" s="52"/>
      <c r="AK353" s="52"/>
      <c r="AL353" s="52"/>
      <c r="AM353" s="52"/>
      <c r="AN353" s="52"/>
      <c r="AO353" s="52"/>
      <c r="AP353" s="52"/>
      <c r="AQ353" s="52"/>
      <c r="AR353" s="52"/>
    </row>
    <row r="354" spans="2:44">
      <c r="B354" s="6" t="s">
        <v>71</v>
      </c>
      <c r="C354" s="6" t="s">
        <v>25</v>
      </c>
      <c r="D354" s="20">
        <f t="shared" ref="D354:D359" si="88">F176+F205-D324</f>
        <v>1.3118294117408587</v>
      </c>
      <c r="E354" s="20">
        <f t="shared" ref="E354:E359" si="89">G176+G205-E324</f>
        <v>1.2813217510026997</v>
      </c>
      <c r="F354" s="20">
        <f t="shared" ref="F354:G359" si="90">H176+H205-F324</f>
        <v>1.2813217510026997</v>
      </c>
      <c r="G354" s="20">
        <f t="shared" si="90"/>
        <v>1.3118294117408587</v>
      </c>
      <c r="H354" s="20">
        <f t="shared" si="84"/>
        <v>5.1863023254871168</v>
      </c>
      <c r="P354" s="52"/>
      <c r="Q354" s="52"/>
      <c r="R354" s="52"/>
      <c r="S354" s="52"/>
      <c r="T354" s="52"/>
      <c r="U354" s="52"/>
      <c r="V354" s="52"/>
      <c r="W354" s="52"/>
      <c r="X354" s="52"/>
      <c r="Y354" s="52"/>
      <c r="Z354" s="52"/>
      <c r="AA354" s="52"/>
      <c r="AB354" s="52"/>
      <c r="AC354" s="52"/>
      <c r="AD354" s="52"/>
      <c r="AE354" s="52"/>
      <c r="AF354" s="52"/>
      <c r="AG354" s="52"/>
      <c r="AH354" s="52"/>
      <c r="AI354" s="52"/>
      <c r="AJ354" s="52"/>
      <c r="AK354" s="52"/>
      <c r="AL354" s="52"/>
      <c r="AM354" s="52"/>
      <c r="AN354" s="52"/>
      <c r="AO354" s="52"/>
      <c r="AP354" s="52"/>
      <c r="AQ354" s="52"/>
      <c r="AR354" s="52"/>
    </row>
    <row r="355" spans="2:44">
      <c r="B355" s="6" t="s">
        <v>71</v>
      </c>
      <c r="C355" s="6" t="s">
        <v>26</v>
      </c>
      <c r="D355" s="20">
        <f t="shared" si="88"/>
        <v>7.1743555151779717</v>
      </c>
      <c r="E355" s="20">
        <f t="shared" si="89"/>
        <v>7.0075100380808095</v>
      </c>
      <c r="F355" s="20">
        <f t="shared" si="90"/>
        <v>7.0075100380808095</v>
      </c>
      <c r="G355" s="20">
        <f t="shared" si="90"/>
        <v>7.1743555151779717</v>
      </c>
      <c r="H355" s="20">
        <f t="shared" si="84"/>
        <v>28.363731106517562</v>
      </c>
      <c r="P355" s="52"/>
      <c r="Q355" s="52"/>
      <c r="R355" s="52"/>
      <c r="S355" s="52"/>
      <c r="T355" s="52"/>
      <c r="U355" s="52"/>
      <c r="V355" s="52"/>
      <c r="W355" s="52"/>
      <c r="X355" s="52"/>
      <c r="Y355" s="52"/>
      <c r="Z355" s="52"/>
      <c r="AA355" s="52"/>
      <c r="AB355" s="52"/>
      <c r="AC355" s="52"/>
      <c r="AD355" s="52"/>
      <c r="AE355" s="52"/>
      <c r="AF355" s="52"/>
      <c r="AG355" s="52"/>
      <c r="AH355" s="52"/>
      <c r="AI355" s="52"/>
      <c r="AJ355" s="52"/>
      <c r="AK355" s="52"/>
      <c r="AL355" s="52"/>
      <c r="AM355" s="52"/>
      <c r="AN355" s="52"/>
      <c r="AO355" s="52"/>
      <c r="AP355" s="52"/>
      <c r="AQ355" s="52"/>
      <c r="AR355" s="52"/>
    </row>
    <row r="356" spans="2:44">
      <c r="B356" s="6" t="s">
        <v>71</v>
      </c>
      <c r="C356" s="6" t="s">
        <v>27</v>
      </c>
      <c r="D356" s="20">
        <f t="shared" si="88"/>
        <v>32.104558938345448</v>
      </c>
      <c r="E356" s="20">
        <f t="shared" si="89"/>
        <v>31.357941288616487</v>
      </c>
      <c r="F356" s="20">
        <f t="shared" si="90"/>
        <v>31.357941288616487</v>
      </c>
      <c r="G356" s="20">
        <f t="shared" si="90"/>
        <v>32.104558938345448</v>
      </c>
      <c r="H356" s="20">
        <f t="shared" si="84"/>
        <v>126.92500045392387</v>
      </c>
      <c r="P356" s="52"/>
      <c r="Q356" s="52"/>
      <c r="R356" s="52"/>
      <c r="S356" s="52"/>
      <c r="T356" s="52"/>
      <c r="U356" s="52"/>
      <c r="V356" s="52"/>
      <c r="W356" s="52"/>
      <c r="X356" s="52"/>
      <c r="Y356" s="52"/>
      <c r="Z356" s="52"/>
      <c r="AA356" s="52"/>
      <c r="AB356" s="52"/>
      <c r="AC356" s="52"/>
      <c r="AD356" s="52"/>
      <c r="AE356" s="52"/>
      <c r="AF356" s="52"/>
      <c r="AG356" s="52"/>
      <c r="AH356" s="52"/>
      <c r="AI356" s="52"/>
      <c r="AJ356" s="52"/>
      <c r="AK356" s="52"/>
      <c r="AL356" s="52"/>
      <c r="AM356" s="52"/>
      <c r="AN356" s="52"/>
      <c r="AO356" s="52"/>
      <c r="AP356" s="52"/>
      <c r="AQ356" s="52"/>
      <c r="AR356" s="52"/>
    </row>
    <row r="357" spans="2:44">
      <c r="B357" s="6" t="s">
        <v>71</v>
      </c>
      <c r="C357" s="6" t="s">
        <v>28</v>
      </c>
      <c r="D357" s="20">
        <f t="shared" si="88"/>
        <v>59.566680689805963</v>
      </c>
      <c r="E357" s="20">
        <f t="shared" si="89"/>
        <v>58.181409045856981</v>
      </c>
      <c r="F357" s="20">
        <f t="shared" si="90"/>
        <v>58.181409045856981</v>
      </c>
      <c r="G357" s="20">
        <f t="shared" si="90"/>
        <v>59.566680689805963</v>
      </c>
      <c r="H357" s="20">
        <f t="shared" si="84"/>
        <v>235.49617947132589</v>
      </c>
      <c r="P357" s="52"/>
      <c r="Q357" s="52"/>
      <c r="R357" s="52"/>
      <c r="S357" s="52"/>
      <c r="T357" s="52"/>
      <c r="U357" s="52"/>
      <c r="V357" s="52"/>
      <c r="W357" s="52"/>
      <c r="X357" s="52"/>
      <c r="Y357" s="52"/>
      <c r="Z357" s="52"/>
      <c r="AA357" s="52"/>
      <c r="AB357" s="52"/>
      <c r="AC357" s="52"/>
      <c r="AD357" s="52"/>
      <c r="AE357" s="52"/>
      <c r="AF357" s="52"/>
      <c r="AG357" s="52"/>
      <c r="AH357" s="52"/>
      <c r="AI357" s="52"/>
      <c r="AJ357" s="52"/>
      <c r="AK357" s="52"/>
      <c r="AL357" s="52"/>
      <c r="AM357" s="52"/>
      <c r="AN357" s="52"/>
      <c r="AO357" s="52"/>
      <c r="AP357" s="52"/>
      <c r="AQ357" s="52"/>
      <c r="AR357" s="52"/>
    </row>
    <row r="358" spans="2:44">
      <c r="B358" s="6" t="s">
        <v>71</v>
      </c>
      <c r="C358" s="6" t="s">
        <v>29</v>
      </c>
      <c r="D358" s="20">
        <f t="shared" si="88"/>
        <v>46.453273501223421</v>
      </c>
      <c r="E358" s="20">
        <f t="shared" si="89"/>
        <v>45.372964815148492</v>
      </c>
      <c r="F358" s="20">
        <f t="shared" si="90"/>
        <v>45.372964815148492</v>
      </c>
      <c r="G358" s="20">
        <f t="shared" si="90"/>
        <v>46.453273501223421</v>
      </c>
      <c r="H358" s="20">
        <f t="shared" si="84"/>
        <v>183.6524766327438</v>
      </c>
      <c r="P358" s="52"/>
      <c r="Q358" s="52"/>
      <c r="R358" s="52"/>
      <c r="S358" s="52"/>
      <c r="T358" s="52"/>
      <c r="U358" s="52"/>
      <c r="V358" s="52"/>
      <c r="W358" s="52"/>
      <c r="X358" s="52"/>
      <c r="Y358" s="52"/>
      <c r="Z358" s="52"/>
      <c r="AA358" s="52"/>
      <c r="AB358" s="52"/>
      <c r="AC358" s="52"/>
      <c r="AD358" s="52"/>
      <c r="AE358" s="52"/>
      <c r="AF358" s="52"/>
      <c r="AG358" s="52"/>
      <c r="AH358" s="52"/>
      <c r="AI358" s="52"/>
      <c r="AJ358" s="52"/>
      <c r="AK358" s="52"/>
      <c r="AL358" s="52"/>
      <c r="AM358" s="52"/>
      <c r="AN358" s="52"/>
      <c r="AO358" s="52"/>
      <c r="AP358" s="52"/>
      <c r="AQ358" s="52"/>
      <c r="AR358" s="52"/>
    </row>
    <row r="359" spans="2:44">
      <c r="B359" s="6" t="s">
        <v>71</v>
      </c>
      <c r="C359" s="6" t="s">
        <v>30</v>
      </c>
      <c r="D359" s="20">
        <f t="shared" si="88"/>
        <v>16.098908245679482</v>
      </c>
      <c r="E359" s="20">
        <f t="shared" si="89"/>
        <v>15.724515030663682</v>
      </c>
      <c r="F359" s="20">
        <f t="shared" si="90"/>
        <v>15.724515030663682</v>
      </c>
      <c r="G359" s="20">
        <f t="shared" si="90"/>
        <v>16.098908245679482</v>
      </c>
      <c r="H359" s="20">
        <f t="shared" si="84"/>
        <v>63.646846552686327</v>
      </c>
      <c r="P359" s="52"/>
      <c r="Q359" s="52"/>
      <c r="R359" s="52"/>
      <c r="S359" s="52"/>
      <c r="T359" s="52"/>
      <c r="U359" s="52"/>
      <c r="V359" s="52"/>
      <c r="W359" s="52"/>
      <c r="X359" s="52"/>
      <c r="Y359" s="52"/>
      <c r="Z359" s="52"/>
      <c r="AA359" s="52"/>
      <c r="AB359" s="52"/>
      <c r="AC359" s="52"/>
      <c r="AD359" s="52"/>
      <c r="AE359" s="52"/>
      <c r="AF359" s="52"/>
      <c r="AG359" s="52"/>
      <c r="AH359" s="52"/>
      <c r="AI359" s="52"/>
      <c r="AJ359" s="52"/>
      <c r="AK359" s="52"/>
      <c r="AL359" s="52"/>
      <c r="AM359" s="52"/>
      <c r="AN359" s="52"/>
      <c r="AO359" s="52"/>
      <c r="AP359" s="52"/>
      <c r="AQ359" s="52"/>
      <c r="AR359" s="52"/>
    </row>
    <row r="360" spans="2:44">
      <c r="P360" s="52"/>
      <c r="Q360" s="52"/>
      <c r="R360" s="52"/>
      <c r="S360" s="52"/>
      <c r="T360" s="52"/>
      <c r="U360" s="52"/>
      <c r="V360" s="52"/>
      <c r="W360" s="52"/>
      <c r="X360" s="52"/>
      <c r="Y360" s="52"/>
      <c r="Z360" s="52"/>
      <c r="AA360" s="52"/>
      <c r="AB360" s="52"/>
      <c r="AC360" s="52"/>
      <c r="AD360" s="52"/>
      <c r="AE360" s="52"/>
      <c r="AF360" s="52"/>
      <c r="AG360" s="52"/>
      <c r="AH360" s="52"/>
      <c r="AI360" s="52"/>
      <c r="AJ360" s="52"/>
      <c r="AK360" s="52"/>
      <c r="AL360" s="52"/>
      <c r="AM360" s="52"/>
      <c r="AN360" s="52"/>
      <c r="AO360" s="52"/>
      <c r="AP360" s="52"/>
      <c r="AQ360" s="52"/>
      <c r="AR360" s="52"/>
    </row>
    <row r="361" spans="2:44">
      <c r="B361" s="6" t="s">
        <v>72</v>
      </c>
      <c r="C361" s="6" t="s">
        <v>25</v>
      </c>
      <c r="D361" s="20">
        <f t="shared" ref="D361:D366" si="91">F183+F212-D331</f>
        <v>3.3228921104989828</v>
      </c>
      <c r="E361" s="20">
        <f t="shared" ref="E361:E366" si="92">G183+G212-E331</f>
        <v>3.2456155497897043</v>
      </c>
      <c r="F361" s="20">
        <f t="shared" ref="F361:G366" si="93">H183+H212-F331</f>
        <v>3.2456155497897043</v>
      </c>
      <c r="G361" s="20">
        <f t="shared" si="93"/>
        <v>3.3228921104989828</v>
      </c>
      <c r="H361" s="20">
        <f t="shared" si="84"/>
        <v>13.137015320577376</v>
      </c>
      <c r="P361" s="52"/>
      <c r="Q361" s="52"/>
      <c r="R361" s="52"/>
      <c r="S361" s="52"/>
      <c r="T361" s="52"/>
      <c r="U361" s="52"/>
      <c r="V361" s="52"/>
      <c r="W361" s="52"/>
      <c r="X361" s="52"/>
      <c r="Y361" s="52"/>
      <c r="Z361" s="52"/>
      <c r="AA361" s="52"/>
      <c r="AB361" s="52"/>
      <c r="AC361" s="52"/>
      <c r="AD361" s="52"/>
      <c r="AE361" s="52"/>
      <c r="AF361" s="52"/>
      <c r="AG361" s="52"/>
      <c r="AH361" s="52"/>
      <c r="AI361" s="52"/>
      <c r="AJ361" s="52"/>
      <c r="AK361" s="52"/>
      <c r="AL361" s="52"/>
      <c r="AM361" s="52"/>
      <c r="AN361" s="52"/>
      <c r="AO361" s="52"/>
      <c r="AP361" s="52"/>
      <c r="AQ361" s="52"/>
      <c r="AR361" s="52"/>
    </row>
    <row r="362" spans="2:44">
      <c r="B362" s="6" t="s">
        <v>72</v>
      </c>
      <c r="C362" s="6" t="s">
        <v>26</v>
      </c>
      <c r="D362" s="20">
        <f t="shared" si="91"/>
        <v>18.160391603134684</v>
      </c>
      <c r="E362" s="20">
        <f t="shared" si="92"/>
        <v>17.738056914689693</v>
      </c>
      <c r="F362" s="20">
        <f t="shared" si="93"/>
        <v>17.738056914689693</v>
      </c>
      <c r="G362" s="20">
        <f t="shared" si="93"/>
        <v>18.160391603134684</v>
      </c>
      <c r="H362" s="20">
        <f t="shared" si="84"/>
        <v>71.796897035648755</v>
      </c>
      <c r="P362" s="52"/>
      <c r="Q362" s="52"/>
      <c r="R362" s="52"/>
      <c r="S362" s="52"/>
      <c r="T362" s="52"/>
      <c r="U362" s="52"/>
      <c r="V362" s="52"/>
      <c r="W362" s="52"/>
      <c r="X362" s="52"/>
      <c r="Y362" s="52"/>
      <c r="Z362" s="52"/>
      <c r="AA362" s="52"/>
      <c r="AB362" s="52"/>
      <c r="AC362" s="52"/>
      <c r="AD362" s="52"/>
      <c r="AE362" s="52"/>
      <c r="AF362" s="52"/>
      <c r="AG362" s="52"/>
      <c r="AH362" s="52"/>
      <c r="AI362" s="52"/>
      <c r="AJ362" s="52"/>
      <c r="AK362" s="52"/>
      <c r="AL362" s="52"/>
      <c r="AM362" s="52"/>
      <c r="AN362" s="52"/>
      <c r="AO362" s="52"/>
      <c r="AP362" s="52"/>
      <c r="AQ362" s="52"/>
      <c r="AR362" s="52"/>
    </row>
    <row r="363" spans="2:44">
      <c r="B363" s="6" t="s">
        <v>72</v>
      </c>
      <c r="C363" s="6" t="s">
        <v>27</v>
      </c>
      <c r="D363" s="20">
        <f t="shared" si="91"/>
        <v>81.489636732567732</v>
      </c>
      <c r="E363" s="20">
        <f t="shared" si="92"/>
        <v>79.594528901577775</v>
      </c>
      <c r="F363" s="20">
        <f t="shared" si="93"/>
        <v>79.594528901577775</v>
      </c>
      <c r="G363" s="20">
        <f t="shared" si="93"/>
        <v>81.489636732567732</v>
      </c>
      <c r="H363" s="20">
        <f t="shared" si="84"/>
        <v>322.16833126829101</v>
      </c>
      <c r="P363" s="52"/>
      <c r="Q363" s="52"/>
      <c r="R363" s="52"/>
      <c r="S363" s="52"/>
      <c r="T363" s="52"/>
      <c r="U363" s="52"/>
      <c r="V363" s="52"/>
      <c r="W363" s="52"/>
      <c r="X363" s="52"/>
      <c r="Y363" s="52"/>
      <c r="Z363" s="52"/>
      <c r="AA363" s="52"/>
      <c r="AB363" s="52"/>
      <c r="AC363" s="52"/>
      <c r="AD363" s="52"/>
      <c r="AE363" s="52"/>
      <c r="AF363" s="52"/>
      <c r="AG363" s="52"/>
      <c r="AH363" s="52"/>
      <c r="AI363" s="52"/>
      <c r="AJ363" s="52"/>
      <c r="AK363" s="52"/>
      <c r="AL363" s="52"/>
      <c r="AM363" s="52"/>
      <c r="AN363" s="52"/>
      <c r="AO363" s="52"/>
      <c r="AP363" s="52"/>
      <c r="AQ363" s="52"/>
      <c r="AR363" s="52"/>
    </row>
    <row r="364" spans="2:44">
      <c r="B364" s="6" t="s">
        <v>72</v>
      </c>
      <c r="C364" s="6" t="s">
        <v>28</v>
      </c>
      <c r="D364" s="20">
        <f t="shared" si="91"/>
        <v>151.30787256048529</v>
      </c>
      <c r="E364" s="20">
        <f t="shared" si="92"/>
        <v>147.78908482652059</v>
      </c>
      <c r="F364" s="20">
        <f t="shared" si="93"/>
        <v>147.78908482652059</v>
      </c>
      <c r="G364" s="20">
        <f t="shared" si="93"/>
        <v>151.30787256048529</v>
      </c>
      <c r="H364" s="20">
        <f t="shared" si="84"/>
        <v>598.19391477401177</v>
      </c>
      <c r="P364" s="52"/>
      <c r="Q364" s="52"/>
      <c r="R364" s="52"/>
      <c r="S364" s="52"/>
      <c r="T364" s="52"/>
      <c r="U364" s="52"/>
      <c r="V364" s="52"/>
      <c r="W364" s="52"/>
      <c r="X364" s="52"/>
      <c r="Y364" s="52"/>
      <c r="Z364" s="52"/>
      <c r="AA364" s="52"/>
      <c r="AB364" s="52"/>
      <c r="AC364" s="52"/>
      <c r="AD364" s="52"/>
      <c r="AE364" s="52"/>
      <c r="AF364" s="52"/>
      <c r="AG364" s="52"/>
      <c r="AH364" s="52"/>
      <c r="AI364" s="52"/>
      <c r="AJ364" s="52"/>
      <c r="AK364" s="52"/>
      <c r="AL364" s="52"/>
      <c r="AM364" s="52"/>
      <c r="AN364" s="52"/>
      <c r="AO364" s="52"/>
      <c r="AP364" s="52"/>
      <c r="AQ364" s="52"/>
      <c r="AR364" s="52"/>
    </row>
    <row r="365" spans="2:44">
      <c r="B365" s="6" t="s">
        <v>72</v>
      </c>
      <c r="C365" s="6" t="s">
        <v>29</v>
      </c>
      <c r="D365" s="20">
        <f t="shared" si="91"/>
        <v>118.10806718288481</v>
      </c>
      <c r="E365" s="20">
        <f t="shared" si="92"/>
        <v>115.36136794607353</v>
      </c>
      <c r="F365" s="20">
        <f t="shared" si="93"/>
        <v>115.36136794607353</v>
      </c>
      <c r="G365" s="20">
        <f t="shared" si="93"/>
        <v>118.10806718288481</v>
      </c>
      <c r="H365" s="20">
        <f t="shared" si="84"/>
        <v>466.93887025791673</v>
      </c>
      <c r="P365" s="52"/>
      <c r="Q365" s="52"/>
      <c r="R365" s="52"/>
      <c r="S365" s="52"/>
      <c r="T365" s="52"/>
      <c r="U365" s="52"/>
      <c r="V365" s="52"/>
      <c r="W365" s="52"/>
      <c r="X365" s="52"/>
      <c r="Y365" s="52"/>
      <c r="Z365" s="52"/>
      <c r="AA365" s="52"/>
      <c r="AB365" s="52"/>
      <c r="AC365" s="52"/>
      <c r="AD365" s="52"/>
      <c r="AE365" s="52"/>
      <c r="AF365" s="52"/>
      <c r="AG365" s="52"/>
      <c r="AH365" s="52"/>
      <c r="AI365" s="52"/>
      <c r="AJ365" s="52"/>
      <c r="AK365" s="52"/>
      <c r="AL365" s="52"/>
      <c r="AM365" s="52"/>
      <c r="AN365" s="52"/>
      <c r="AO365" s="52"/>
      <c r="AP365" s="52"/>
      <c r="AQ365" s="52"/>
      <c r="AR365" s="52"/>
    </row>
    <row r="366" spans="2:44">
      <c r="B366" s="6" t="s">
        <v>72</v>
      </c>
      <c r="C366" s="6" t="s">
        <v>30</v>
      </c>
      <c r="D366" s="20">
        <f t="shared" si="91"/>
        <v>40.916104721152735</v>
      </c>
      <c r="E366" s="20">
        <f t="shared" si="92"/>
        <v>39.964567402056176</v>
      </c>
      <c r="F366" s="20">
        <f t="shared" si="93"/>
        <v>39.964567402056176</v>
      </c>
      <c r="G366" s="20">
        <f t="shared" si="93"/>
        <v>40.916104721152735</v>
      </c>
      <c r="H366" s="20">
        <f t="shared" si="84"/>
        <v>161.76134424641782</v>
      </c>
      <c r="P366" s="52"/>
      <c r="Q366" s="52"/>
      <c r="R366" s="52"/>
      <c r="S366" s="52"/>
      <c r="T366" s="52"/>
      <c r="U366" s="52"/>
      <c r="V366" s="52"/>
      <c r="W366" s="52"/>
      <c r="X366" s="52"/>
      <c r="Y366" s="52"/>
      <c r="Z366" s="52"/>
      <c r="AA366" s="52"/>
      <c r="AB366" s="52"/>
      <c r="AC366" s="52"/>
      <c r="AD366" s="52"/>
      <c r="AE366" s="52"/>
      <c r="AF366" s="52"/>
      <c r="AG366" s="52"/>
      <c r="AH366" s="52"/>
      <c r="AI366" s="52"/>
      <c r="AJ366" s="52"/>
      <c r="AK366" s="52"/>
      <c r="AL366" s="52"/>
      <c r="AM366" s="52"/>
      <c r="AN366" s="52"/>
      <c r="AO366" s="52"/>
      <c r="AP366" s="52"/>
      <c r="AQ366" s="52"/>
      <c r="AR366" s="52"/>
    </row>
    <row r="367" spans="2:44">
      <c r="P367" s="52"/>
      <c r="Q367" s="52"/>
      <c r="R367" s="52"/>
      <c r="S367" s="52"/>
      <c r="T367" s="52"/>
      <c r="U367" s="52"/>
      <c r="V367" s="52"/>
      <c r="W367" s="52"/>
      <c r="X367" s="52"/>
      <c r="Y367" s="52"/>
      <c r="Z367" s="52"/>
      <c r="AA367" s="52"/>
      <c r="AB367" s="52"/>
      <c r="AC367" s="52"/>
      <c r="AD367" s="52"/>
      <c r="AE367" s="52"/>
      <c r="AF367" s="52"/>
      <c r="AG367" s="52"/>
      <c r="AH367" s="52"/>
      <c r="AI367" s="52"/>
      <c r="AJ367" s="52"/>
      <c r="AK367" s="52"/>
      <c r="AL367" s="52"/>
      <c r="AM367" s="52"/>
      <c r="AN367" s="52"/>
      <c r="AO367" s="52"/>
      <c r="AP367" s="52"/>
      <c r="AQ367" s="52"/>
      <c r="AR367" s="52"/>
    </row>
    <row r="368" spans="2:44">
      <c r="P368" s="52"/>
      <c r="Q368" s="52"/>
      <c r="R368" s="52"/>
      <c r="S368" s="52"/>
      <c r="T368" s="52"/>
      <c r="U368" s="52"/>
      <c r="V368" s="52"/>
      <c r="W368" s="52"/>
      <c r="X368" s="52"/>
      <c r="Y368" s="52"/>
      <c r="Z368" s="52"/>
      <c r="AA368" s="52"/>
      <c r="AB368" s="52"/>
      <c r="AC368" s="52"/>
      <c r="AD368" s="52"/>
      <c r="AE368" s="52"/>
      <c r="AF368" s="52"/>
      <c r="AG368" s="52"/>
      <c r="AH368" s="52"/>
      <c r="AI368" s="52"/>
      <c r="AJ368" s="52"/>
      <c r="AK368" s="52"/>
      <c r="AL368" s="52"/>
      <c r="AM368" s="52"/>
      <c r="AN368" s="52"/>
      <c r="AO368" s="52"/>
      <c r="AP368" s="52"/>
      <c r="AQ368" s="52"/>
      <c r="AR368" s="52"/>
    </row>
    <row r="369" spans="3:44">
      <c r="P369" s="52"/>
      <c r="Q369" s="52"/>
      <c r="R369" s="52"/>
      <c r="S369" s="52"/>
      <c r="T369" s="52"/>
      <c r="U369" s="52"/>
      <c r="V369" s="52"/>
      <c r="W369" s="52"/>
      <c r="X369" s="52"/>
      <c r="Y369" s="52"/>
      <c r="Z369" s="52"/>
      <c r="AA369" s="52"/>
      <c r="AB369" s="52"/>
      <c r="AC369" s="52"/>
      <c r="AD369" s="52"/>
      <c r="AE369" s="52"/>
      <c r="AF369" s="52"/>
      <c r="AG369" s="52"/>
      <c r="AH369" s="52"/>
      <c r="AI369" s="52"/>
      <c r="AJ369" s="52"/>
      <c r="AK369" s="52"/>
      <c r="AL369" s="52"/>
      <c r="AM369" s="52"/>
      <c r="AN369" s="52"/>
      <c r="AO369" s="52"/>
      <c r="AP369" s="52"/>
      <c r="AQ369" s="52"/>
      <c r="AR369" s="52"/>
    </row>
    <row r="370" spans="3:44">
      <c r="P370" s="52"/>
      <c r="Q370" s="52"/>
      <c r="R370" s="52"/>
      <c r="S370" s="52"/>
      <c r="T370" s="52"/>
      <c r="U370" s="52"/>
      <c r="V370" s="52"/>
      <c r="W370" s="52"/>
      <c r="X370" s="52"/>
      <c r="Y370" s="52"/>
      <c r="Z370" s="52"/>
      <c r="AA370" s="52"/>
      <c r="AB370" s="52"/>
      <c r="AC370" s="52"/>
      <c r="AD370" s="52"/>
      <c r="AE370" s="52"/>
      <c r="AF370" s="52"/>
      <c r="AG370" s="52"/>
      <c r="AH370" s="52"/>
      <c r="AI370" s="52"/>
      <c r="AJ370" s="52"/>
      <c r="AK370" s="52"/>
      <c r="AL370" s="52"/>
      <c r="AM370" s="52"/>
      <c r="AN370" s="52"/>
      <c r="AO370" s="52"/>
      <c r="AP370" s="52"/>
      <c r="AQ370" s="52"/>
      <c r="AR370" s="52"/>
    </row>
    <row r="371" spans="3:44">
      <c r="P371" s="52"/>
      <c r="Q371" s="52"/>
      <c r="R371" s="52"/>
      <c r="S371" s="52"/>
      <c r="T371" s="52"/>
      <c r="U371" s="52"/>
      <c r="V371" s="52"/>
      <c r="W371" s="52"/>
      <c r="X371" s="52"/>
      <c r="Y371" s="52"/>
      <c r="Z371" s="52"/>
      <c r="AA371" s="52"/>
      <c r="AB371" s="52"/>
      <c r="AC371" s="52"/>
      <c r="AD371" s="52"/>
      <c r="AE371" s="52"/>
      <c r="AF371" s="52"/>
      <c r="AG371" s="52"/>
      <c r="AH371" s="52"/>
      <c r="AI371" s="52"/>
      <c r="AJ371" s="52"/>
      <c r="AK371" s="52"/>
      <c r="AL371" s="52"/>
      <c r="AM371" s="52"/>
      <c r="AN371" s="52"/>
      <c r="AO371" s="52"/>
      <c r="AP371" s="52"/>
      <c r="AQ371" s="52"/>
      <c r="AR371" s="52"/>
    </row>
    <row r="374" spans="3:44" ht="18.75">
      <c r="C374" s="14" t="s">
        <v>221</v>
      </c>
      <c r="D374" s="3"/>
      <c r="E374" s="3"/>
      <c r="F374" s="3"/>
      <c r="G374" s="3"/>
      <c r="H374" s="3"/>
      <c r="I374" s="3"/>
      <c r="J374" s="3"/>
      <c r="K374" s="3"/>
      <c r="L374" s="3"/>
      <c r="M374" s="3"/>
      <c r="N374" s="3"/>
      <c r="O374" s="3"/>
    </row>
    <row r="377" spans="3:44">
      <c r="E377" s="70" t="s">
        <v>229</v>
      </c>
      <c r="F377" s="70"/>
      <c r="G377" s="70"/>
      <c r="H377" s="6"/>
      <c r="I377" s="6"/>
      <c r="J377" s="6"/>
      <c r="K377" s="6"/>
      <c r="L377" s="6"/>
      <c r="M377" s="6"/>
      <c r="N377" s="6"/>
      <c r="O377" s="6"/>
      <c r="P377" s="6"/>
      <c r="Q377" s="6"/>
      <c r="R377" s="6"/>
      <c r="S377" s="6"/>
      <c r="T377" s="6"/>
      <c r="U377" s="6"/>
      <c r="V377" s="6"/>
      <c r="W377" s="6"/>
      <c r="X377" s="6"/>
      <c r="Y377" s="6"/>
      <c r="Z377" s="6"/>
      <c r="AA377" s="6"/>
      <c r="AB377" s="6"/>
      <c r="AC377" s="6"/>
      <c r="AD377" s="6"/>
      <c r="AE377" s="6"/>
      <c r="AF377" s="6"/>
      <c r="AG377" s="6"/>
      <c r="AH377" s="6"/>
      <c r="AI377" s="6"/>
      <c r="AJ377" s="6"/>
      <c r="AK377" s="6"/>
      <c r="AL377" s="6"/>
      <c r="AM377" s="6"/>
      <c r="AN377" s="6"/>
      <c r="AO377" s="6"/>
      <c r="AP377" s="6"/>
      <c r="AQ377" s="6"/>
      <c r="AR377" s="6"/>
    </row>
    <row r="378" spans="3:44">
      <c r="C378" s="6" t="s">
        <v>85</v>
      </c>
      <c r="D378" s="6" t="s">
        <v>224</v>
      </c>
      <c r="E378" s="6">
        <v>1</v>
      </c>
      <c r="F378" s="6">
        <f>E378+1</f>
        <v>2</v>
      </c>
      <c r="G378" s="6">
        <f t="shared" ref="G378:O378" si="94">F378+1</f>
        <v>3</v>
      </c>
      <c r="H378" s="6">
        <f t="shared" si="94"/>
        <v>4</v>
      </c>
      <c r="I378" s="6">
        <f t="shared" si="94"/>
        <v>5</v>
      </c>
      <c r="J378" s="6">
        <f t="shared" si="94"/>
        <v>6</v>
      </c>
      <c r="K378" s="6">
        <f t="shared" si="94"/>
        <v>7</v>
      </c>
      <c r="L378" s="6">
        <f t="shared" si="94"/>
        <v>8</v>
      </c>
      <c r="M378" s="6">
        <f t="shared" si="94"/>
        <v>9</v>
      </c>
      <c r="N378" s="6">
        <f t="shared" si="94"/>
        <v>10</v>
      </c>
      <c r="O378" s="6">
        <f t="shared" si="94"/>
        <v>11</v>
      </c>
      <c r="P378" s="6">
        <f t="shared" ref="P378:AR378" si="95">O378+1</f>
        <v>12</v>
      </c>
      <c r="Q378" s="6">
        <f t="shared" si="95"/>
        <v>13</v>
      </c>
      <c r="R378" s="6">
        <f t="shared" si="95"/>
        <v>14</v>
      </c>
      <c r="S378" s="6">
        <f t="shared" si="95"/>
        <v>15</v>
      </c>
      <c r="T378" s="6">
        <f t="shared" si="95"/>
        <v>16</v>
      </c>
      <c r="U378" s="6">
        <f t="shared" si="95"/>
        <v>17</v>
      </c>
      <c r="V378" s="6">
        <f t="shared" si="95"/>
        <v>18</v>
      </c>
      <c r="W378" s="6">
        <f t="shared" si="95"/>
        <v>19</v>
      </c>
      <c r="X378" s="6">
        <f t="shared" si="95"/>
        <v>20</v>
      </c>
      <c r="Y378" s="6">
        <f t="shared" si="95"/>
        <v>21</v>
      </c>
      <c r="Z378" s="6">
        <f t="shared" si="95"/>
        <v>22</v>
      </c>
      <c r="AA378" s="6">
        <f t="shared" si="95"/>
        <v>23</v>
      </c>
      <c r="AB378" s="6">
        <f t="shared" si="95"/>
        <v>24</v>
      </c>
      <c r="AC378" s="6">
        <f t="shared" si="95"/>
        <v>25</v>
      </c>
      <c r="AD378" s="6">
        <f t="shared" si="95"/>
        <v>26</v>
      </c>
      <c r="AE378" s="6">
        <f t="shared" si="95"/>
        <v>27</v>
      </c>
      <c r="AF378" s="6">
        <f t="shared" si="95"/>
        <v>28</v>
      </c>
      <c r="AG378" s="6">
        <f t="shared" si="95"/>
        <v>29</v>
      </c>
      <c r="AH378" s="6">
        <f t="shared" si="95"/>
        <v>30</v>
      </c>
      <c r="AI378" s="6">
        <f t="shared" si="95"/>
        <v>31</v>
      </c>
      <c r="AJ378" s="6">
        <f t="shared" si="95"/>
        <v>32</v>
      </c>
      <c r="AK378" s="6">
        <f t="shared" si="95"/>
        <v>33</v>
      </c>
      <c r="AL378" s="6">
        <f t="shared" si="95"/>
        <v>34</v>
      </c>
      <c r="AM378" s="6">
        <f t="shared" si="95"/>
        <v>35</v>
      </c>
      <c r="AN378" s="6">
        <f t="shared" si="95"/>
        <v>36</v>
      </c>
      <c r="AO378" s="6">
        <f t="shared" si="95"/>
        <v>37</v>
      </c>
      <c r="AP378" s="6">
        <f t="shared" si="95"/>
        <v>38</v>
      </c>
      <c r="AQ378" s="6">
        <f t="shared" si="95"/>
        <v>39</v>
      </c>
      <c r="AR378" s="6">
        <f t="shared" si="95"/>
        <v>40</v>
      </c>
    </row>
    <row r="379" spans="3:44">
      <c r="C379" s="6" t="s">
        <v>225</v>
      </c>
      <c r="D379" s="6" t="s">
        <v>222</v>
      </c>
      <c r="E379" s="52">
        <f>VLOOKUP(E$378,'Survival '!$A$7:$Q$48,3,FALSE)</f>
        <v>1</v>
      </c>
      <c r="F379" s="52">
        <f>VLOOKUP(F$378,'Survival '!$A$7:$Q$48,3,FALSE)</f>
        <v>1</v>
      </c>
      <c r="G379" s="52">
        <f>VLOOKUP(G$378,'Survival '!$A$7:$Q$48,3,FALSE)</f>
        <v>1</v>
      </c>
      <c r="H379" s="52">
        <f>VLOOKUP(H$378,'Survival '!$A$7:$Q$48,3,FALSE)</f>
        <v>1</v>
      </c>
      <c r="I379" s="52">
        <f>VLOOKUP(I$378,'Survival '!$A$7:$Q$48,3,FALSE)</f>
        <v>1</v>
      </c>
      <c r="J379" s="52">
        <f>VLOOKUP(J$378,'Survival '!$A$7:$Q$48,3,FALSE)</f>
        <v>1</v>
      </c>
      <c r="K379" s="52">
        <f>VLOOKUP(K$378,'Survival '!$A$7:$Q$48,3,FALSE)</f>
        <v>1</v>
      </c>
      <c r="L379" s="52">
        <f>VLOOKUP(L$378,'Survival '!$A$7:$Q$48,3,FALSE)</f>
        <v>1</v>
      </c>
      <c r="M379" s="52">
        <f>VLOOKUP(M$378,'Survival '!$A$7:$Q$48,3,FALSE)</f>
        <v>1</v>
      </c>
      <c r="N379" s="52">
        <f>VLOOKUP(N$378,'Survival '!$A$7:$Q$48,3,FALSE)</f>
        <v>1</v>
      </c>
      <c r="O379" s="52">
        <f>VLOOKUP(O$378,'Survival '!$A$7:$Q$48,3,FALSE)</f>
        <v>1</v>
      </c>
      <c r="P379" s="52">
        <f>VLOOKUP(P$296,'Survival '!$A$7:$Q$48,3,FALSE)</f>
        <v>1</v>
      </c>
      <c r="Q379" s="52">
        <f>VLOOKUP(Q$296,'Survival '!$A$7:$Q$48,3,FALSE)</f>
        <v>1</v>
      </c>
      <c r="R379" s="52">
        <f>VLOOKUP(R$296,'Survival '!$A$7:$Q$48,3,FALSE)</f>
        <v>1</v>
      </c>
      <c r="S379" s="52">
        <f>VLOOKUP(S$296,'Survival '!$A$7:$Q$48,3,FALSE)</f>
        <v>1</v>
      </c>
      <c r="T379" s="52">
        <f>VLOOKUP(T$296,'Survival '!$A$7:$Q$48,3,FALSE)</f>
        <v>1</v>
      </c>
      <c r="U379" s="52">
        <f>VLOOKUP(U$296,'Survival '!$A$7:$Q$48,3,FALSE)</f>
        <v>1</v>
      </c>
      <c r="V379" s="52">
        <f>VLOOKUP(V$296,'Survival '!$A$7:$Q$48,3,FALSE)</f>
        <v>1</v>
      </c>
      <c r="W379" s="52">
        <f>VLOOKUP(W$296,'Survival '!$A$7:$Q$48,3,FALSE)</f>
        <v>1</v>
      </c>
      <c r="X379" s="52">
        <f>VLOOKUP(X$296,'Survival '!$A$7:$Q$48,3,FALSE)</f>
        <v>1</v>
      </c>
      <c r="Y379" s="52">
        <f>VLOOKUP(Y$296,'Survival '!$A$7:$Q$48,3,FALSE)</f>
        <v>1</v>
      </c>
      <c r="Z379" s="52">
        <f>VLOOKUP(Z$296,'Survival '!$A$7:$Q$48,3,FALSE)</f>
        <v>1</v>
      </c>
      <c r="AA379" s="52">
        <f>VLOOKUP(AA$296,'Survival '!$A$7:$Q$48,3,FALSE)</f>
        <v>1</v>
      </c>
      <c r="AB379" s="52">
        <f>VLOOKUP(AB$296,'Survival '!$A$7:$Q$48,3,FALSE)</f>
        <v>1</v>
      </c>
      <c r="AC379" s="52">
        <f>VLOOKUP(AC$296,'Survival '!$A$7:$Q$48,3,FALSE)</f>
        <v>1</v>
      </c>
      <c r="AD379" s="52">
        <f>VLOOKUP(AD$296,'Survival '!$A$7:$Q$48,3,FALSE)</f>
        <v>1</v>
      </c>
      <c r="AE379" s="52">
        <f>VLOOKUP(AE$296,'Survival '!$A$7:$Q$48,3,FALSE)</f>
        <v>1</v>
      </c>
      <c r="AF379" s="52">
        <f>VLOOKUP(AF$296,'Survival '!$A$7:$Q$48,3,FALSE)</f>
        <v>1</v>
      </c>
      <c r="AG379" s="52">
        <f>VLOOKUP(AG$296,'Survival '!$A$7:$Q$48,3,FALSE)</f>
        <v>1</v>
      </c>
      <c r="AH379" s="52">
        <f>VLOOKUP(AH$296,'Survival '!$A$7:$Q$48,3,FALSE)</f>
        <v>1</v>
      </c>
      <c r="AI379" s="52">
        <f>VLOOKUP(AI$296,'Survival '!$A$7:$Q$48,3,FALSE)</f>
        <v>1</v>
      </c>
      <c r="AJ379" s="52">
        <f>VLOOKUP(AJ$296,'Survival '!$A$7:$Q$48,3,FALSE)</f>
        <v>1</v>
      </c>
      <c r="AK379" s="52">
        <f>VLOOKUP(AK$296,'Survival '!$A$7:$Q$48,3,FALSE)</f>
        <v>1</v>
      </c>
      <c r="AL379" s="52">
        <f>VLOOKUP(AL$296,'Survival '!$A$7:$Q$48,3,FALSE)</f>
        <v>1</v>
      </c>
      <c r="AM379" s="52">
        <f>VLOOKUP(AM$296,'Survival '!$A$7:$Q$48,3,FALSE)</f>
        <v>1</v>
      </c>
      <c r="AN379" s="52">
        <f>VLOOKUP(AN$296,'Survival '!$A$7:$Q$48,3,FALSE)</f>
        <v>1</v>
      </c>
      <c r="AO379" s="52">
        <f>VLOOKUP(AO$296,'Survival '!$A$7:$Q$48,3,FALSE)</f>
        <v>1</v>
      </c>
      <c r="AP379" s="52">
        <f>VLOOKUP(AP$296,'Survival '!$A$7:$Q$48,3,FALSE)</f>
        <v>1</v>
      </c>
      <c r="AQ379" s="52">
        <f>VLOOKUP(AQ$296,'Survival '!$A$7:$Q$48,3,FALSE)</f>
        <v>1</v>
      </c>
      <c r="AR379" s="52">
        <f>VLOOKUP(AR$296,'Survival '!$A$7:$Q$48,3,FALSE)</f>
        <v>1</v>
      </c>
    </row>
    <row r="380" spans="3:44">
      <c r="C380" s="6"/>
      <c r="D380" s="6" t="s">
        <v>223</v>
      </c>
      <c r="E380" s="52">
        <f>VLOOKUP(E$378,'Survival '!$A$7:$Q$48,5,FALSE)</f>
        <v>1</v>
      </c>
      <c r="F380" s="52">
        <f>VLOOKUP(F$378,'Survival '!$A$7:$Q$48,5,FALSE)</f>
        <v>1</v>
      </c>
      <c r="G380" s="52">
        <f>VLOOKUP(G$378,'Survival '!$A$7:$Q$48,5,FALSE)</f>
        <v>0.93425999999999998</v>
      </c>
      <c r="H380" s="52">
        <f>VLOOKUP(H$378,'Survival '!$A$7:$Q$48,5,FALSE)</f>
        <v>0.93425999999999998</v>
      </c>
      <c r="I380" s="52">
        <f>VLOOKUP(I$378,'Survival '!$A$7:$Q$48,5,FALSE)</f>
        <v>0.93425999999999998</v>
      </c>
      <c r="J380" s="52">
        <f>VLOOKUP(J$378,'Survival '!$A$7:$Q$48,5,FALSE)</f>
        <v>0.93425999999999998</v>
      </c>
      <c r="K380" s="52">
        <f>VLOOKUP(K$378,'Survival '!$A$7:$Q$48,5,FALSE)</f>
        <v>0.93425999999999998</v>
      </c>
      <c r="L380" s="52">
        <f>VLOOKUP(L$378,'Survival '!$A$7:$Q$48,5,FALSE)</f>
        <v>0.93425999999999998</v>
      </c>
      <c r="M380" s="52">
        <f>VLOOKUP(M$378,'Survival '!$A$7:$Q$48,5,FALSE)</f>
        <v>0.85458000000000001</v>
      </c>
      <c r="N380" s="52">
        <f>VLOOKUP(N$378,'Survival '!$A$7:$Q$48,5,FALSE)</f>
        <v>0.85258999999999996</v>
      </c>
      <c r="O380" s="52">
        <f>VLOOKUP(O$378,'Survival '!$A$7:$Q$48,5,FALSE)</f>
        <v>0.85258999999999996</v>
      </c>
      <c r="P380" s="52">
        <f>VLOOKUP(P$296,'Survival '!$A$7:$Q$48,5,FALSE)</f>
        <v>0.85258999999999996</v>
      </c>
      <c r="Q380" s="52">
        <f>VLOOKUP(Q$296,'Survival '!$A$7:$Q$48,5,FALSE)</f>
        <v>0.85258999999999996</v>
      </c>
      <c r="R380" s="52">
        <f>VLOOKUP(R$296,'Survival '!$A$7:$Q$48,5,FALSE)</f>
        <v>0.85258999999999996</v>
      </c>
      <c r="S380" s="52">
        <f>VLOOKUP(S$296,'Survival '!$A$7:$Q$48,5,FALSE)</f>
        <v>0.85258999999999996</v>
      </c>
      <c r="T380" s="52">
        <f>VLOOKUP(T$296,'Survival '!$A$7:$Q$48,5,FALSE)</f>
        <v>0.85258999999999996</v>
      </c>
      <c r="U380" s="52">
        <f>VLOOKUP(U$296,'Survival '!$A$7:$Q$48,5,FALSE)</f>
        <v>0.85258999999999996</v>
      </c>
      <c r="V380" s="52">
        <f>VLOOKUP(V$296,'Survival '!$A$7:$Q$48,5,FALSE)</f>
        <v>0.85258999999999996</v>
      </c>
      <c r="W380" s="52">
        <f>VLOOKUP(W$296,'Survival '!$A$7:$Q$48,5,FALSE)</f>
        <v>0.85258999999999996</v>
      </c>
      <c r="X380" s="52">
        <f>VLOOKUP(X$296,'Survival '!$A$7:$Q$48,5,FALSE)</f>
        <v>0.85258999999999996</v>
      </c>
      <c r="Y380" s="52">
        <f>VLOOKUP(Y$296,'Survival '!$A$7:$Q$48,5,FALSE)</f>
        <v>0.85258999999999996</v>
      </c>
      <c r="Z380" s="52">
        <f>VLOOKUP(Z$296,'Survival '!$A$7:$Q$48,5,FALSE)</f>
        <v>0.85258999999999996</v>
      </c>
      <c r="AA380" s="52">
        <f>VLOOKUP(AA$296,'Survival '!$A$7:$Q$48,5,FALSE)</f>
        <v>0.85258999999999996</v>
      </c>
      <c r="AB380" s="52">
        <f>VLOOKUP(AB$296,'Survival '!$A$7:$Q$48,5,FALSE)</f>
        <v>0.85258999999999996</v>
      </c>
      <c r="AC380" s="52">
        <f>VLOOKUP(AC$296,'Survival '!$A$7:$Q$48,5,FALSE)</f>
        <v>0.85258999999999996</v>
      </c>
      <c r="AD380" s="52">
        <f>VLOOKUP(AD$296,'Survival '!$A$7:$Q$48,5,FALSE)</f>
        <v>0.85258999999999996</v>
      </c>
      <c r="AE380" s="52"/>
      <c r="AF380" s="52"/>
      <c r="AG380" s="52"/>
      <c r="AH380" s="52"/>
      <c r="AI380" s="52"/>
      <c r="AJ380" s="52"/>
      <c r="AK380" s="52"/>
      <c r="AL380" s="52"/>
      <c r="AM380" s="52"/>
      <c r="AN380" s="52"/>
      <c r="AO380" s="52"/>
      <c r="AP380" s="52"/>
      <c r="AQ380" s="52"/>
      <c r="AR380" s="52"/>
    </row>
    <row r="381" spans="3:44">
      <c r="C381" s="6" t="s">
        <v>226</v>
      </c>
      <c r="D381" s="6" t="s">
        <v>222</v>
      </c>
      <c r="E381" s="52">
        <f>VLOOKUP(E$378,'Survival '!$A$7:$Q$48,7,FALSE)</f>
        <v>1</v>
      </c>
      <c r="F381" s="52">
        <f>VLOOKUP(F$378,'Survival '!$A$7:$Q$48,7,FALSE)</f>
        <v>0.86007999999999996</v>
      </c>
      <c r="G381" s="52">
        <f>VLOOKUP(G$378,'Survival '!$A$7:$Q$48,7,FALSE)</f>
        <v>0.86007999999999996</v>
      </c>
      <c r="H381" s="52">
        <f>VLOOKUP(H$378,'Survival '!$A$7:$Q$48,7,FALSE)</f>
        <v>0.79012000000000004</v>
      </c>
      <c r="I381" s="52">
        <f>VLOOKUP(I$378,'Survival '!$A$7:$Q$48,7,FALSE)</f>
        <v>0.79012000000000004</v>
      </c>
      <c r="J381" s="52">
        <f>VLOOKUP(J$378,'Survival '!$A$7:$Q$48,7,FALSE)</f>
        <v>0.79012000000000004</v>
      </c>
      <c r="K381" s="52">
        <f>VLOOKUP(K$378,'Survival '!$A$7:$Q$48,7,FALSE)</f>
        <v>0.79012000000000004</v>
      </c>
      <c r="L381" s="52">
        <f>VLOOKUP(L$378,'Survival '!$A$7:$Q$48,7,FALSE)</f>
        <v>0.72221999999999997</v>
      </c>
      <c r="M381" s="52">
        <f>VLOOKUP(M$378,'Survival '!$A$7:$Q$48,7,FALSE)</f>
        <v>0.65020999999999995</v>
      </c>
      <c r="N381" s="52">
        <f>VLOOKUP(N$378,'Survival '!$A$7:$Q$48,7,FALSE)</f>
        <v>0.65020999999999995</v>
      </c>
      <c r="O381" s="52">
        <f>VLOOKUP(O$378,'Survival '!$A$7:$Q$48,7,FALSE)</f>
        <v>0.64815</v>
      </c>
      <c r="P381" s="52">
        <f>VLOOKUP(P$296,'Survival '!$A$7:$Q$48,7,FALSE)</f>
        <v>0.57406999999999997</v>
      </c>
      <c r="Q381" s="52">
        <f>VLOOKUP(Q$296,'Survival '!$A$7:$Q$48,7,FALSE)</f>
        <v>0.57406999999999997</v>
      </c>
      <c r="R381" s="52">
        <f>VLOOKUP(R$296,'Survival '!$A$7:$Q$48,7,FALSE)</f>
        <v>0.50617000000000001</v>
      </c>
      <c r="S381" s="52">
        <f>VLOOKUP(S$296,'Survival '!$A$7:$Q$48,7,FALSE)</f>
        <v>0.50205999999999995</v>
      </c>
      <c r="T381" s="52">
        <f>VLOOKUP(T$296,'Survival '!$A$7:$Q$48,7,FALSE)</f>
        <v>0.50205999999999995</v>
      </c>
      <c r="U381" s="52">
        <f>VLOOKUP(U$296,'Survival '!$A$7:$Q$48,7,FALSE)</f>
        <v>0.50205999999999995</v>
      </c>
      <c r="V381" s="52">
        <f>VLOOKUP(V$296,'Survival '!$A$7:$Q$48,7,FALSE)</f>
        <v>0.50205999999999995</v>
      </c>
      <c r="W381" s="52">
        <f>VLOOKUP(W$296,'Survival '!$A$7:$Q$48,7,FALSE)</f>
        <v>0.50205999999999995</v>
      </c>
      <c r="X381" s="52">
        <f>VLOOKUP(X$296,'Survival '!$A$7:$Q$48,7,FALSE)</f>
        <v>0.50205999999999995</v>
      </c>
      <c r="Y381" s="52">
        <f>VLOOKUP(Y$296,'Survival '!$A$7:$Q$48,7,FALSE)</f>
        <v>0.50205999999999995</v>
      </c>
      <c r="Z381" s="52">
        <f>VLOOKUP(Z$296,'Survival '!$A$7:$Q$48,7,FALSE)</f>
        <v>0.5</v>
      </c>
      <c r="AA381" s="52">
        <f>VLOOKUP(AA$296,'Survival '!$A$7:$Q$48,7,FALSE)</f>
        <v>0.5</v>
      </c>
      <c r="AB381" s="52">
        <f>VLOOKUP(AB$296,'Survival '!$A$7:$Q$48,7,FALSE)</f>
        <v>0.5</v>
      </c>
      <c r="AC381" s="52">
        <f>VLOOKUP(AC$296,'Survival '!$A$7:$Q$48,7,FALSE)</f>
        <v>0.5</v>
      </c>
      <c r="AD381" s="52">
        <f>VLOOKUP(AD$296,'Survival '!$A$7:$Q$48,7,FALSE)</f>
        <v>0.5</v>
      </c>
      <c r="AE381" s="52">
        <f>VLOOKUP(AE$296,'Survival '!$A$7:$Q$48,7,FALSE)</f>
        <v>0.5</v>
      </c>
      <c r="AF381" s="52">
        <f>VLOOKUP(AF$296,'Survival '!$A$7:$Q$48,7,FALSE)</f>
        <v>0.5</v>
      </c>
      <c r="AG381" s="52">
        <f>VLOOKUP(AG$296,'Survival '!$A$7:$Q$48,7,FALSE)</f>
        <v>0.5</v>
      </c>
      <c r="AH381" s="52">
        <f>VLOOKUP(AH$296,'Survival '!$A$7:$Q$48,7,FALSE)</f>
        <v>0.5</v>
      </c>
      <c r="AI381" s="52">
        <f>VLOOKUP(AI$296,'Survival '!$A$7:$Q$48,7,FALSE)</f>
        <v>0.5</v>
      </c>
      <c r="AJ381" s="52">
        <f>VLOOKUP(AJ$296,'Survival '!$A$7:$Q$48,7,FALSE)</f>
        <v>0.5</v>
      </c>
      <c r="AK381" s="52">
        <f>VLOOKUP(AK$296,'Survival '!$A$7:$Q$48,7,FALSE)</f>
        <v>0.5</v>
      </c>
      <c r="AL381" s="52">
        <f>VLOOKUP(AL$296,'Survival '!$A$7:$Q$48,7,FALSE)</f>
        <v>0.5</v>
      </c>
      <c r="AM381" s="52"/>
      <c r="AN381" s="52"/>
      <c r="AO381" s="52"/>
      <c r="AP381" s="52"/>
      <c r="AQ381" s="52"/>
      <c r="AR381" s="52"/>
    </row>
    <row r="382" spans="3:44">
      <c r="C382" s="6"/>
      <c r="D382" s="6" t="s">
        <v>223</v>
      </c>
      <c r="E382" s="52">
        <f>VLOOKUP(E$378,'Survival '!$A$7:$Q$48,9,FALSE)</f>
        <v>1</v>
      </c>
      <c r="F382" s="52">
        <f>VLOOKUP(F$378,'Survival '!$A$7:$Q$48,9,FALSE)</f>
        <v>0.91769999999999996</v>
      </c>
      <c r="G382" s="52">
        <f>VLOOKUP(G$378,'Survival '!$A$7:$Q$48,9,FALSE)</f>
        <v>0.91564000000000001</v>
      </c>
      <c r="H382" s="52">
        <f>VLOOKUP(H$378,'Survival '!$A$7:$Q$48,9,FALSE)</f>
        <v>0.84155999999999997</v>
      </c>
      <c r="I382" s="52">
        <f>VLOOKUP(I$378,'Survival '!$A$7:$Q$48,9,FALSE)</f>
        <v>0.66666999999999998</v>
      </c>
      <c r="J382" s="52">
        <f>VLOOKUP(J$378,'Survival '!$A$7:$Q$48,9,FALSE)</f>
        <v>0.66666999999999998</v>
      </c>
      <c r="K382" s="52">
        <f>VLOOKUP(K$378,'Survival '!$A$7:$Q$48,9,FALSE)</f>
        <v>0.58848</v>
      </c>
      <c r="L382" s="52">
        <f>VLOOKUP(L$378,'Survival '!$A$7:$Q$48,9,FALSE)</f>
        <v>0.58848</v>
      </c>
      <c r="M382" s="52">
        <f>VLOOKUP(M$378,'Survival '!$A$7:$Q$48,9,FALSE)</f>
        <v>0.50412000000000001</v>
      </c>
      <c r="N382" s="52">
        <f>VLOOKUP(N$378,'Survival '!$A$7:$Q$48,9,FALSE)</f>
        <v>0.50205999999999995</v>
      </c>
      <c r="O382" s="52">
        <f>VLOOKUP(O$378,'Survival '!$A$7:$Q$48,9,FALSE)</f>
        <v>0.50205999999999995</v>
      </c>
      <c r="P382" s="52">
        <f>VLOOKUP(P$296,'Survival '!$A$7:$Q$48,9,FALSE)</f>
        <v>0.50205999999999995</v>
      </c>
      <c r="Q382" s="52">
        <f>VLOOKUP(Q$296,'Survival '!$A$7:$Q$48,9,FALSE)</f>
        <v>0.50205999999999995</v>
      </c>
      <c r="R382" s="52">
        <f>VLOOKUP(R$296,'Survival '!$A$7:$Q$48,9,FALSE)</f>
        <v>0.50205999999999995</v>
      </c>
      <c r="S382" s="52">
        <f>VLOOKUP(S$296,'Survival '!$A$7:$Q$48,9,FALSE)</f>
        <v>0.50205999999999995</v>
      </c>
      <c r="T382" s="52">
        <f>VLOOKUP(T$296,'Survival '!$A$7:$Q$48,9,FALSE)</f>
        <v>0.50205999999999995</v>
      </c>
      <c r="U382" s="52">
        <f>VLOOKUP(U$296,'Survival '!$A$7:$Q$48,9,FALSE)</f>
        <v>0.49793999999999999</v>
      </c>
      <c r="V382" s="52">
        <f>VLOOKUP(V$296,'Survival '!$A$7:$Q$48,9,FALSE)</f>
        <v>0.49793999999999999</v>
      </c>
      <c r="W382" s="52">
        <f>VLOOKUP(W$296,'Survival '!$A$7:$Q$48,9,FALSE)</f>
        <v>0.49793999999999999</v>
      </c>
      <c r="X382" s="52">
        <f>VLOOKUP(X$296,'Survival '!$A$7:$Q$48,9,FALSE)</f>
        <v>0.49793999999999999</v>
      </c>
      <c r="Y382" s="52">
        <f>VLOOKUP(Y$296,'Survival '!$A$7:$Q$48,9,FALSE)</f>
        <v>0.49793999999999999</v>
      </c>
      <c r="Z382" s="52">
        <f>VLOOKUP(Z$296,'Survival '!$A$7:$Q$48,9,FALSE)</f>
        <v>0.40328999999999998</v>
      </c>
      <c r="AA382" s="52">
        <f>VLOOKUP(AA$296,'Survival '!$A$7:$Q$48,9,FALSE)</f>
        <v>0.40122999999999998</v>
      </c>
      <c r="AB382" s="52">
        <f>VLOOKUP(AB$296,'Survival '!$A$7:$Q$48,9,FALSE)</f>
        <v>0.40122999999999998</v>
      </c>
      <c r="AC382" s="52">
        <f>VLOOKUP(AC$296,'Survival '!$A$7:$Q$48,9,FALSE)</f>
        <v>0.40122999999999998</v>
      </c>
      <c r="AD382" s="52">
        <f>VLOOKUP(AD$296,'Survival '!$A$7:$Q$48,9,FALSE)</f>
        <v>0.40122999999999998</v>
      </c>
      <c r="AE382" s="52">
        <f>VLOOKUP(AE$296,'Survival '!$A$7:$Q$48,9,FALSE)</f>
        <v>0.39711999999999997</v>
      </c>
      <c r="AF382" s="52">
        <f>VLOOKUP(AF$296,'Survival '!$A$7:$Q$48,9,FALSE)</f>
        <v>0.39711999999999997</v>
      </c>
      <c r="AG382" s="52">
        <f>VLOOKUP(AG$296,'Survival '!$A$7:$Q$48,9,FALSE)</f>
        <v>0.26955000000000001</v>
      </c>
      <c r="AH382" s="52">
        <f>VLOOKUP(AH$296,'Survival '!$A$7:$Q$48,9,FALSE)</f>
        <v>0.26955000000000001</v>
      </c>
      <c r="AI382" s="52"/>
      <c r="AJ382" s="52"/>
      <c r="AK382" s="52"/>
      <c r="AL382" s="52"/>
      <c r="AM382" s="52"/>
      <c r="AN382" s="52"/>
      <c r="AO382" s="52"/>
      <c r="AP382" s="52"/>
      <c r="AQ382" s="52"/>
      <c r="AR382" s="52"/>
    </row>
    <row r="383" spans="3:44">
      <c r="C383" s="6" t="s">
        <v>227</v>
      </c>
      <c r="D383" s="6" t="s">
        <v>222</v>
      </c>
      <c r="E383" s="52">
        <f>VLOOKUP(E$378,'Survival '!$A$7:$Q$48,11,FALSE)</f>
        <v>1</v>
      </c>
      <c r="F383" s="52">
        <f>VLOOKUP(F$378,'Survival '!$A$7:$Q$48,11,FALSE)</f>
        <v>0.94398000000000004</v>
      </c>
      <c r="G383" s="52">
        <f>VLOOKUP(G$378,'Survival '!$A$7:$Q$48,11,FALSE)</f>
        <v>0.83401999999999998</v>
      </c>
      <c r="H383" s="52">
        <f>VLOOKUP(H$378,'Survival '!$A$7:$Q$48,11,FALSE)</f>
        <v>0.82987999999999995</v>
      </c>
      <c r="I383" s="52">
        <f>VLOOKUP(I$378,'Survival '!$A$7:$Q$48,11,FALSE)</f>
        <v>0.71577000000000002</v>
      </c>
      <c r="J383" s="52">
        <f>VLOOKUP(J$378,'Survival '!$A$7:$Q$48,11,FALSE)</f>
        <v>0.71162000000000003</v>
      </c>
      <c r="K383" s="52">
        <f>VLOOKUP(K$378,'Survival '!$A$7:$Q$48,11,FALSE)</f>
        <v>0.71162000000000003</v>
      </c>
      <c r="L383" s="52">
        <f>VLOOKUP(L$378,'Survival '!$A$7:$Q$48,11,FALSE)</f>
        <v>0.64937999999999996</v>
      </c>
      <c r="M383" s="52">
        <f>VLOOKUP(M$378,'Survival '!$A$7:$Q$48,11,FALSE)</f>
        <v>0.59336</v>
      </c>
      <c r="N383" s="52">
        <f>VLOOKUP(N$378,'Survival '!$A$7:$Q$48,11,FALSE)</f>
        <v>0.59336</v>
      </c>
      <c r="O383" s="52">
        <f>VLOOKUP(O$378,'Survival '!$A$7:$Q$48,11,FALSE)</f>
        <v>0.59336</v>
      </c>
      <c r="P383" s="52">
        <f>VLOOKUP(P$296,'Survival '!$A$7:$Q$48,11,FALSE)</f>
        <v>0.59336</v>
      </c>
      <c r="Q383" s="52">
        <f>VLOOKUP(Q$296,'Survival '!$A$7:$Q$48,11,FALSE)</f>
        <v>0.59336</v>
      </c>
      <c r="R383" s="52">
        <f>VLOOKUP(R$296,'Survival '!$A$7:$Q$48,11,FALSE)</f>
        <v>0.53734000000000004</v>
      </c>
      <c r="S383" s="52">
        <f>VLOOKUP(S$296,'Survival '!$A$7:$Q$48,11,FALSE)</f>
        <v>0.36307</v>
      </c>
      <c r="T383" s="52">
        <f>VLOOKUP(T$296,'Survival '!$A$7:$Q$48,11,FALSE)</f>
        <v>0.36307</v>
      </c>
      <c r="U383" s="52">
        <f>VLOOKUP(U$296,'Survival '!$A$7:$Q$48,11,FALSE)</f>
        <v>0.30913000000000002</v>
      </c>
      <c r="V383" s="52">
        <f>VLOOKUP(V$296,'Survival '!$A$7:$Q$48,11,FALSE)</f>
        <v>0.30913000000000002</v>
      </c>
      <c r="W383" s="52">
        <f>VLOOKUP(W$296,'Survival '!$A$7:$Q$48,11,FALSE)</f>
        <v>0.29876000000000003</v>
      </c>
      <c r="X383" s="52">
        <f>VLOOKUP(X$296,'Survival '!$A$7:$Q$48,11,FALSE)</f>
        <v>0.29876000000000003</v>
      </c>
      <c r="Y383" s="52">
        <f>VLOOKUP(Y$296,'Survival '!$A$7:$Q$48,11,FALSE)</f>
        <v>0.29876000000000003</v>
      </c>
      <c r="Z383" s="52">
        <f>VLOOKUP(Z$296,'Survival '!$A$7:$Q$48,11,FALSE)</f>
        <v>0.29876000000000003</v>
      </c>
      <c r="AA383" s="52">
        <f>VLOOKUP(AA$296,'Survival '!$A$7:$Q$48,11,FALSE)</f>
        <v>0.29876000000000003</v>
      </c>
      <c r="AB383" s="52">
        <f>VLOOKUP(AB$296,'Survival '!$A$7:$Q$48,11,FALSE)</f>
        <v>0.29876000000000003</v>
      </c>
      <c r="AC383" s="52">
        <f>VLOOKUP(AC$296,'Survival '!$A$7:$Q$48,11,FALSE)</f>
        <v>0.29876000000000003</v>
      </c>
      <c r="AD383" s="52">
        <f>VLOOKUP(AD$296,'Survival '!$A$7:$Q$48,11,FALSE)</f>
        <v>0.29876000000000003</v>
      </c>
      <c r="AE383" s="52">
        <f>VLOOKUP(AE$296,'Survival '!$A$7:$Q$48,11,FALSE)</f>
        <v>0.29876000000000003</v>
      </c>
      <c r="AF383" s="52">
        <f>VLOOKUP(AF$296,'Survival '!$A$7:$Q$48,11,FALSE)</f>
        <v>0.29876000000000003</v>
      </c>
      <c r="AG383" s="52">
        <f>VLOOKUP(AG$296,'Survival '!$A$7:$Q$48,11,FALSE)</f>
        <v>0.29460999999999998</v>
      </c>
      <c r="AH383" s="52">
        <f>VLOOKUP(AH$296,'Survival '!$A$7:$Q$48,11,FALSE)</f>
        <v>0.29460999999999998</v>
      </c>
      <c r="AI383" s="52">
        <f>VLOOKUP(AI$296,'Survival '!$A$7:$Q$48,11,FALSE)</f>
        <v>0.29460999999999998</v>
      </c>
      <c r="AJ383" s="52">
        <f>VLOOKUP(AJ$296,'Survival '!$A$7:$Q$48,11,FALSE)</f>
        <v>0.29460999999999998</v>
      </c>
      <c r="AK383" s="52">
        <f>VLOOKUP(AK$296,'Survival '!$A$7:$Q$48,11,FALSE)</f>
        <v>0.29460999999999998</v>
      </c>
      <c r="AL383" s="52"/>
      <c r="AM383" s="52"/>
      <c r="AN383" s="52"/>
      <c r="AO383" s="52"/>
      <c r="AP383" s="52"/>
      <c r="AQ383" s="52"/>
      <c r="AR383" s="52"/>
    </row>
    <row r="384" spans="3:44">
      <c r="C384" s="6"/>
      <c r="D384" s="6" t="s">
        <v>223</v>
      </c>
      <c r="E384" s="52">
        <f>VLOOKUP(E$378,'Survival '!$A$7:$Q$48,13,FALSE)</f>
        <v>0.93983000000000005</v>
      </c>
      <c r="F384" s="52">
        <f>VLOOKUP(F$378,'Survival '!$A$7:$Q$48,13,FALSE)</f>
        <v>0.93983000000000005</v>
      </c>
      <c r="G384" s="52">
        <f>VLOOKUP(G$378,'Survival '!$A$7:$Q$48,13,FALSE)</f>
        <v>0.93983000000000005</v>
      </c>
      <c r="H384" s="52">
        <f>VLOOKUP(H$378,'Survival '!$A$7:$Q$48,13,FALSE)</f>
        <v>0.87758999999999998</v>
      </c>
      <c r="I384" s="52">
        <f>VLOOKUP(I$378,'Survival '!$A$7:$Q$48,13,FALSE)</f>
        <v>0.87758999999999998</v>
      </c>
      <c r="J384" s="52">
        <f>VLOOKUP(J$378,'Survival '!$A$7:$Q$48,13,FALSE)</f>
        <v>0.80913000000000002</v>
      </c>
      <c r="K384" s="52">
        <f>VLOOKUP(K$378,'Survival '!$A$7:$Q$48,13,FALSE)</f>
        <v>0.75104000000000004</v>
      </c>
      <c r="L384" s="52">
        <f>VLOOKUP(L$378,'Survival '!$A$7:$Q$48,13,FALSE)</f>
        <v>0.74689000000000005</v>
      </c>
      <c r="M384" s="52">
        <f>VLOOKUP(M$378,'Survival '!$A$7:$Q$48,13,FALSE)</f>
        <v>0.62656000000000001</v>
      </c>
      <c r="N384" s="52">
        <f>VLOOKUP(N$378,'Survival '!$A$7:$Q$48,13,FALSE)</f>
        <v>0.62241000000000002</v>
      </c>
      <c r="O384" s="52">
        <f>VLOOKUP(O$378,'Survival '!$A$7:$Q$48,13,FALSE)</f>
        <v>0.56223999999999996</v>
      </c>
      <c r="P384" s="52">
        <f>VLOOKUP(P$296,'Survival '!$A$7:$Q$48,13,FALSE)</f>
        <v>0.56223999999999996</v>
      </c>
      <c r="Q384" s="52">
        <f>VLOOKUP(Q$296,'Survival '!$A$7:$Q$48,13,FALSE)</f>
        <v>0.56223999999999996</v>
      </c>
      <c r="R384" s="52">
        <f>VLOOKUP(R$296,'Survival '!$A$7:$Q$48,13,FALSE)</f>
        <v>0.5</v>
      </c>
      <c r="S384" s="52">
        <f>VLOOKUP(S$296,'Survival '!$A$7:$Q$48,13,FALSE)</f>
        <v>0.5</v>
      </c>
      <c r="T384" s="52">
        <f>VLOOKUP(T$296,'Survival '!$A$7:$Q$48,13,FALSE)</f>
        <v>0.5</v>
      </c>
      <c r="U384" s="52">
        <f>VLOOKUP(U$296,'Survival '!$A$7:$Q$48,13,FALSE)</f>
        <v>0.42946000000000001</v>
      </c>
      <c r="V384" s="52">
        <f>VLOOKUP(V$296,'Survival '!$A$7:$Q$48,13,FALSE)</f>
        <v>0.42946000000000001</v>
      </c>
      <c r="W384" s="52">
        <f>VLOOKUP(W$296,'Survival '!$A$7:$Q$48,13,FALSE)</f>
        <v>0.42946000000000001</v>
      </c>
      <c r="X384" s="52">
        <f>VLOOKUP(X$296,'Survival '!$A$7:$Q$48,13,FALSE)</f>
        <v>0.21368999999999999</v>
      </c>
      <c r="Y384" s="52">
        <f>VLOOKUP(Y$296,'Survival '!$A$7:$Q$48,13,FALSE)</f>
        <v>0.21368999999999999</v>
      </c>
      <c r="Z384" s="52">
        <f>VLOOKUP(Z$296,'Survival '!$A$7:$Q$48,13,FALSE)</f>
        <v>0.21368999999999999</v>
      </c>
      <c r="AA384" s="52">
        <f>VLOOKUP(AA$296,'Survival '!$A$7:$Q$48,13,FALSE)</f>
        <v>0.10581</v>
      </c>
      <c r="AB384" s="52">
        <f>VLOOKUP(AB$296,'Survival '!$A$7:$Q$48,13,FALSE)</f>
        <v>0.10581</v>
      </c>
      <c r="AC384" s="52">
        <f>VLOOKUP(AC$296,'Survival '!$A$7:$Q$48,13,FALSE)</f>
        <v>0.10581</v>
      </c>
      <c r="AD384" s="52">
        <f>VLOOKUP(AD$296,'Survival '!$A$7:$Q$48,13,FALSE)</f>
        <v>0.10581</v>
      </c>
      <c r="AE384" s="52">
        <f>VLOOKUP(AE$296,'Survival '!$A$7:$Q$48,13,FALSE)</f>
        <v>0.10581</v>
      </c>
      <c r="AF384" s="52">
        <f>VLOOKUP(AF$296,'Survival '!$A$7:$Q$48,13,FALSE)</f>
        <v>0.10581</v>
      </c>
      <c r="AG384" s="52">
        <f>VLOOKUP(AG$296,'Survival '!$A$7:$Q$48,13,FALSE)</f>
        <v>0.10581</v>
      </c>
      <c r="AH384" s="52">
        <f>VLOOKUP(AH$296,'Survival '!$A$7:$Q$48,13,FALSE)</f>
        <v>0.10581</v>
      </c>
      <c r="AI384" s="52">
        <f>VLOOKUP(AI$296,'Survival '!$A$7:$Q$48,13,FALSE)</f>
        <v>0.10581</v>
      </c>
      <c r="AJ384" s="52">
        <f>VLOOKUP(AJ$296,'Survival '!$A$7:$Q$48,13,FALSE)</f>
        <v>0.10581</v>
      </c>
      <c r="AK384" s="52">
        <f>VLOOKUP(AK$296,'Survival '!$A$7:$Q$48,13,FALSE)</f>
        <v>0.10581</v>
      </c>
      <c r="AL384" s="52">
        <f>VLOOKUP(AL$296,'Survival '!$A$7:$Q$48,13,FALSE)</f>
        <v>0.10581</v>
      </c>
      <c r="AM384" s="52">
        <f>VLOOKUP(AM$296,'Survival '!$A$7:$Q$48,13,FALSE)</f>
        <v>0.10581</v>
      </c>
      <c r="AN384" s="52">
        <f>VLOOKUP(AN$296,'Survival '!$A$7:$Q$48,13,FALSE)</f>
        <v>0.10581</v>
      </c>
      <c r="AO384" s="52">
        <f>VLOOKUP(AO$296,'Survival '!$A$7:$Q$48,13,FALSE)</f>
        <v>0.10581</v>
      </c>
      <c r="AP384" s="52">
        <f>VLOOKUP(AP$296,'Survival '!$A$7:$Q$48,13,FALSE)</f>
        <v>0.10581</v>
      </c>
      <c r="AQ384" s="52"/>
      <c r="AR384" s="52"/>
    </row>
    <row r="385" spans="3:44">
      <c r="C385" s="6" t="s">
        <v>228</v>
      </c>
      <c r="D385" s="6" t="s">
        <v>222</v>
      </c>
      <c r="E385" s="52">
        <f>VLOOKUP(E$378,'Survival '!$A$7:$Q$48,15,FALSE)</f>
        <v>0.85602</v>
      </c>
      <c r="F385" s="52">
        <f>VLOOKUP(F$378,'Survival '!$A$7:$Q$48,15,FALSE)</f>
        <v>0.66469</v>
      </c>
      <c r="G385" s="52">
        <f>VLOOKUP(G$378,'Survival '!$A$7:$Q$48,15,FALSE)</f>
        <v>0.66469</v>
      </c>
      <c r="H385" s="52">
        <f>VLOOKUP(H$378,'Survival '!$A$7:$Q$48,15,FALSE)</f>
        <v>0.58777000000000001</v>
      </c>
      <c r="I385" s="52">
        <f>VLOOKUP(I$378,'Survival '!$A$7:$Q$48,15,FALSE)</f>
        <v>0.56410000000000005</v>
      </c>
      <c r="J385" s="52">
        <f>VLOOKUP(J$378,'Survival '!$A$7:$Q$48,15,FALSE)</f>
        <v>0.48520999999999997</v>
      </c>
      <c r="K385" s="52">
        <f>VLOOKUP(K$378,'Survival '!$A$7:$Q$48,15,FALSE)</f>
        <v>0.48520999999999997</v>
      </c>
      <c r="L385" s="52">
        <f>VLOOKUP(L$378,'Survival '!$A$7:$Q$48,15,FALSE)</f>
        <v>0.40827999999999998</v>
      </c>
      <c r="M385" s="52">
        <f>VLOOKUP(M$378,'Survival '!$A$7:$Q$48,15,FALSE)</f>
        <v>0.32939000000000002</v>
      </c>
      <c r="N385" s="52">
        <f>VLOOKUP(N$378,'Survival '!$A$7:$Q$48,15,FALSE)</f>
        <v>0.32939000000000002</v>
      </c>
      <c r="O385" s="52">
        <f>VLOOKUP(O$378,'Survival '!$A$7:$Q$48,15,FALSE)</f>
        <v>0.32939000000000002</v>
      </c>
      <c r="P385" s="52">
        <f>VLOOKUP(P$296,'Survival '!$A$7:$Q$48,15,FALSE)</f>
        <v>0.28008</v>
      </c>
      <c r="Q385" s="52">
        <f>VLOOKUP(Q$296,'Survival '!$A$7:$Q$48,15,FALSE)</f>
        <v>0.28008</v>
      </c>
      <c r="R385" s="52">
        <f>VLOOKUP(R$296,'Survival '!$A$7:$Q$48,15,FALSE)</f>
        <v>0.28008</v>
      </c>
      <c r="S385" s="52">
        <f>VLOOKUP(S$296,'Survival '!$A$7:$Q$48,15,FALSE)</f>
        <v>0.28008</v>
      </c>
      <c r="T385" s="52">
        <f>VLOOKUP(T$296,'Survival '!$A$7:$Q$48,15,FALSE)</f>
        <v>0.22287999999999999</v>
      </c>
      <c r="U385" s="52">
        <f>VLOOKUP(U$296,'Survival '!$A$7:$Q$48,15,FALSE)</f>
        <v>0.22287999999999999</v>
      </c>
      <c r="V385" s="52">
        <f>VLOOKUP(V$296,'Survival '!$A$7:$Q$48,15,FALSE)</f>
        <v>0.22287999999999999</v>
      </c>
      <c r="W385" s="52">
        <f>VLOOKUP(W$296,'Survival '!$A$7:$Q$48,15,FALSE)</f>
        <v>0.19131999999999999</v>
      </c>
      <c r="X385" s="52">
        <f>VLOOKUP(X$296,'Survival '!$A$7:$Q$48,15,FALSE)</f>
        <v>0.12623000000000001</v>
      </c>
      <c r="Y385" s="52">
        <f>VLOOKUP(Y$296,'Survival '!$A$7:$Q$48,15,FALSE)</f>
        <v>0.12623000000000001</v>
      </c>
      <c r="Z385" s="52">
        <f>VLOOKUP(Z$296,'Survival '!$A$7:$Q$48,15,FALSE)</f>
        <v>0.12623000000000001</v>
      </c>
      <c r="AA385" s="52">
        <f>VLOOKUP(AA$296,'Survival '!$A$7:$Q$48,15,FALSE)</f>
        <v>0.12623000000000001</v>
      </c>
      <c r="AB385" s="52">
        <f>VLOOKUP(AB$296,'Survival '!$A$7:$Q$48,15,FALSE)</f>
        <v>6.114E-2</v>
      </c>
      <c r="AC385" s="52">
        <f>VLOOKUP(AC$296,'Survival '!$A$7:$Q$48,15,FALSE)</f>
        <v>6.114E-2</v>
      </c>
      <c r="AD385" s="52">
        <f>VLOOKUP(AD$296,'Survival '!$A$7:$Q$48,15,FALSE)</f>
        <v>6.114E-2</v>
      </c>
      <c r="AE385" s="52">
        <f>VLOOKUP(AE$296,'Survival '!$A$7:$Q$48,15,FALSE)</f>
        <v>6.114E-2</v>
      </c>
      <c r="AF385" s="52">
        <f>VLOOKUP(AF$296,'Survival '!$A$7:$Q$48,15,FALSE)</f>
        <v>6.114E-2</v>
      </c>
      <c r="AG385" s="52">
        <f>VLOOKUP(AG$296,'Survival '!$A$7:$Q$48,15,FALSE)</f>
        <v>6.114E-2</v>
      </c>
      <c r="AH385" s="52">
        <f>VLOOKUP(AH$296,'Survival '!$A$7:$Q$48,15,FALSE)</f>
        <v>6.114E-2</v>
      </c>
      <c r="AI385" s="52">
        <f>VLOOKUP(AI$296,'Survival '!$A$7:$Q$48,15,FALSE)</f>
        <v>6.114E-2</v>
      </c>
      <c r="AJ385" s="52">
        <f>VLOOKUP(AJ$296,'Survival '!$A$7:$Q$48,15,FALSE)</f>
        <v>6.114E-2</v>
      </c>
      <c r="AK385" s="52">
        <f>VLOOKUP(AK$296,'Survival '!$A$7:$Q$48,15,FALSE)</f>
        <v>6.114E-2</v>
      </c>
      <c r="AL385" s="52"/>
      <c r="AM385" s="52"/>
      <c r="AN385" s="52"/>
      <c r="AO385" s="52"/>
      <c r="AP385" s="52"/>
      <c r="AQ385" s="52"/>
      <c r="AR385" s="52"/>
    </row>
    <row r="386" spans="3:44">
      <c r="C386" s="6"/>
      <c r="D386" s="6" t="s">
        <v>223</v>
      </c>
      <c r="E386" s="52">
        <f>VLOOKUP(E$378,'Survival '!$A$7:$Q$48,17,FALSE)</f>
        <v>0.85602</v>
      </c>
      <c r="F386" s="52">
        <f>VLOOKUP(F$378,'Survival '!$A$7:$Q$48,17,FALSE)</f>
        <v>0.79486999999999997</v>
      </c>
      <c r="G386" s="52">
        <f>VLOOKUP(G$378,'Survival '!$A$7:$Q$48,17,FALSE)</f>
        <v>0.68245</v>
      </c>
      <c r="H386" s="52">
        <f>VLOOKUP(H$378,'Survival '!$A$7:$Q$48,17,FALSE)</f>
        <v>0.68245</v>
      </c>
      <c r="I386" s="52">
        <f>VLOOKUP(I$378,'Survival '!$A$7:$Q$48,17,FALSE)</f>
        <v>0.59565999999999997</v>
      </c>
      <c r="J386" s="52">
        <f>VLOOKUP(J$378,'Survival '!$A$7:$Q$48,17,FALSE)</f>
        <v>0.51282000000000005</v>
      </c>
      <c r="K386" s="52">
        <f>VLOOKUP(K$378,'Survival '!$A$7:$Q$48,17,FALSE)</f>
        <v>0.51282000000000005</v>
      </c>
      <c r="L386" s="52">
        <f>VLOOKUP(L$378,'Survival '!$A$7:$Q$48,17,FALSE)</f>
        <v>0.42801</v>
      </c>
      <c r="M386" s="52">
        <f>VLOOKUP(M$378,'Survival '!$A$7:$Q$48,17,FALSE)</f>
        <v>0.36884</v>
      </c>
      <c r="N386" s="52">
        <f>VLOOKUP(N$378,'Survival '!$A$7:$Q$48,17,FALSE)</f>
        <v>0.31163999999999997</v>
      </c>
      <c r="O386" s="52">
        <f>VLOOKUP(O$378,'Survival '!$A$7:$Q$48,17,FALSE)</f>
        <v>0.30965999999999999</v>
      </c>
      <c r="P386" s="52">
        <f>VLOOKUP(P$296,'Survival '!$A$7:$Q$48,17,FALSE)</f>
        <v>0.25444</v>
      </c>
      <c r="Q386" s="52">
        <f>VLOOKUP(Q$296,'Survival '!$A$7:$Q$48,17,FALSE)</f>
        <v>0.19921</v>
      </c>
      <c r="R386" s="52">
        <f>VLOOKUP(R$296,'Survival '!$A$7:$Q$48,17,FALSE)</f>
        <v>0.19724</v>
      </c>
      <c r="S386" s="52">
        <f>VLOOKUP(S$296,'Survival '!$A$7:$Q$48,17,FALSE)</f>
        <v>0.14004</v>
      </c>
      <c r="T386" s="52">
        <f>VLOOKUP(T$296,'Survival '!$A$7:$Q$48,17,FALSE)</f>
        <v>0.14004</v>
      </c>
      <c r="U386" s="52">
        <f>VLOOKUP(U$296,'Survival '!$A$7:$Q$48,17,FALSE)</f>
        <v>0.14004</v>
      </c>
      <c r="V386" s="52">
        <f>VLOOKUP(V$296,'Survival '!$A$7:$Q$48,17,FALSE)</f>
        <v>0.14004</v>
      </c>
      <c r="W386" s="52">
        <f>VLOOKUP(W$296,'Survival '!$A$7:$Q$48,17,FALSE)</f>
        <v>8.2839999999999997E-2</v>
      </c>
      <c r="X386" s="52">
        <f>VLOOKUP(X$296,'Survival '!$A$7:$Q$48,17,FALSE)</f>
        <v>5.5230000000000001E-2</v>
      </c>
      <c r="Y386" s="52">
        <f>VLOOKUP(Y$296,'Survival '!$A$7:$Q$48,17,FALSE)</f>
        <v>5.5230000000000001E-2</v>
      </c>
      <c r="Z386" s="52">
        <f>VLOOKUP(Z$296,'Survival '!$A$7:$Q$48,17,FALSE)</f>
        <v>2.564E-2</v>
      </c>
      <c r="AA386" s="52"/>
      <c r="AB386" s="52"/>
      <c r="AC386" s="52"/>
      <c r="AD386" s="52"/>
      <c r="AE386" s="52"/>
      <c r="AF386" s="52"/>
      <c r="AG386" s="52"/>
      <c r="AH386" s="52"/>
      <c r="AI386" s="52"/>
      <c r="AJ386" s="52"/>
      <c r="AK386" s="52"/>
      <c r="AL386" s="52"/>
      <c r="AM386" s="52"/>
      <c r="AN386" s="52"/>
      <c r="AO386" s="52"/>
      <c r="AP386" s="52"/>
      <c r="AQ386" s="52"/>
      <c r="AR386" s="52"/>
    </row>
    <row r="387" spans="3:44">
      <c r="P387" s="52"/>
      <c r="Q387" s="52"/>
      <c r="R387" s="52"/>
      <c r="S387" s="52"/>
      <c r="T387" s="52"/>
      <c r="U387" s="52"/>
      <c r="V387" s="52"/>
      <c r="W387" s="52"/>
      <c r="X387" s="52"/>
      <c r="Y387" s="52"/>
      <c r="Z387" s="52"/>
      <c r="AA387" s="52"/>
      <c r="AB387" s="52"/>
      <c r="AC387" s="52"/>
      <c r="AD387" s="52"/>
      <c r="AE387" s="52"/>
      <c r="AF387" s="52"/>
      <c r="AG387" s="52"/>
      <c r="AH387" s="52"/>
      <c r="AI387" s="52"/>
      <c r="AJ387" s="52"/>
      <c r="AK387" s="52"/>
      <c r="AL387" s="52"/>
      <c r="AM387" s="52"/>
      <c r="AN387" s="52"/>
      <c r="AO387" s="52"/>
      <c r="AP387" s="52"/>
      <c r="AQ387" s="52"/>
      <c r="AR387" s="52"/>
    </row>
    <row r="389" spans="3:44">
      <c r="D389" s="6" t="s">
        <v>234</v>
      </c>
      <c r="E389" s="70" t="s">
        <v>229</v>
      </c>
      <c r="F389" s="70"/>
      <c r="G389" s="70"/>
      <c r="H389" s="6"/>
      <c r="I389" s="6"/>
      <c r="J389" s="6"/>
      <c r="K389" s="6"/>
      <c r="L389" s="6"/>
      <c r="M389" s="6"/>
      <c r="N389" s="6"/>
      <c r="O389" s="6"/>
      <c r="P389" s="6"/>
      <c r="Q389" s="6"/>
      <c r="R389" s="6"/>
      <c r="S389" s="6"/>
      <c r="T389" s="6"/>
      <c r="U389" s="6"/>
      <c r="V389" s="6"/>
      <c r="W389" s="6"/>
      <c r="X389" s="6"/>
      <c r="Y389" s="6"/>
      <c r="Z389" s="6"/>
      <c r="AA389" s="6"/>
      <c r="AB389" s="6"/>
      <c r="AC389" s="6"/>
      <c r="AD389" s="6"/>
      <c r="AE389" s="6"/>
      <c r="AF389" s="6"/>
      <c r="AG389" s="6"/>
      <c r="AH389" s="6"/>
      <c r="AI389" s="6"/>
      <c r="AJ389" s="6"/>
      <c r="AK389" s="6"/>
      <c r="AL389" s="6"/>
      <c r="AM389" s="6"/>
      <c r="AN389" s="6"/>
      <c r="AO389" s="6"/>
      <c r="AP389" s="6"/>
      <c r="AQ389" s="6"/>
      <c r="AR389" s="6"/>
    </row>
    <row r="390" spans="3:44">
      <c r="D390" s="6" t="s">
        <v>85</v>
      </c>
      <c r="E390" s="6">
        <v>1</v>
      </c>
      <c r="F390" s="6">
        <f>E390+1</f>
        <v>2</v>
      </c>
      <c r="G390" s="6">
        <f t="shared" ref="G390:O390" si="96">F390+1</f>
        <v>3</v>
      </c>
      <c r="H390" s="6">
        <f t="shared" si="96"/>
        <v>4</v>
      </c>
      <c r="I390" s="6">
        <f t="shared" si="96"/>
        <v>5</v>
      </c>
      <c r="J390" s="6">
        <f t="shared" si="96"/>
        <v>6</v>
      </c>
      <c r="K390" s="6">
        <f t="shared" si="96"/>
        <v>7</v>
      </c>
      <c r="L390" s="6">
        <f t="shared" si="96"/>
        <v>8</v>
      </c>
      <c r="M390" s="6">
        <f t="shared" si="96"/>
        <v>9</v>
      </c>
      <c r="N390" s="6">
        <f t="shared" si="96"/>
        <v>10</v>
      </c>
      <c r="O390" s="6">
        <f t="shared" si="96"/>
        <v>11</v>
      </c>
      <c r="P390" s="6">
        <f t="shared" ref="P390:AR390" si="97">O390+1</f>
        <v>12</v>
      </c>
      <c r="Q390" s="6">
        <f t="shared" si="97"/>
        <v>13</v>
      </c>
      <c r="R390" s="6">
        <f t="shared" si="97"/>
        <v>14</v>
      </c>
      <c r="S390" s="6">
        <f t="shared" si="97"/>
        <v>15</v>
      </c>
      <c r="T390" s="6">
        <f t="shared" si="97"/>
        <v>16</v>
      </c>
      <c r="U390" s="6">
        <f t="shared" si="97"/>
        <v>17</v>
      </c>
      <c r="V390" s="6">
        <f t="shared" si="97"/>
        <v>18</v>
      </c>
      <c r="W390" s="6">
        <f t="shared" si="97"/>
        <v>19</v>
      </c>
      <c r="X390" s="6">
        <f t="shared" si="97"/>
        <v>20</v>
      </c>
      <c r="Y390" s="6">
        <f t="shared" si="97"/>
        <v>21</v>
      </c>
      <c r="Z390" s="6">
        <f t="shared" si="97"/>
        <v>22</v>
      </c>
      <c r="AA390" s="6">
        <f t="shared" si="97"/>
        <v>23</v>
      </c>
      <c r="AB390" s="6">
        <f t="shared" si="97"/>
        <v>24</v>
      </c>
      <c r="AC390" s="6">
        <f t="shared" si="97"/>
        <v>25</v>
      </c>
      <c r="AD390" s="6">
        <f t="shared" si="97"/>
        <v>26</v>
      </c>
      <c r="AE390" s="6">
        <f t="shared" si="97"/>
        <v>27</v>
      </c>
      <c r="AF390" s="6">
        <f t="shared" si="97"/>
        <v>28</v>
      </c>
      <c r="AG390" s="6">
        <f t="shared" si="97"/>
        <v>29</v>
      </c>
      <c r="AH390" s="6">
        <f t="shared" si="97"/>
        <v>30</v>
      </c>
      <c r="AI390" s="6">
        <f t="shared" si="97"/>
        <v>31</v>
      </c>
      <c r="AJ390" s="6">
        <f t="shared" si="97"/>
        <v>32</v>
      </c>
      <c r="AK390" s="6">
        <f t="shared" si="97"/>
        <v>33</v>
      </c>
      <c r="AL390" s="6">
        <f t="shared" si="97"/>
        <v>34</v>
      </c>
      <c r="AM390" s="6">
        <f t="shared" si="97"/>
        <v>35</v>
      </c>
      <c r="AN390" s="6">
        <f t="shared" si="97"/>
        <v>36</v>
      </c>
      <c r="AO390" s="6">
        <f t="shared" si="97"/>
        <v>37</v>
      </c>
      <c r="AP390" s="6">
        <f t="shared" si="97"/>
        <v>38</v>
      </c>
      <c r="AQ390" s="6">
        <f t="shared" si="97"/>
        <v>39</v>
      </c>
      <c r="AR390" s="6">
        <f t="shared" si="97"/>
        <v>40</v>
      </c>
    </row>
    <row r="391" spans="3:44">
      <c r="D391" s="6" t="s">
        <v>225</v>
      </c>
      <c r="E391" s="52">
        <f>E379-E380</f>
        <v>0</v>
      </c>
      <c r="F391" s="52">
        <f t="shared" ref="F391:N391" si="98">F379-F380</f>
        <v>0</v>
      </c>
      <c r="G391" s="52">
        <f t="shared" si="98"/>
        <v>6.5740000000000021E-2</v>
      </c>
      <c r="H391" s="52">
        <f t="shared" si="98"/>
        <v>6.5740000000000021E-2</v>
      </c>
      <c r="I391" s="52">
        <f t="shared" si="98"/>
        <v>6.5740000000000021E-2</v>
      </c>
      <c r="J391" s="52">
        <f t="shared" si="98"/>
        <v>6.5740000000000021E-2</v>
      </c>
      <c r="K391" s="52">
        <f t="shared" si="98"/>
        <v>6.5740000000000021E-2</v>
      </c>
      <c r="L391" s="52">
        <f t="shared" si="98"/>
        <v>6.5740000000000021E-2</v>
      </c>
      <c r="M391" s="52">
        <f t="shared" si="98"/>
        <v>0.14541999999999999</v>
      </c>
      <c r="N391" s="52">
        <f t="shared" si="98"/>
        <v>0.14741000000000004</v>
      </c>
      <c r="O391" s="52">
        <f>O379-O380</f>
        <v>0.14741000000000004</v>
      </c>
      <c r="P391" s="52">
        <f t="shared" ref="P391:AR391" si="99">P379-P380</f>
        <v>0.14741000000000004</v>
      </c>
      <c r="Q391" s="52">
        <f t="shared" si="99"/>
        <v>0.14741000000000004</v>
      </c>
      <c r="R391" s="52">
        <f t="shared" si="99"/>
        <v>0.14741000000000004</v>
      </c>
      <c r="S391" s="52">
        <f t="shared" si="99"/>
        <v>0.14741000000000004</v>
      </c>
      <c r="T391" s="52">
        <f t="shared" si="99"/>
        <v>0.14741000000000004</v>
      </c>
      <c r="U391" s="52">
        <f t="shared" si="99"/>
        <v>0.14741000000000004</v>
      </c>
      <c r="V391" s="52">
        <f t="shared" si="99"/>
        <v>0.14741000000000004</v>
      </c>
      <c r="W391" s="52">
        <f t="shared" si="99"/>
        <v>0.14741000000000004</v>
      </c>
      <c r="X391" s="52">
        <f t="shared" si="99"/>
        <v>0.14741000000000004</v>
      </c>
      <c r="Y391" s="52">
        <f t="shared" si="99"/>
        <v>0.14741000000000004</v>
      </c>
      <c r="Z391" s="52">
        <f t="shared" si="99"/>
        <v>0.14741000000000004</v>
      </c>
      <c r="AA391" s="52">
        <f t="shared" si="99"/>
        <v>0.14741000000000004</v>
      </c>
      <c r="AB391" s="52">
        <f t="shared" si="99"/>
        <v>0.14741000000000004</v>
      </c>
      <c r="AC391" s="52">
        <f t="shared" si="99"/>
        <v>0.14741000000000004</v>
      </c>
      <c r="AD391" s="52">
        <f t="shared" si="99"/>
        <v>0.14741000000000004</v>
      </c>
      <c r="AE391" s="52">
        <f t="shared" si="99"/>
        <v>1</v>
      </c>
      <c r="AF391" s="52">
        <f t="shared" si="99"/>
        <v>1</v>
      </c>
      <c r="AG391" s="52">
        <f t="shared" si="99"/>
        <v>1</v>
      </c>
      <c r="AH391" s="52">
        <f t="shared" si="99"/>
        <v>1</v>
      </c>
      <c r="AI391" s="52">
        <f t="shared" si="99"/>
        <v>1</v>
      </c>
      <c r="AJ391" s="52">
        <f t="shared" si="99"/>
        <v>1</v>
      </c>
      <c r="AK391" s="52">
        <f t="shared" si="99"/>
        <v>1</v>
      </c>
      <c r="AL391" s="52">
        <f t="shared" si="99"/>
        <v>1</v>
      </c>
      <c r="AM391" s="52">
        <f t="shared" si="99"/>
        <v>1</v>
      </c>
      <c r="AN391" s="52">
        <f t="shared" si="99"/>
        <v>1</v>
      </c>
      <c r="AO391" s="52">
        <f t="shared" si="99"/>
        <v>1</v>
      </c>
      <c r="AP391" s="52">
        <f t="shared" si="99"/>
        <v>1</v>
      </c>
      <c r="AQ391" s="52">
        <f t="shared" si="99"/>
        <v>1</v>
      </c>
      <c r="AR391" s="52">
        <f t="shared" si="99"/>
        <v>1</v>
      </c>
    </row>
    <row r="392" spans="3:44">
      <c r="D392" s="6" t="s">
        <v>226</v>
      </c>
      <c r="E392" s="52">
        <f>E381-E382</f>
        <v>0</v>
      </c>
      <c r="F392" s="52">
        <f>F381-F382</f>
        <v>-5.7620000000000005E-2</v>
      </c>
      <c r="G392" s="52">
        <f t="shared" ref="G392:N392" si="100">G381-G382</f>
        <v>-5.5560000000000054E-2</v>
      </c>
      <c r="H392" s="52">
        <f t="shared" si="100"/>
        <v>-5.143999999999993E-2</v>
      </c>
      <c r="I392" s="52">
        <f t="shared" si="100"/>
        <v>0.12345000000000006</v>
      </c>
      <c r="J392" s="52">
        <f t="shared" si="100"/>
        <v>0.12345000000000006</v>
      </c>
      <c r="K392" s="52">
        <f t="shared" si="100"/>
        <v>0.20164000000000004</v>
      </c>
      <c r="L392" s="52">
        <f t="shared" si="100"/>
        <v>0.13373999999999997</v>
      </c>
      <c r="M392" s="52">
        <f t="shared" si="100"/>
        <v>0.14608999999999994</v>
      </c>
      <c r="N392" s="52">
        <f t="shared" si="100"/>
        <v>0.14815</v>
      </c>
      <c r="O392" s="52">
        <f>O381-O382</f>
        <v>0.14609000000000005</v>
      </c>
      <c r="P392" s="52">
        <f t="shared" ref="P392:AR392" si="101">P381-P382</f>
        <v>7.2010000000000018E-2</v>
      </c>
      <c r="Q392" s="52">
        <f t="shared" si="101"/>
        <v>7.2010000000000018E-2</v>
      </c>
      <c r="R392" s="52">
        <f t="shared" si="101"/>
        <v>4.1100000000000581E-3</v>
      </c>
      <c r="S392" s="52">
        <f t="shared" si="101"/>
        <v>0</v>
      </c>
      <c r="T392" s="52">
        <f t="shared" si="101"/>
        <v>0</v>
      </c>
      <c r="U392" s="52">
        <f t="shared" si="101"/>
        <v>4.119999999999957E-3</v>
      </c>
      <c r="V392" s="52">
        <f t="shared" si="101"/>
        <v>4.119999999999957E-3</v>
      </c>
      <c r="W392" s="52">
        <f t="shared" si="101"/>
        <v>4.119999999999957E-3</v>
      </c>
      <c r="X392" s="52">
        <f t="shared" si="101"/>
        <v>4.119999999999957E-3</v>
      </c>
      <c r="Y392" s="52">
        <f t="shared" si="101"/>
        <v>4.119999999999957E-3</v>
      </c>
      <c r="Z392" s="52">
        <f t="shared" si="101"/>
        <v>9.6710000000000018E-2</v>
      </c>
      <c r="AA392" s="52">
        <f t="shared" si="101"/>
        <v>9.8770000000000024E-2</v>
      </c>
      <c r="AB392" s="52">
        <f t="shared" si="101"/>
        <v>9.8770000000000024E-2</v>
      </c>
      <c r="AC392" s="52">
        <f t="shared" si="101"/>
        <v>9.8770000000000024E-2</v>
      </c>
      <c r="AD392" s="52">
        <f t="shared" si="101"/>
        <v>9.8770000000000024E-2</v>
      </c>
      <c r="AE392" s="52">
        <f t="shared" si="101"/>
        <v>0.10288000000000003</v>
      </c>
      <c r="AF392" s="52">
        <f t="shared" si="101"/>
        <v>0.10288000000000003</v>
      </c>
      <c r="AG392" s="52">
        <f t="shared" si="101"/>
        <v>0.23044999999999999</v>
      </c>
      <c r="AH392" s="52">
        <f t="shared" si="101"/>
        <v>0.23044999999999999</v>
      </c>
      <c r="AI392" s="52">
        <f t="shared" si="101"/>
        <v>0.5</v>
      </c>
      <c r="AJ392" s="52">
        <f t="shared" si="101"/>
        <v>0.5</v>
      </c>
      <c r="AK392" s="52">
        <f t="shared" si="101"/>
        <v>0.5</v>
      </c>
      <c r="AL392" s="52">
        <f t="shared" si="101"/>
        <v>0.5</v>
      </c>
      <c r="AM392" s="52">
        <f t="shared" si="101"/>
        <v>0</v>
      </c>
      <c r="AN392" s="52">
        <f t="shared" si="101"/>
        <v>0</v>
      </c>
      <c r="AO392" s="52">
        <f t="shared" si="101"/>
        <v>0</v>
      </c>
      <c r="AP392" s="52">
        <f t="shared" si="101"/>
        <v>0</v>
      </c>
      <c r="AQ392" s="52">
        <f t="shared" si="101"/>
        <v>0</v>
      </c>
      <c r="AR392" s="52">
        <f t="shared" si="101"/>
        <v>0</v>
      </c>
    </row>
    <row r="393" spans="3:44">
      <c r="D393" s="6" t="s">
        <v>227</v>
      </c>
      <c r="E393" s="52">
        <f>E383-E384</f>
        <v>6.0169999999999946E-2</v>
      </c>
      <c r="F393" s="52">
        <f t="shared" ref="F393:N393" si="102">F383-F384</f>
        <v>4.149999999999987E-3</v>
      </c>
      <c r="G393" s="52">
        <f t="shared" si="102"/>
        <v>-0.10581000000000007</v>
      </c>
      <c r="H393" s="52">
        <f t="shared" si="102"/>
        <v>-4.771000000000003E-2</v>
      </c>
      <c r="I393" s="52">
        <f t="shared" si="102"/>
        <v>-0.16181999999999996</v>
      </c>
      <c r="J393" s="52">
        <f t="shared" si="102"/>
        <v>-9.7509999999999986E-2</v>
      </c>
      <c r="K393" s="52">
        <f t="shared" si="102"/>
        <v>-3.9420000000000011E-2</v>
      </c>
      <c r="L393" s="52">
        <f t="shared" si="102"/>
        <v>-9.7510000000000097E-2</v>
      </c>
      <c r="M393" s="52">
        <f t="shared" si="102"/>
        <v>-3.3200000000000007E-2</v>
      </c>
      <c r="N393" s="52">
        <f t="shared" si="102"/>
        <v>-2.905000000000002E-2</v>
      </c>
      <c r="O393" s="52">
        <f>O383-O384</f>
        <v>3.1120000000000037E-2</v>
      </c>
      <c r="P393" s="52">
        <f t="shared" ref="P393:AR393" si="103">P383-P384</f>
        <v>3.1120000000000037E-2</v>
      </c>
      <c r="Q393" s="52">
        <f t="shared" si="103"/>
        <v>3.1120000000000037E-2</v>
      </c>
      <c r="R393" s="52">
        <f t="shared" si="103"/>
        <v>3.734000000000004E-2</v>
      </c>
      <c r="S393" s="52">
        <f t="shared" si="103"/>
        <v>-0.13693</v>
      </c>
      <c r="T393" s="52">
        <f t="shared" si="103"/>
        <v>-0.13693</v>
      </c>
      <c r="U393" s="52">
        <f t="shared" si="103"/>
        <v>-0.12032999999999999</v>
      </c>
      <c r="V393" s="52">
        <f t="shared" si="103"/>
        <v>-0.12032999999999999</v>
      </c>
      <c r="W393" s="52">
        <f t="shared" si="103"/>
        <v>-0.13069999999999998</v>
      </c>
      <c r="X393" s="52">
        <f t="shared" si="103"/>
        <v>8.5070000000000034E-2</v>
      </c>
      <c r="Y393" s="52">
        <f t="shared" si="103"/>
        <v>8.5070000000000034E-2</v>
      </c>
      <c r="Z393" s="52">
        <f t="shared" si="103"/>
        <v>8.5070000000000034E-2</v>
      </c>
      <c r="AA393" s="52">
        <f t="shared" si="103"/>
        <v>0.19295000000000001</v>
      </c>
      <c r="AB393" s="52">
        <f t="shared" si="103"/>
        <v>0.19295000000000001</v>
      </c>
      <c r="AC393" s="52">
        <f t="shared" si="103"/>
        <v>0.19295000000000001</v>
      </c>
      <c r="AD393" s="52">
        <f t="shared" si="103"/>
        <v>0.19295000000000001</v>
      </c>
      <c r="AE393" s="52">
        <f t="shared" si="103"/>
        <v>0.19295000000000001</v>
      </c>
      <c r="AF393" s="52">
        <f t="shared" si="103"/>
        <v>0.19295000000000001</v>
      </c>
      <c r="AG393" s="52">
        <f t="shared" si="103"/>
        <v>0.18879999999999997</v>
      </c>
      <c r="AH393" s="52">
        <f t="shared" si="103"/>
        <v>0.18879999999999997</v>
      </c>
      <c r="AI393" s="52">
        <f t="shared" si="103"/>
        <v>0.18879999999999997</v>
      </c>
      <c r="AJ393" s="52">
        <f t="shared" si="103"/>
        <v>0.18879999999999997</v>
      </c>
      <c r="AK393" s="52">
        <f>AK383-AK384</f>
        <v>0.18879999999999997</v>
      </c>
      <c r="AL393" s="52">
        <f t="shared" si="103"/>
        <v>-0.10581</v>
      </c>
      <c r="AM393" s="52">
        <f t="shared" si="103"/>
        <v>-0.10581</v>
      </c>
      <c r="AN393" s="52">
        <f t="shared" si="103"/>
        <v>-0.10581</v>
      </c>
      <c r="AO393" s="52">
        <f t="shared" si="103"/>
        <v>-0.10581</v>
      </c>
      <c r="AP393" s="52">
        <f t="shared" si="103"/>
        <v>-0.10581</v>
      </c>
      <c r="AQ393" s="52">
        <f t="shared" si="103"/>
        <v>0</v>
      </c>
      <c r="AR393" s="52">
        <f t="shared" si="103"/>
        <v>0</v>
      </c>
    </row>
    <row r="394" spans="3:44">
      <c r="D394" s="6" t="s">
        <v>228</v>
      </c>
      <c r="E394" s="52">
        <f>E385-E386</f>
        <v>0</v>
      </c>
      <c r="F394" s="52">
        <f t="shared" ref="F394:N394" si="104">F385-F386</f>
        <v>-0.13017999999999996</v>
      </c>
      <c r="G394" s="52">
        <f t="shared" si="104"/>
        <v>-1.7759999999999998E-2</v>
      </c>
      <c r="H394" s="52">
        <f t="shared" si="104"/>
        <v>-9.4679999999999986E-2</v>
      </c>
      <c r="I394" s="52">
        <f t="shared" si="104"/>
        <v>-3.1559999999999921E-2</v>
      </c>
      <c r="J394" s="52">
        <f t="shared" si="104"/>
        <v>-2.7610000000000079E-2</v>
      </c>
      <c r="K394" s="52">
        <f t="shared" si="104"/>
        <v>-2.7610000000000079E-2</v>
      </c>
      <c r="L394" s="52">
        <f t="shared" si="104"/>
        <v>-1.9730000000000025E-2</v>
      </c>
      <c r="M394" s="52">
        <f t="shared" si="104"/>
        <v>-3.9449999999999985E-2</v>
      </c>
      <c r="N394" s="52">
        <f t="shared" si="104"/>
        <v>1.7750000000000044E-2</v>
      </c>
      <c r="O394" s="52">
        <f>O385-O386</f>
        <v>1.9730000000000025E-2</v>
      </c>
      <c r="P394" s="52">
        <f t="shared" ref="P394:AR394" si="105">P385-P386</f>
        <v>2.5639999999999996E-2</v>
      </c>
      <c r="Q394" s="52">
        <f t="shared" si="105"/>
        <v>8.0869999999999997E-2</v>
      </c>
      <c r="R394" s="52">
        <f t="shared" si="105"/>
        <v>8.2839999999999997E-2</v>
      </c>
      <c r="S394" s="52">
        <f t="shared" si="105"/>
        <v>0.14004</v>
      </c>
      <c r="T394" s="52">
        <f t="shared" si="105"/>
        <v>8.2839999999999997E-2</v>
      </c>
      <c r="U394" s="52">
        <f t="shared" si="105"/>
        <v>8.2839999999999997E-2</v>
      </c>
      <c r="V394" s="52">
        <f t="shared" si="105"/>
        <v>8.2839999999999997E-2</v>
      </c>
      <c r="W394" s="52">
        <f t="shared" si="105"/>
        <v>0.10847999999999999</v>
      </c>
      <c r="X394" s="52">
        <f t="shared" si="105"/>
        <v>7.1000000000000008E-2</v>
      </c>
      <c r="Y394" s="52">
        <f t="shared" si="105"/>
        <v>7.1000000000000008E-2</v>
      </c>
      <c r="Z394" s="52">
        <f t="shared" si="105"/>
        <v>0.10059000000000001</v>
      </c>
      <c r="AA394" s="52">
        <f t="shared" si="105"/>
        <v>0.12623000000000001</v>
      </c>
      <c r="AB394" s="52">
        <f t="shared" si="105"/>
        <v>6.114E-2</v>
      </c>
      <c r="AC394" s="52">
        <f t="shared" si="105"/>
        <v>6.114E-2</v>
      </c>
      <c r="AD394" s="52">
        <f t="shared" si="105"/>
        <v>6.114E-2</v>
      </c>
      <c r="AE394" s="52">
        <f t="shared" si="105"/>
        <v>6.114E-2</v>
      </c>
      <c r="AF394" s="52">
        <f t="shared" si="105"/>
        <v>6.114E-2</v>
      </c>
      <c r="AG394" s="52">
        <f t="shared" si="105"/>
        <v>6.114E-2</v>
      </c>
      <c r="AH394" s="52">
        <f t="shared" si="105"/>
        <v>6.114E-2</v>
      </c>
      <c r="AI394" s="52">
        <f t="shared" si="105"/>
        <v>6.114E-2</v>
      </c>
      <c r="AJ394" s="52">
        <f t="shared" si="105"/>
        <v>6.114E-2</v>
      </c>
      <c r="AK394" s="52">
        <f t="shared" si="105"/>
        <v>6.114E-2</v>
      </c>
      <c r="AL394" s="52">
        <f t="shared" si="105"/>
        <v>0</v>
      </c>
      <c r="AM394" s="52">
        <f t="shared" si="105"/>
        <v>0</v>
      </c>
      <c r="AN394" s="52">
        <f t="shared" si="105"/>
        <v>0</v>
      </c>
      <c r="AO394" s="52">
        <f t="shared" si="105"/>
        <v>0</v>
      </c>
      <c r="AP394" s="52">
        <f t="shared" si="105"/>
        <v>0</v>
      </c>
      <c r="AQ394" s="52">
        <f t="shared" si="105"/>
        <v>0</v>
      </c>
      <c r="AR394" s="52">
        <f t="shared" si="105"/>
        <v>0</v>
      </c>
    </row>
    <row r="396" spans="3:44">
      <c r="C396" t="s">
        <v>254</v>
      </c>
      <c r="D396" s="6" t="s">
        <v>235</v>
      </c>
      <c r="E396" s="6" t="s">
        <v>238</v>
      </c>
      <c r="F396" s="6" t="s">
        <v>237</v>
      </c>
      <c r="G396" s="6" t="s">
        <v>236</v>
      </c>
    </row>
    <row r="397" spans="3:44">
      <c r="D397" s="6" t="s">
        <v>225</v>
      </c>
      <c r="E397" s="52">
        <f>N391</f>
        <v>0.14741000000000004</v>
      </c>
      <c r="F397" s="52">
        <f>X391</f>
        <v>0.14741000000000004</v>
      </c>
      <c r="G397" s="52">
        <f>AD391</f>
        <v>0.14741000000000004</v>
      </c>
    </row>
    <row r="398" spans="3:44">
      <c r="D398" s="6" t="s">
        <v>226</v>
      </c>
      <c r="E398" s="52">
        <f>N392</f>
        <v>0.14815</v>
      </c>
      <c r="F398" s="52">
        <f>X392</f>
        <v>4.119999999999957E-3</v>
      </c>
      <c r="G398" s="52">
        <f>AH392</f>
        <v>0.23044999999999999</v>
      </c>
    </row>
    <row r="399" spans="3:44">
      <c r="D399" s="6" t="s">
        <v>227</v>
      </c>
      <c r="E399" s="52">
        <f>N393</f>
        <v>-2.905000000000002E-2</v>
      </c>
      <c r="F399" s="52">
        <f>X393</f>
        <v>8.5070000000000034E-2</v>
      </c>
      <c r="G399" s="52">
        <f>AK393</f>
        <v>0.18879999999999997</v>
      </c>
    </row>
    <row r="400" spans="3:44">
      <c r="D400" s="6" t="s">
        <v>228</v>
      </c>
      <c r="E400" s="52">
        <f>N394</f>
        <v>1.7750000000000044E-2</v>
      </c>
      <c r="F400" s="52">
        <f>X394</f>
        <v>7.1000000000000008E-2</v>
      </c>
      <c r="G400" s="52">
        <f>Z394</f>
        <v>0.10059000000000001</v>
      </c>
    </row>
    <row r="402" spans="3:7">
      <c r="C402" t="s">
        <v>255</v>
      </c>
    </row>
    <row r="403" spans="3:7">
      <c r="C403" t="s">
        <v>85</v>
      </c>
      <c r="D403" s="6" t="s">
        <v>239</v>
      </c>
      <c r="E403" s="6" t="s">
        <v>238</v>
      </c>
      <c r="F403" s="6" t="s">
        <v>237</v>
      </c>
      <c r="G403" s="6" t="s">
        <v>236</v>
      </c>
    </row>
    <row r="404" spans="3:7">
      <c r="C404" s="70" t="s">
        <v>225</v>
      </c>
      <c r="D404" s="6" t="s">
        <v>25</v>
      </c>
      <c r="E404" s="4">
        <f>$H340*E$397</f>
        <v>0.83527855940732487</v>
      </c>
      <c r="F404" s="4">
        <f t="shared" ref="E404:G409" si="106">$H340*F$397</f>
        <v>0.83527855940732487</v>
      </c>
      <c r="G404" s="4">
        <f t="shared" si="106"/>
        <v>0.83527855940732487</v>
      </c>
    </row>
    <row r="405" spans="3:7">
      <c r="C405" s="70"/>
      <c r="D405" s="6" t="s">
        <v>26</v>
      </c>
      <c r="E405" s="4">
        <f t="shared" si="106"/>
        <v>4.5888982181266194</v>
      </c>
      <c r="F405" s="4">
        <f t="shared" si="106"/>
        <v>4.5888982181266194</v>
      </c>
      <c r="G405" s="4">
        <f t="shared" si="106"/>
        <v>4.5888982181266194</v>
      </c>
    </row>
    <row r="406" spans="3:7">
      <c r="C406" s="70"/>
      <c r="D406" s="6" t="s">
        <v>27</v>
      </c>
      <c r="E406" s="4">
        <f t="shared" si="106"/>
        <v>20.160222981401738</v>
      </c>
      <c r="F406" s="4">
        <f t="shared" si="106"/>
        <v>20.160222981401738</v>
      </c>
      <c r="G406" s="4">
        <f t="shared" si="106"/>
        <v>20.160222981401738</v>
      </c>
    </row>
    <row r="407" spans="3:7">
      <c r="C407" s="70"/>
      <c r="D407" s="6" t="s">
        <v>28</v>
      </c>
      <c r="E407" s="4">
        <f t="shared" si="106"/>
        <v>37.217044649489154</v>
      </c>
      <c r="F407" s="4">
        <f t="shared" si="106"/>
        <v>37.217044649489154</v>
      </c>
      <c r="G407" s="4">
        <f t="shared" si="106"/>
        <v>37.217044649489154</v>
      </c>
    </row>
    <row r="408" spans="3:7">
      <c r="C408" s="70"/>
      <c r="D408" s="6" t="s">
        <v>29</v>
      </c>
      <c r="E408" s="4">
        <f t="shared" si="106"/>
        <v>28.839327750055901</v>
      </c>
      <c r="F408" s="4">
        <f t="shared" si="106"/>
        <v>28.839327750055901</v>
      </c>
      <c r="G408" s="4">
        <f t="shared" si="106"/>
        <v>28.839327750055901</v>
      </c>
    </row>
    <row r="409" spans="3:7">
      <c r="C409" s="70"/>
      <c r="D409" s="6" t="s">
        <v>30</v>
      </c>
      <c r="E409" s="4">
        <f t="shared" si="106"/>
        <v>10.020707024853438</v>
      </c>
      <c r="F409" s="4">
        <f t="shared" si="106"/>
        <v>10.020707024853438</v>
      </c>
      <c r="G409" s="4">
        <f t="shared" si="106"/>
        <v>10.020707024853438</v>
      </c>
    </row>
    <row r="410" spans="3:7">
      <c r="E410" s="4"/>
    </row>
    <row r="411" spans="3:7">
      <c r="C411" s="70" t="s">
        <v>70</v>
      </c>
      <c r="D411" s="6" t="s">
        <v>25</v>
      </c>
      <c r="E411" s="4">
        <f t="shared" ref="E411:G416" si="107">$H347*E$398</f>
        <v>0.31591743797684069</v>
      </c>
      <c r="F411" s="4">
        <f t="shared" si="107"/>
        <v>8.7855541307092135E-3</v>
      </c>
      <c r="G411" s="4">
        <f t="shared" si="107"/>
        <v>0.49141527898591242</v>
      </c>
    </row>
    <row r="412" spans="3:7">
      <c r="C412" s="70"/>
      <c r="D412" s="6" t="s">
        <v>26</v>
      </c>
      <c r="E412" s="4">
        <f t="shared" si="107"/>
        <v>1.728953920220254</v>
      </c>
      <c r="F412" s="4">
        <f t="shared" si="107"/>
        <v>4.8081607501230993E-2</v>
      </c>
      <c r="G412" s="4">
        <f t="shared" si="107"/>
        <v>2.6894190409366012</v>
      </c>
    </row>
    <row r="413" spans="3:7">
      <c r="C413" s="70"/>
      <c r="D413" s="6" t="s">
        <v>27</v>
      </c>
      <c r="E413" s="4">
        <f t="shared" si="107"/>
        <v>7.7150759681411358</v>
      </c>
      <c r="F413" s="4">
        <f t="shared" si="107"/>
        <v>0.21455358075424333</v>
      </c>
      <c r="G413" s="4">
        <f t="shared" si="107"/>
        <v>12.000939972042691</v>
      </c>
    </row>
    <row r="414" spans="3:7">
      <c r="C414" s="70"/>
      <c r="D414" s="6" t="s">
        <v>28</v>
      </c>
      <c r="E414" s="4">
        <f t="shared" si="107"/>
        <v>14.303561078269139</v>
      </c>
      <c r="F414" s="4">
        <f t="shared" si="107"/>
        <v>0.39777706137339341</v>
      </c>
      <c r="G414" s="4">
        <f t="shared" si="107"/>
        <v>22.249447522694044</v>
      </c>
    </row>
    <row r="415" spans="3:7">
      <c r="C415" s="70"/>
      <c r="D415" s="6" t="s">
        <v>29</v>
      </c>
      <c r="E415" s="4">
        <f t="shared" si="107"/>
        <v>11.143929739499109</v>
      </c>
      <c r="F415" s="4">
        <f t="shared" si="107"/>
        <v>0.30990881219531452</v>
      </c>
      <c r="G415" s="4">
        <f t="shared" si="107"/>
        <v>17.334583924857032</v>
      </c>
    </row>
    <row r="416" spans="3:7">
      <c r="C416" s="70"/>
      <c r="D416" s="6" t="s">
        <v>30</v>
      </c>
      <c r="E416" s="4">
        <f t="shared" si="107"/>
        <v>3.8635764056325974</v>
      </c>
      <c r="F416" s="4">
        <f t="shared" si="107"/>
        <v>0.10744471678168165</v>
      </c>
      <c r="G416" s="4">
        <f t="shared" si="107"/>
        <v>6.0098628597909691</v>
      </c>
    </row>
    <row r="418" spans="3:9">
      <c r="C418" s="70" t="s">
        <v>71</v>
      </c>
      <c r="D418" s="6" t="s">
        <v>25</v>
      </c>
      <c r="E418" s="4">
        <f t="shared" ref="E418:G423" si="108">$H354*E$399</f>
        <v>-0.15066208255540084</v>
      </c>
      <c r="F418" s="4">
        <f t="shared" si="108"/>
        <v>0.4411987388291892</v>
      </c>
      <c r="G418" s="4">
        <f t="shared" si="108"/>
        <v>0.97917387905196751</v>
      </c>
    </row>
    <row r="419" spans="3:9">
      <c r="C419" s="70"/>
      <c r="D419" s="6" t="s">
        <v>26</v>
      </c>
      <c r="E419" s="4">
        <f t="shared" si="108"/>
        <v>-0.8239663886443358</v>
      </c>
      <c r="F419" s="4">
        <f t="shared" si="108"/>
        <v>2.4129026052314502</v>
      </c>
      <c r="G419" s="4">
        <f t="shared" si="108"/>
        <v>5.3550724329105153</v>
      </c>
    </row>
    <row r="420" spans="3:9">
      <c r="C420" s="70"/>
      <c r="D420" s="6" t="s">
        <v>27</v>
      </c>
      <c r="E420" s="4">
        <f t="shared" si="108"/>
        <v>-3.687171263186491</v>
      </c>
      <c r="F420" s="4">
        <f t="shared" si="108"/>
        <v>10.797509788615308</v>
      </c>
      <c r="G420" s="4">
        <f t="shared" si="108"/>
        <v>23.963440085700825</v>
      </c>
    </row>
    <row r="421" spans="3:9">
      <c r="C421" s="70"/>
      <c r="D421" s="6" t="s">
        <v>28</v>
      </c>
      <c r="E421" s="4">
        <f t="shared" si="108"/>
        <v>-6.8411640136420218</v>
      </c>
      <c r="F421" s="4">
        <f t="shared" si="108"/>
        <v>20.0336599876257</v>
      </c>
      <c r="G421" s="4">
        <f t="shared" si="108"/>
        <v>44.461678684186317</v>
      </c>
    </row>
    <row r="422" spans="3:9">
      <c r="C422" s="70"/>
      <c r="D422" s="6" t="s">
        <v>29</v>
      </c>
      <c r="E422" s="4">
        <f t="shared" si="108"/>
        <v>-5.3351044461812114</v>
      </c>
      <c r="F422" s="4">
        <f t="shared" si="108"/>
        <v>15.623316187147521</v>
      </c>
      <c r="G422" s="4">
        <f t="shared" si="108"/>
        <v>34.673587588262023</v>
      </c>
    </row>
    <row r="423" spans="3:9">
      <c r="C423" s="70"/>
      <c r="D423" s="6" t="s">
        <v>30</v>
      </c>
      <c r="E423" s="4">
        <f t="shared" si="108"/>
        <v>-1.848940892355539</v>
      </c>
      <c r="F423" s="4">
        <f t="shared" si="108"/>
        <v>5.4144372362370277</v>
      </c>
      <c r="G423" s="4">
        <f t="shared" si="108"/>
        <v>12.016524629147176</v>
      </c>
    </row>
    <row r="425" spans="3:9">
      <c r="C425" s="70" t="s">
        <v>72</v>
      </c>
      <c r="D425" s="6" t="s">
        <v>25</v>
      </c>
      <c r="E425" s="4">
        <f t="shared" ref="E425:G430" si="109">$H361*E$400</f>
        <v>0.23318202194024901</v>
      </c>
      <c r="F425" s="4">
        <f t="shared" si="109"/>
        <v>0.93272808776099381</v>
      </c>
      <c r="G425" s="4">
        <f t="shared" si="109"/>
        <v>1.3214523710968784</v>
      </c>
    </row>
    <row r="426" spans="3:9">
      <c r="C426" s="70"/>
      <c r="D426" s="6" t="s">
        <v>26</v>
      </c>
      <c r="E426" s="4">
        <f t="shared" si="109"/>
        <v>1.2743949223827684</v>
      </c>
      <c r="F426" s="4">
        <f t="shared" si="109"/>
        <v>5.0975796895310621</v>
      </c>
      <c r="G426" s="4">
        <f t="shared" si="109"/>
        <v>7.2220498728159095</v>
      </c>
    </row>
    <row r="427" spans="3:9">
      <c r="C427" s="70"/>
      <c r="D427" s="6" t="s">
        <v>27</v>
      </c>
      <c r="E427" s="4">
        <f t="shared" si="109"/>
        <v>5.7184878800121792</v>
      </c>
      <c r="F427" s="4">
        <f t="shared" si="109"/>
        <v>22.873951520048664</v>
      </c>
      <c r="G427" s="4">
        <f t="shared" si="109"/>
        <v>32.406912442277395</v>
      </c>
    </row>
    <row r="428" spans="3:9">
      <c r="C428" s="70"/>
      <c r="D428" s="6" t="s">
        <v>28</v>
      </c>
      <c r="E428" s="4">
        <f t="shared" si="109"/>
        <v>10.617941987238735</v>
      </c>
      <c r="F428" s="4">
        <f t="shared" si="109"/>
        <v>42.471767948954842</v>
      </c>
      <c r="G428" s="4">
        <f t="shared" si="109"/>
        <v>60.17232588711785</v>
      </c>
    </row>
    <row r="429" spans="3:9">
      <c r="C429" s="70"/>
      <c r="D429" s="6" t="s">
        <v>29</v>
      </c>
      <c r="E429" s="4">
        <f t="shared" si="109"/>
        <v>8.2881649470780427</v>
      </c>
      <c r="F429" s="4">
        <f t="shared" si="109"/>
        <v>33.152659788312093</v>
      </c>
      <c r="G429" s="4">
        <f t="shared" si="109"/>
        <v>46.96938095924385</v>
      </c>
      <c r="I429">
        <v>4</v>
      </c>
    </row>
    <row r="430" spans="3:9">
      <c r="C430" s="70"/>
      <c r="D430" s="6" t="s">
        <v>30</v>
      </c>
      <c r="E430" s="4">
        <f t="shared" si="109"/>
        <v>2.8712638603739236</v>
      </c>
      <c r="F430" s="4">
        <f t="shared" si="109"/>
        <v>11.485055441495666</v>
      </c>
      <c r="G430" s="4">
        <f t="shared" si="109"/>
        <v>16.271573617747169</v>
      </c>
    </row>
    <row r="432" spans="3:9">
      <c r="D432" s="6" t="s">
        <v>220</v>
      </c>
      <c r="E432" s="62">
        <f>SUM(E404:E430)</f>
        <v>151.04892026553412</v>
      </c>
      <c r="F432" s="62">
        <f>SUM(F404:F430)</f>
        <v>273.48479753586025</v>
      </c>
      <c r="G432" s="62">
        <f>SUM(G404:G430)</f>
        <v>448.25032023219921</v>
      </c>
    </row>
    <row r="435" spans="3:15" ht="18.75">
      <c r="C435" s="14" t="s">
        <v>241</v>
      </c>
      <c r="D435" s="3"/>
      <c r="E435" s="3"/>
      <c r="F435" s="3"/>
      <c r="G435" s="3"/>
      <c r="H435" s="3"/>
      <c r="I435" s="3"/>
      <c r="J435" s="3"/>
      <c r="K435" s="3"/>
      <c r="L435" s="3"/>
      <c r="M435" s="3"/>
      <c r="N435" s="3"/>
      <c r="O435" s="3"/>
    </row>
    <row r="438" spans="3:15">
      <c r="E438" s="6" t="s">
        <v>242</v>
      </c>
    </row>
    <row r="439" spans="3:15">
      <c r="D439" s="6" t="s">
        <v>25</v>
      </c>
      <c r="E439">
        <v>28</v>
      </c>
    </row>
    <row r="440" spans="3:15">
      <c r="D440" s="6" t="s">
        <v>26</v>
      </c>
      <c r="E440">
        <f>ROUND((45+54)/2,0)</f>
        <v>50</v>
      </c>
    </row>
    <row r="441" spans="3:15">
      <c r="D441" s="6" t="s">
        <v>27</v>
      </c>
      <c r="E441">
        <f>ROUND((55+64)/2,0)</f>
        <v>60</v>
      </c>
    </row>
    <row r="442" spans="3:15">
      <c r="D442" s="6" t="s">
        <v>28</v>
      </c>
      <c r="E442">
        <f>ROUND((65+74)/2,0)</f>
        <v>70</v>
      </c>
    </row>
    <row r="443" spans="3:15">
      <c r="D443" s="6" t="s">
        <v>29</v>
      </c>
      <c r="E443">
        <f>ROUND((75+84)/2,0)</f>
        <v>80</v>
      </c>
    </row>
    <row r="444" spans="3:15">
      <c r="D444" s="6" t="s">
        <v>30</v>
      </c>
      <c r="E444" t="s">
        <v>244</v>
      </c>
    </row>
    <row r="446" spans="3:15" ht="30">
      <c r="D446" s="63" t="s">
        <v>243</v>
      </c>
      <c r="E446">
        <v>82</v>
      </c>
    </row>
    <row r="447" spans="3:15">
      <c r="D447" s="7" t="s">
        <v>250</v>
      </c>
    </row>
    <row r="448" spans="3:15">
      <c r="D448" s="56"/>
    </row>
    <row r="449" spans="2:7">
      <c r="D449" s="63" t="s">
        <v>245</v>
      </c>
    </row>
    <row r="450" spans="2:7">
      <c r="D450" s="6" t="s">
        <v>25</v>
      </c>
      <c r="E450">
        <f>$E$446-E439</f>
        <v>54</v>
      </c>
    </row>
    <row r="451" spans="2:7">
      <c r="D451" s="6" t="s">
        <v>26</v>
      </c>
      <c r="E451">
        <f>$E$446-E440</f>
        <v>32</v>
      </c>
    </row>
    <row r="452" spans="2:7">
      <c r="D452" s="6" t="s">
        <v>27</v>
      </c>
      <c r="E452">
        <f>$E$446-E441</f>
        <v>22</v>
      </c>
    </row>
    <row r="453" spans="2:7">
      <c r="D453" s="6" t="s">
        <v>28</v>
      </c>
      <c r="E453">
        <f>$E$446-E442</f>
        <v>12</v>
      </c>
    </row>
    <row r="454" spans="2:7">
      <c r="D454" s="6" t="s">
        <v>29</v>
      </c>
      <c r="E454">
        <f>$E$446-E443</f>
        <v>2</v>
      </c>
    </row>
    <row r="455" spans="2:7">
      <c r="D455" s="6" t="s">
        <v>30</v>
      </c>
    </row>
    <row r="457" spans="2:7">
      <c r="B457" t="s">
        <v>256</v>
      </c>
      <c r="C457" s="6" t="s">
        <v>246</v>
      </c>
      <c r="E457" s="6" t="s">
        <v>247</v>
      </c>
      <c r="F457" s="6" t="s">
        <v>248</v>
      </c>
      <c r="G457" s="6" t="s">
        <v>249</v>
      </c>
    </row>
    <row r="458" spans="2:7">
      <c r="D458" s="6" t="s">
        <v>25</v>
      </c>
      <c r="E458">
        <f t="shared" ref="E458:E463" si="110">SUM(E404,E411,E418,E425)*$E450</f>
        <v>66.620660585526736</v>
      </c>
      <c r="F458">
        <f>SUM(F404,F411,F418,F425)*$E450</f>
        <v>119.77151076692374</v>
      </c>
      <c r="G458">
        <f>SUM(G404,G411,G418,G425)*$E450</f>
        <v>195.87528478127248</v>
      </c>
    </row>
    <row r="459" spans="2:7">
      <c r="D459" s="6" t="s">
        <v>26</v>
      </c>
      <c r="E459">
        <f t="shared" si="110"/>
        <v>216.5849815067298</v>
      </c>
      <c r="F459">
        <f t="shared" ref="F459:G463" si="111">SUM(F405,F412,F419,F426)*$E451</f>
        <v>388.71878785249157</v>
      </c>
      <c r="G459">
        <f t="shared" si="111"/>
        <v>635.37406607326864</v>
      </c>
    </row>
    <row r="460" spans="2:7">
      <c r="D460" s="6" t="s">
        <v>27</v>
      </c>
      <c r="E460">
        <f t="shared" si="110"/>
        <v>657.9455424601083</v>
      </c>
      <c r="F460">
        <f t="shared" si="111"/>
        <v>1189.0172331580388</v>
      </c>
      <c r="G460">
        <f t="shared" si="111"/>
        <v>1947.6933405912982</v>
      </c>
    </row>
    <row r="461" spans="2:7">
      <c r="D461" s="6" t="s">
        <v>28</v>
      </c>
      <c r="E461">
        <f t="shared" si="110"/>
        <v>663.56860441626009</v>
      </c>
      <c r="F461">
        <f t="shared" si="111"/>
        <v>1201.4429957693173</v>
      </c>
      <c r="G461">
        <f t="shared" si="111"/>
        <v>1969.2059609218486</v>
      </c>
    </row>
    <row r="462" spans="2:7">
      <c r="D462" s="6" t="s">
        <v>29</v>
      </c>
      <c r="E462">
        <f t="shared" si="110"/>
        <v>85.872635980903681</v>
      </c>
      <c r="F462">
        <f t="shared" si="111"/>
        <v>155.85042507542164</v>
      </c>
      <c r="G462">
        <f t="shared" si="111"/>
        <v>255.63376044483761</v>
      </c>
    </row>
    <row r="463" spans="2:7">
      <c r="D463" s="6" t="s">
        <v>30</v>
      </c>
      <c r="E463">
        <f t="shared" si="110"/>
        <v>0</v>
      </c>
      <c r="F463">
        <f t="shared" si="111"/>
        <v>0</v>
      </c>
      <c r="G463">
        <f t="shared" si="111"/>
        <v>0</v>
      </c>
    </row>
    <row r="465" spans="4:7">
      <c r="D465" s="6" t="s">
        <v>220</v>
      </c>
      <c r="E465" s="62">
        <f>SUM(E458:E463)</f>
        <v>1690.5924249495285</v>
      </c>
      <c r="F465" s="62">
        <f>SUM(F458:F463)</f>
        <v>3054.8009526221931</v>
      </c>
      <c r="G465" s="62">
        <f>SUM(G458:G463)</f>
        <v>5003.7824128125258</v>
      </c>
    </row>
  </sheetData>
  <mergeCells count="23">
    <mergeCell ref="C425:C430"/>
    <mergeCell ref="E389:G389"/>
    <mergeCell ref="F224:G224"/>
    <mergeCell ref="D133:E133"/>
    <mergeCell ref="C404:C409"/>
    <mergeCell ref="C411:C416"/>
    <mergeCell ref="C418:C423"/>
    <mergeCell ref="F133:G133"/>
    <mergeCell ref="H133:I133"/>
    <mergeCell ref="E377:G377"/>
    <mergeCell ref="D129:E129"/>
    <mergeCell ref="F129:G129"/>
    <mergeCell ref="H129:I129"/>
    <mergeCell ref="D130:E130"/>
    <mergeCell ref="F130:G130"/>
    <mergeCell ref="H130:I130"/>
    <mergeCell ref="D131:E131"/>
    <mergeCell ref="F131:G131"/>
    <mergeCell ref="H131:I131"/>
    <mergeCell ref="D132:E132"/>
    <mergeCell ref="F132:G132"/>
    <mergeCell ref="H132:I132"/>
    <mergeCell ref="D224:E224"/>
  </mergeCells>
  <pageMargins left="0.7" right="0.7" top="0.75" bottom="0.75" header="0.3" footer="0.3"/>
  <pageSetup paperSize="2833" orientation="portrait" horizontalDpi="203" verticalDpi="20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44"/>
  <sheetViews>
    <sheetView topLeftCell="A24" zoomScale="85" zoomScaleNormal="85" workbookViewId="0">
      <selection activeCell="C24" sqref="C24"/>
    </sheetView>
  </sheetViews>
  <sheetFormatPr defaultRowHeight="15"/>
  <cols>
    <col min="1" max="4" width="9.140625" style="21"/>
    <col min="5" max="5" width="7.85546875" style="21" customWidth="1"/>
    <col min="6" max="6" width="13.28515625" style="21" customWidth="1"/>
    <col min="7" max="16384" width="9.140625" style="21"/>
  </cols>
  <sheetData>
    <row r="2" spans="1:15">
      <c r="A2" s="21" t="s">
        <v>96</v>
      </c>
      <c r="B2" s="21" t="s">
        <v>87</v>
      </c>
      <c r="C2" s="21" t="s">
        <v>88</v>
      </c>
      <c r="D2" s="21" t="s">
        <v>89</v>
      </c>
      <c r="E2" s="21" t="s">
        <v>90</v>
      </c>
      <c r="F2" s="21" t="s">
        <v>91</v>
      </c>
      <c r="G2" s="21" t="s">
        <v>108</v>
      </c>
    </row>
    <row r="3" spans="1:15" ht="409.5">
      <c r="A3" s="21">
        <v>1</v>
      </c>
      <c r="B3" s="22" t="s">
        <v>92</v>
      </c>
      <c r="C3" s="66" t="s">
        <v>94</v>
      </c>
      <c r="D3" s="21" t="s">
        <v>95</v>
      </c>
      <c r="E3" s="21" t="s">
        <v>93</v>
      </c>
      <c r="G3" s="21" t="s">
        <v>111</v>
      </c>
      <c r="N3" s="21" t="s">
        <v>134</v>
      </c>
      <c r="O3" s="67" t="s">
        <v>133</v>
      </c>
    </row>
    <row r="5" spans="1:15">
      <c r="O5" s="67" t="s">
        <v>133</v>
      </c>
    </row>
    <row r="12" spans="1:15">
      <c r="A12" s="21">
        <v>2</v>
      </c>
      <c r="B12" s="21" t="s">
        <v>97</v>
      </c>
      <c r="C12" s="23" t="s">
        <v>257</v>
      </c>
      <c r="D12" s="21" t="s">
        <v>98</v>
      </c>
      <c r="E12" s="21" t="s">
        <v>99</v>
      </c>
      <c r="F12" s="21">
        <v>1.04</v>
      </c>
      <c r="G12" s="21" t="s">
        <v>109</v>
      </c>
    </row>
    <row r="14" spans="1:15">
      <c r="A14" s="21">
        <v>3</v>
      </c>
      <c r="B14" s="21" t="s">
        <v>100</v>
      </c>
      <c r="C14" s="21" t="s">
        <v>101</v>
      </c>
      <c r="D14" s="21" t="s">
        <v>98</v>
      </c>
      <c r="E14" s="21" t="s">
        <v>102</v>
      </c>
      <c r="F14" s="21" t="s">
        <v>93</v>
      </c>
      <c r="G14" s="21" t="s">
        <v>110</v>
      </c>
    </row>
    <row r="24" spans="1:7" ht="409.5">
      <c r="A24" s="21">
        <v>4</v>
      </c>
      <c r="B24" s="21" t="s">
        <v>103</v>
      </c>
      <c r="C24" s="66" t="s">
        <v>104</v>
      </c>
      <c r="D24" s="21" t="s">
        <v>105</v>
      </c>
      <c r="E24" s="21" t="s">
        <v>106</v>
      </c>
      <c r="F24" s="21" t="s">
        <v>93</v>
      </c>
      <c r="G24" s="21" t="s">
        <v>112</v>
      </c>
    </row>
    <row r="25" spans="1:7">
      <c r="E25" s="21" t="s">
        <v>107</v>
      </c>
    </row>
    <row r="33" spans="1:7">
      <c r="A33" s="21">
        <v>5</v>
      </c>
      <c r="B33" s="68" t="s">
        <v>113</v>
      </c>
      <c r="C33" s="21" t="s">
        <v>114</v>
      </c>
      <c r="D33" s="21" t="s">
        <v>115</v>
      </c>
      <c r="E33" s="21" t="s">
        <v>117</v>
      </c>
      <c r="G33" s="21" t="s">
        <v>116</v>
      </c>
    </row>
    <row r="35" spans="1:7">
      <c r="A35" s="21">
        <v>6</v>
      </c>
      <c r="B35" s="21" t="s">
        <v>118</v>
      </c>
      <c r="C35" s="21" t="s">
        <v>119</v>
      </c>
      <c r="D35" s="21" t="s">
        <v>120</v>
      </c>
      <c r="E35" s="21" t="s">
        <v>121</v>
      </c>
    </row>
    <row r="37" spans="1:7">
      <c r="A37" s="21">
        <v>7</v>
      </c>
      <c r="B37" s="21" t="s">
        <v>122</v>
      </c>
      <c r="C37" s="21" t="s">
        <v>123</v>
      </c>
      <c r="D37" s="21" t="s">
        <v>124</v>
      </c>
      <c r="E37" s="21" t="s">
        <v>125</v>
      </c>
      <c r="G37" s="21" t="s">
        <v>127</v>
      </c>
    </row>
    <row r="38" spans="1:7">
      <c r="E38" s="21" t="s">
        <v>126</v>
      </c>
      <c r="F38" s="21" t="s">
        <v>93</v>
      </c>
    </row>
    <row r="44" spans="1:7">
      <c r="A44" s="21">
        <v>8</v>
      </c>
      <c r="B44" s="21" t="s">
        <v>128</v>
      </c>
      <c r="C44" s="21" t="s">
        <v>129</v>
      </c>
      <c r="D44" s="21" t="s">
        <v>130</v>
      </c>
      <c r="E44" s="21" t="s">
        <v>131</v>
      </c>
      <c r="F44" s="21" t="s">
        <v>93</v>
      </c>
      <c r="G44" s="21" t="s">
        <v>132</v>
      </c>
    </row>
  </sheetData>
  <hyperlinks>
    <hyperlink ref="O3" r:id="rId1" display="mailto:bjackson@ryerson.ca"/>
    <hyperlink ref="O5" r:id="rId2" display="mailto:bjackson@ryerson.ca"/>
  </hyperlinks>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7"/>
  <sheetViews>
    <sheetView topLeftCell="A6" workbookViewId="0">
      <selection activeCell="B28" sqref="B6:B28"/>
    </sheetView>
  </sheetViews>
  <sheetFormatPr defaultRowHeight="15"/>
  <sheetData>
    <row r="1" spans="1:22">
      <c r="A1" t="s">
        <v>33</v>
      </c>
    </row>
    <row r="2" spans="1:22">
      <c r="A2" t="s">
        <v>34</v>
      </c>
    </row>
    <row r="3" spans="1:22">
      <c r="A3" t="s">
        <v>35</v>
      </c>
    </row>
    <row r="4" spans="1:22">
      <c r="A4" t="s">
        <v>36</v>
      </c>
    </row>
    <row r="6" spans="1:22">
      <c r="B6" t="s">
        <v>37</v>
      </c>
    </row>
    <row r="7" spans="1:22">
      <c r="B7" t="s">
        <v>32</v>
      </c>
    </row>
    <row r="8" spans="1:22">
      <c r="A8" t="s">
        <v>3</v>
      </c>
      <c r="B8">
        <v>2000</v>
      </c>
      <c r="C8">
        <v>2001</v>
      </c>
      <c r="D8">
        <v>2002</v>
      </c>
      <c r="E8">
        <v>2003</v>
      </c>
      <c r="F8">
        <v>2004</v>
      </c>
      <c r="G8">
        <v>2005</v>
      </c>
      <c r="H8">
        <v>2006</v>
      </c>
      <c r="I8">
        <v>2007</v>
      </c>
      <c r="J8">
        <v>2008</v>
      </c>
      <c r="K8">
        <v>2009</v>
      </c>
      <c r="L8">
        <v>2010</v>
      </c>
      <c r="M8">
        <v>2011</v>
      </c>
      <c r="N8">
        <v>2012</v>
      </c>
      <c r="O8">
        <v>2013</v>
      </c>
      <c r="P8">
        <v>2014</v>
      </c>
      <c r="Q8">
        <v>2015</v>
      </c>
      <c r="R8">
        <v>2016</v>
      </c>
      <c r="S8">
        <v>2017</v>
      </c>
      <c r="T8">
        <v>2018</v>
      </c>
      <c r="U8">
        <v>2019</v>
      </c>
      <c r="V8">
        <v>2020</v>
      </c>
    </row>
    <row r="9" spans="1:22">
      <c r="B9" t="s">
        <v>4</v>
      </c>
    </row>
    <row r="10" spans="1:22">
      <c r="A10" t="s">
        <v>5</v>
      </c>
      <c r="B10" s="4">
        <v>15491918</v>
      </c>
      <c r="C10" s="4">
        <v>15654302</v>
      </c>
      <c r="D10" s="4">
        <v>15822503</v>
      </c>
      <c r="E10" s="4">
        <v>15964718</v>
      </c>
      <c r="F10" s="4">
        <v>16113565</v>
      </c>
      <c r="G10" s="4">
        <v>16263745</v>
      </c>
      <c r="H10" s="4">
        <v>16426415</v>
      </c>
      <c r="I10" s="4">
        <v>16590173</v>
      </c>
      <c r="J10" s="4">
        <v>16772940</v>
      </c>
      <c r="K10" s="4">
        <v>16965482</v>
      </c>
      <c r="L10" s="4">
        <v>17157066</v>
      </c>
      <c r="M10" s="4">
        <v>17324800</v>
      </c>
      <c r="N10" s="4">
        <v>17504322</v>
      </c>
      <c r="O10" s="4">
        <v>17681789</v>
      </c>
      <c r="P10" s="4">
        <v>17855738</v>
      </c>
      <c r="Q10" s="4">
        <v>17990107</v>
      </c>
      <c r="R10" s="4">
        <v>18192991</v>
      </c>
      <c r="S10" s="4">
        <v>18409073</v>
      </c>
      <c r="T10" s="4">
        <v>18658841</v>
      </c>
      <c r="U10" s="4">
        <v>18914877</v>
      </c>
      <c r="V10" s="4">
        <v>19119977</v>
      </c>
    </row>
    <row r="11" spans="1:22">
      <c r="A11" t="s">
        <v>38</v>
      </c>
      <c r="B11" s="4">
        <v>874519</v>
      </c>
      <c r="C11" s="4">
        <v>856323</v>
      </c>
      <c r="D11" s="4">
        <v>841317</v>
      </c>
      <c r="E11" s="4">
        <v>831535</v>
      </c>
      <c r="F11" s="4">
        <v>830344</v>
      </c>
      <c r="G11" s="4">
        <v>830594</v>
      </c>
      <c r="H11" s="4">
        <v>839384</v>
      </c>
      <c r="I11" s="4">
        <v>853157</v>
      </c>
      <c r="J11" s="4">
        <v>874004</v>
      </c>
      <c r="K11" s="4">
        <v>892987</v>
      </c>
      <c r="L11" s="4">
        <v>912977</v>
      </c>
      <c r="M11" s="4">
        <v>926799</v>
      </c>
      <c r="N11" s="4">
        <v>936353</v>
      </c>
      <c r="O11" s="4">
        <v>939499</v>
      </c>
      <c r="P11" s="4">
        <v>941623</v>
      </c>
      <c r="Q11" s="4">
        <v>942202</v>
      </c>
      <c r="R11" s="4">
        <v>949211</v>
      </c>
      <c r="S11" s="4">
        <v>947353</v>
      </c>
      <c r="T11" s="4">
        <v>946253</v>
      </c>
      <c r="U11" s="4">
        <v>941883</v>
      </c>
      <c r="V11" s="4">
        <v>936492</v>
      </c>
    </row>
    <row r="12" spans="1:22">
      <c r="A12" t="s">
        <v>39</v>
      </c>
      <c r="B12" s="4">
        <v>993237</v>
      </c>
      <c r="C12" s="4">
        <v>984620</v>
      </c>
      <c r="D12" s="4">
        <v>969963</v>
      </c>
      <c r="E12" s="4">
        <v>950572</v>
      </c>
      <c r="F12" s="4">
        <v>929999</v>
      </c>
      <c r="G12" s="4">
        <v>910001</v>
      </c>
      <c r="H12" s="4">
        <v>887847</v>
      </c>
      <c r="I12" s="4">
        <v>876503</v>
      </c>
      <c r="J12" s="4">
        <v>870429</v>
      </c>
      <c r="K12" s="4">
        <v>870876</v>
      </c>
      <c r="L12" s="4">
        <v>871126</v>
      </c>
      <c r="M12" s="4">
        <v>882489</v>
      </c>
      <c r="N12" s="4">
        <v>901853</v>
      </c>
      <c r="O12" s="4">
        <v>925856</v>
      </c>
      <c r="P12" s="4">
        <v>945996</v>
      </c>
      <c r="Q12" s="4">
        <v>966354</v>
      </c>
      <c r="R12" s="4">
        <v>983263</v>
      </c>
      <c r="S12" s="4">
        <v>991248</v>
      </c>
      <c r="T12" s="4">
        <v>995151</v>
      </c>
      <c r="U12" s="4">
        <v>998264</v>
      </c>
      <c r="V12" s="4">
        <v>998650</v>
      </c>
    </row>
    <row r="13" spans="1:22">
      <c r="A13" t="s">
        <v>40</v>
      </c>
      <c r="B13" s="4">
        <v>1002745</v>
      </c>
      <c r="C13" s="4">
        <v>1014489</v>
      </c>
      <c r="D13" s="4">
        <v>1031319</v>
      </c>
      <c r="E13" s="4">
        <v>1043013</v>
      </c>
      <c r="F13" s="4">
        <v>1045029</v>
      </c>
      <c r="G13" s="4">
        <v>1037575</v>
      </c>
      <c r="H13" s="4">
        <v>1025117</v>
      </c>
      <c r="I13" s="4">
        <v>1007756</v>
      </c>
      <c r="J13" s="4">
        <v>989874</v>
      </c>
      <c r="K13" s="4">
        <v>971570</v>
      </c>
      <c r="L13" s="4">
        <v>952785</v>
      </c>
      <c r="M13" s="4">
        <v>931141</v>
      </c>
      <c r="N13" s="4">
        <v>921003</v>
      </c>
      <c r="O13" s="4">
        <v>917618</v>
      </c>
      <c r="P13" s="4">
        <v>922866</v>
      </c>
      <c r="Q13" s="4">
        <v>926559</v>
      </c>
      <c r="R13" s="4">
        <v>941266</v>
      </c>
      <c r="S13" s="4">
        <v>956204</v>
      </c>
      <c r="T13" s="4">
        <v>978222</v>
      </c>
      <c r="U13" s="4">
        <v>997758</v>
      </c>
      <c r="V13" s="4">
        <v>1016787</v>
      </c>
    </row>
    <row r="14" spans="1:22">
      <c r="A14" t="s">
        <v>41</v>
      </c>
      <c r="B14" s="4">
        <v>1018415</v>
      </c>
      <c r="C14" s="4">
        <v>1027634</v>
      </c>
      <c r="D14" s="4">
        <v>1033579</v>
      </c>
      <c r="E14" s="4">
        <v>1034315</v>
      </c>
      <c r="F14" s="4">
        <v>1040749</v>
      </c>
      <c r="G14" s="4">
        <v>1056787</v>
      </c>
      <c r="H14" s="4">
        <v>1075234</v>
      </c>
      <c r="I14" s="4">
        <v>1089626</v>
      </c>
      <c r="J14" s="4">
        <v>1101483</v>
      </c>
      <c r="K14" s="4">
        <v>1104420</v>
      </c>
      <c r="L14" s="4">
        <v>1098911</v>
      </c>
      <c r="M14" s="4">
        <v>1090409</v>
      </c>
      <c r="N14" s="4">
        <v>1065567</v>
      </c>
      <c r="O14" s="4">
        <v>1042464</v>
      </c>
      <c r="P14" s="4">
        <v>1024483</v>
      </c>
      <c r="Q14" s="4">
        <v>1012670</v>
      </c>
      <c r="R14" s="4">
        <v>1009025</v>
      </c>
      <c r="S14" s="4">
        <v>1014490</v>
      </c>
      <c r="T14" s="4">
        <v>1024156</v>
      </c>
      <c r="U14" s="4">
        <v>1031314</v>
      </c>
      <c r="V14" s="4">
        <v>1026774</v>
      </c>
    </row>
    <row r="15" spans="1:22">
      <c r="A15" t="s">
        <v>42</v>
      </c>
      <c r="B15" s="4">
        <v>1009565</v>
      </c>
      <c r="C15" s="4">
        <v>1030027</v>
      </c>
      <c r="D15" s="4">
        <v>1047380</v>
      </c>
      <c r="E15" s="4">
        <v>1064767</v>
      </c>
      <c r="F15" s="4">
        <v>1080971</v>
      </c>
      <c r="G15" s="4">
        <v>1091380</v>
      </c>
      <c r="H15" s="4">
        <v>1098759</v>
      </c>
      <c r="I15" s="4">
        <v>1105399</v>
      </c>
      <c r="J15" s="4">
        <v>1109909</v>
      </c>
      <c r="K15" s="4">
        <v>1122351</v>
      </c>
      <c r="L15" s="4">
        <v>1143491</v>
      </c>
      <c r="M15" s="4">
        <v>1159133</v>
      </c>
      <c r="N15" s="4">
        <v>1169935</v>
      </c>
      <c r="O15" s="4">
        <v>1174716</v>
      </c>
      <c r="P15" s="4">
        <v>1170249</v>
      </c>
      <c r="Q15" s="4">
        <v>1150926</v>
      </c>
      <c r="R15" s="4">
        <v>1145078</v>
      </c>
      <c r="S15" s="4">
        <v>1151100</v>
      </c>
      <c r="T15" s="4">
        <v>1165965</v>
      </c>
      <c r="U15" s="4">
        <v>1182807</v>
      </c>
      <c r="V15" s="4">
        <v>1187455</v>
      </c>
    </row>
    <row r="16" spans="1:22">
      <c r="A16" t="s">
        <v>43</v>
      </c>
      <c r="B16" s="4">
        <v>1023432</v>
      </c>
      <c r="C16" s="4">
        <v>1020439</v>
      </c>
      <c r="D16" s="4">
        <v>1027945</v>
      </c>
      <c r="E16" s="4">
        <v>1035890</v>
      </c>
      <c r="F16" s="4">
        <v>1051259</v>
      </c>
      <c r="G16" s="4">
        <v>1066230</v>
      </c>
      <c r="H16" s="4">
        <v>1085322</v>
      </c>
      <c r="I16" s="4">
        <v>1105727</v>
      </c>
      <c r="J16" s="4">
        <v>1129482</v>
      </c>
      <c r="K16" s="4">
        <v>1153909</v>
      </c>
      <c r="L16" s="4">
        <v>1172419</v>
      </c>
      <c r="M16" s="4">
        <v>1179921</v>
      </c>
      <c r="N16" s="4">
        <v>1184211</v>
      </c>
      <c r="O16" s="4">
        <v>1184534</v>
      </c>
      <c r="P16" s="4">
        <v>1187946</v>
      </c>
      <c r="Q16" s="4">
        <v>1190201</v>
      </c>
      <c r="R16" s="4">
        <v>1201836</v>
      </c>
      <c r="S16" s="4">
        <v>1223602</v>
      </c>
      <c r="T16" s="4">
        <v>1250045</v>
      </c>
      <c r="U16" s="4">
        <v>1272165</v>
      </c>
      <c r="V16" s="4">
        <v>1279396</v>
      </c>
    </row>
    <row r="17" spans="1:22">
      <c r="A17" t="s">
        <v>44</v>
      </c>
      <c r="B17" s="4">
        <v>1117071</v>
      </c>
      <c r="C17" s="4">
        <v>1109732</v>
      </c>
      <c r="D17" s="4">
        <v>1103900</v>
      </c>
      <c r="E17" s="4">
        <v>1095145</v>
      </c>
      <c r="F17" s="4">
        <v>1086222</v>
      </c>
      <c r="G17" s="4">
        <v>1082294</v>
      </c>
      <c r="H17" s="4">
        <v>1078944</v>
      </c>
      <c r="I17" s="4">
        <v>1088063</v>
      </c>
      <c r="J17" s="4">
        <v>1103570</v>
      </c>
      <c r="K17" s="4">
        <v>1124324</v>
      </c>
      <c r="L17" s="4">
        <v>1144355</v>
      </c>
      <c r="M17" s="4">
        <v>1166280</v>
      </c>
      <c r="N17" s="4">
        <v>1188128</v>
      </c>
      <c r="O17" s="4">
        <v>1209632</v>
      </c>
      <c r="P17" s="4">
        <v>1225669</v>
      </c>
      <c r="Q17" s="4">
        <v>1229883</v>
      </c>
      <c r="R17" s="4">
        <v>1239172</v>
      </c>
      <c r="S17" s="4">
        <v>1248629</v>
      </c>
      <c r="T17" s="4">
        <v>1263972</v>
      </c>
      <c r="U17" s="4">
        <v>1285925</v>
      </c>
      <c r="V17" s="4">
        <v>1311449</v>
      </c>
    </row>
    <row r="18" spans="1:22">
      <c r="A18" t="s">
        <v>45</v>
      </c>
      <c r="B18" s="4">
        <v>1334113</v>
      </c>
      <c r="C18" s="4">
        <v>1308165</v>
      </c>
      <c r="D18" s="4">
        <v>1277585</v>
      </c>
      <c r="E18" s="4">
        <v>1234608</v>
      </c>
      <c r="F18" s="4">
        <v>1193193</v>
      </c>
      <c r="G18" s="4">
        <v>1161519</v>
      </c>
      <c r="H18" s="4">
        <v>1149974</v>
      </c>
      <c r="I18" s="4">
        <v>1144071</v>
      </c>
      <c r="J18" s="4">
        <v>1142051</v>
      </c>
      <c r="K18" s="4">
        <v>1139232</v>
      </c>
      <c r="L18" s="4">
        <v>1140242</v>
      </c>
      <c r="M18" s="4">
        <v>1138492</v>
      </c>
      <c r="N18" s="4">
        <v>1151047</v>
      </c>
      <c r="O18" s="4">
        <v>1165822</v>
      </c>
      <c r="P18" s="4">
        <v>1183797</v>
      </c>
      <c r="Q18" s="4">
        <v>1197143</v>
      </c>
      <c r="R18" s="4">
        <v>1216781</v>
      </c>
      <c r="S18" s="4">
        <v>1238035</v>
      </c>
      <c r="T18" s="4">
        <v>1265639</v>
      </c>
      <c r="U18" s="4">
        <v>1292390</v>
      </c>
      <c r="V18" s="4">
        <v>1313248</v>
      </c>
    </row>
    <row r="19" spans="1:22">
      <c r="A19" t="s">
        <v>46</v>
      </c>
      <c r="B19" s="4">
        <v>1301404</v>
      </c>
      <c r="C19" s="4">
        <v>1326009</v>
      </c>
      <c r="D19" s="4">
        <v>1341052</v>
      </c>
      <c r="E19" s="4">
        <v>1356042</v>
      </c>
      <c r="F19" s="4">
        <v>1367835</v>
      </c>
      <c r="G19" s="4">
        <v>1369357</v>
      </c>
      <c r="H19" s="4">
        <v>1345529</v>
      </c>
      <c r="I19" s="4">
        <v>1308806</v>
      </c>
      <c r="J19" s="4">
        <v>1264719</v>
      </c>
      <c r="K19" s="4">
        <v>1225300</v>
      </c>
      <c r="L19" s="4">
        <v>1195963</v>
      </c>
      <c r="M19" s="4">
        <v>1190494</v>
      </c>
      <c r="N19" s="4">
        <v>1190224</v>
      </c>
      <c r="O19" s="4">
        <v>1188477</v>
      </c>
      <c r="P19" s="4">
        <v>1185309</v>
      </c>
      <c r="Q19" s="4">
        <v>1182711</v>
      </c>
      <c r="R19" s="4">
        <v>1181764</v>
      </c>
      <c r="S19" s="4">
        <v>1189546</v>
      </c>
      <c r="T19" s="4">
        <v>1203513</v>
      </c>
      <c r="U19" s="4">
        <v>1223278</v>
      </c>
      <c r="V19" s="4">
        <v>1244213</v>
      </c>
    </row>
    <row r="20" spans="1:22">
      <c r="A20" t="s">
        <v>8</v>
      </c>
      <c r="B20" s="4">
        <v>1165359</v>
      </c>
      <c r="C20" s="4">
        <v>1197789</v>
      </c>
      <c r="D20" s="4">
        <v>1235194</v>
      </c>
      <c r="E20" s="4">
        <v>1267090</v>
      </c>
      <c r="F20" s="4">
        <v>1290133</v>
      </c>
      <c r="G20" s="4">
        <v>1310423</v>
      </c>
      <c r="H20" s="4">
        <v>1334092</v>
      </c>
      <c r="I20" s="4">
        <v>1351375</v>
      </c>
      <c r="J20" s="4">
        <v>1370542</v>
      </c>
      <c r="K20" s="4">
        <v>1383531</v>
      </c>
      <c r="L20" s="4">
        <v>1380836</v>
      </c>
      <c r="M20" s="4">
        <v>1350361</v>
      </c>
      <c r="N20" s="4">
        <v>1321536</v>
      </c>
      <c r="O20" s="4">
        <v>1284569</v>
      </c>
      <c r="P20" s="4">
        <v>1251287</v>
      </c>
      <c r="Q20" s="4">
        <v>1225541</v>
      </c>
      <c r="R20" s="4">
        <v>1221090</v>
      </c>
      <c r="S20" s="4">
        <v>1215550</v>
      </c>
      <c r="T20" s="4">
        <v>1210692</v>
      </c>
      <c r="U20" s="4">
        <v>1206950</v>
      </c>
      <c r="V20" s="4">
        <v>1204968</v>
      </c>
    </row>
    <row r="21" spans="1:22">
      <c r="A21" t="s">
        <v>9</v>
      </c>
      <c r="B21" s="4">
        <v>1025786</v>
      </c>
      <c r="C21" s="4">
        <v>1063704</v>
      </c>
      <c r="D21" s="4">
        <v>1077360</v>
      </c>
      <c r="E21" s="4">
        <v>1098576</v>
      </c>
      <c r="F21" s="4">
        <v>1130355</v>
      </c>
      <c r="G21" s="4">
        <v>1166887</v>
      </c>
      <c r="H21" s="4">
        <v>1200952</v>
      </c>
      <c r="I21" s="4">
        <v>1235418</v>
      </c>
      <c r="J21" s="4">
        <v>1265892</v>
      </c>
      <c r="K21" s="4">
        <v>1290617</v>
      </c>
      <c r="L21" s="4">
        <v>1313888</v>
      </c>
      <c r="M21" s="4">
        <v>1340989</v>
      </c>
      <c r="N21" s="4">
        <v>1359154</v>
      </c>
      <c r="O21" s="4">
        <v>1377344</v>
      </c>
      <c r="P21" s="4">
        <v>1390545</v>
      </c>
      <c r="Q21" s="4">
        <v>1390415</v>
      </c>
      <c r="R21" s="4">
        <v>1367116</v>
      </c>
      <c r="S21" s="4">
        <v>1333934</v>
      </c>
      <c r="T21" s="4">
        <v>1293519</v>
      </c>
      <c r="U21" s="4">
        <v>1257812</v>
      </c>
      <c r="V21" s="4">
        <v>1232050</v>
      </c>
    </row>
    <row r="22" spans="1:22">
      <c r="A22" t="s">
        <v>10</v>
      </c>
      <c r="B22" s="4">
        <v>783496</v>
      </c>
      <c r="C22" s="4">
        <v>819360</v>
      </c>
      <c r="D22" s="4">
        <v>880913</v>
      </c>
      <c r="E22" s="4">
        <v>931433</v>
      </c>
      <c r="F22" s="4">
        <v>975656</v>
      </c>
      <c r="G22" s="4">
        <v>1018725</v>
      </c>
      <c r="H22" s="4">
        <v>1055280</v>
      </c>
      <c r="I22" s="4">
        <v>1065953</v>
      </c>
      <c r="J22" s="4">
        <v>1085345</v>
      </c>
      <c r="K22" s="4">
        <v>1114393</v>
      </c>
      <c r="L22" s="4">
        <v>1148173</v>
      </c>
      <c r="M22" s="4">
        <v>1179504</v>
      </c>
      <c r="N22" s="4">
        <v>1220401</v>
      </c>
      <c r="O22" s="4">
        <v>1258923</v>
      </c>
      <c r="P22" s="4">
        <v>1289088</v>
      </c>
      <c r="Q22" s="4">
        <v>1314212</v>
      </c>
      <c r="R22" s="4">
        <v>1341103</v>
      </c>
      <c r="S22" s="4">
        <v>1356256</v>
      </c>
      <c r="T22" s="4">
        <v>1372000</v>
      </c>
      <c r="U22" s="4">
        <v>1383192</v>
      </c>
      <c r="V22" s="4">
        <v>1380219</v>
      </c>
    </row>
    <row r="23" spans="1:22">
      <c r="A23" t="s">
        <v>11</v>
      </c>
      <c r="B23" s="4">
        <v>639653</v>
      </c>
      <c r="C23" s="4">
        <v>657929</v>
      </c>
      <c r="D23" s="4">
        <v>682834</v>
      </c>
      <c r="E23" s="4">
        <v>713976</v>
      </c>
      <c r="F23" s="4">
        <v>746552</v>
      </c>
      <c r="G23" s="4">
        <v>778534</v>
      </c>
      <c r="H23" s="4">
        <v>814788</v>
      </c>
      <c r="I23" s="4">
        <v>871684</v>
      </c>
      <c r="J23" s="4">
        <v>918923</v>
      </c>
      <c r="K23" s="4">
        <v>960955</v>
      </c>
      <c r="L23" s="4">
        <v>1003392</v>
      </c>
      <c r="M23" s="4">
        <v>1036368</v>
      </c>
      <c r="N23" s="4">
        <v>1046823</v>
      </c>
      <c r="O23" s="4">
        <v>1069420</v>
      </c>
      <c r="P23" s="4">
        <v>1102217</v>
      </c>
      <c r="Q23" s="4">
        <v>1140251</v>
      </c>
      <c r="R23" s="4">
        <v>1177183</v>
      </c>
      <c r="S23" s="4">
        <v>1215337</v>
      </c>
      <c r="T23" s="4">
        <v>1249186</v>
      </c>
      <c r="U23" s="4">
        <v>1276958</v>
      </c>
      <c r="V23" s="4">
        <v>1300035</v>
      </c>
    </row>
    <row r="24" spans="1:22">
      <c r="A24" t="s">
        <v>12</v>
      </c>
      <c r="B24" s="4">
        <v>592084</v>
      </c>
      <c r="C24" s="4">
        <v>591873</v>
      </c>
      <c r="D24" s="4">
        <v>592209</v>
      </c>
      <c r="E24" s="4">
        <v>596919</v>
      </c>
      <c r="F24" s="4">
        <v>608920</v>
      </c>
      <c r="G24" s="4">
        <v>620019</v>
      </c>
      <c r="H24" s="4">
        <v>640242</v>
      </c>
      <c r="I24" s="4">
        <v>665000</v>
      </c>
      <c r="J24" s="4">
        <v>695014</v>
      </c>
      <c r="K24" s="4">
        <v>725384</v>
      </c>
      <c r="L24" s="4">
        <v>754710</v>
      </c>
      <c r="M24" s="4">
        <v>787301</v>
      </c>
      <c r="N24" s="4">
        <v>843134</v>
      </c>
      <c r="O24" s="4">
        <v>891949</v>
      </c>
      <c r="P24" s="4">
        <v>934364</v>
      </c>
      <c r="Q24" s="4">
        <v>976717</v>
      </c>
      <c r="R24" s="4">
        <v>1011549</v>
      </c>
      <c r="S24" s="4">
        <v>1026145</v>
      </c>
      <c r="T24" s="4">
        <v>1047723</v>
      </c>
      <c r="U24" s="4">
        <v>1080436</v>
      </c>
      <c r="V24" s="4">
        <v>1116694</v>
      </c>
    </row>
    <row r="25" spans="1:22">
      <c r="A25" t="s">
        <v>13</v>
      </c>
      <c r="B25" s="4">
        <v>546211</v>
      </c>
      <c r="C25" s="4">
        <v>550109</v>
      </c>
      <c r="D25" s="4">
        <v>554039</v>
      </c>
      <c r="E25" s="4">
        <v>556066</v>
      </c>
      <c r="F25" s="4">
        <v>556009</v>
      </c>
      <c r="G25" s="4">
        <v>555542</v>
      </c>
      <c r="H25" s="4">
        <v>556480</v>
      </c>
      <c r="I25" s="4">
        <v>557988</v>
      </c>
      <c r="J25" s="4">
        <v>563861</v>
      </c>
      <c r="K25" s="4">
        <v>576668</v>
      </c>
      <c r="L25" s="4">
        <v>590594</v>
      </c>
      <c r="M25" s="4">
        <v>610293</v>
      </c>
      <c r="N25" s="4">
        <v>629968</v>
      </c>
      <c r="O25" s="4">
        <v>656031</v>
      </c>
      <c r="P25" s="4">
        <v>682739</v>
      </c>
      <c r="Q25" s="4">
        <v>708146</v>
      </c>
      <c r="R25" s="4">
        <v>740214</v>
      </c>
      <c r="S25" s="4">
        <v>797241</v>
      </c>
      <c r="T25" s="4">
        <v>846230</v>
      </c>
      <c r="U25" s="4">
        <v>890019</v>
      </c>
      <c r="V25" s="4">
        <v>932329</v>
      </c>
    </row>
    <row r="26" spans="1:22">
      <c r="A26" t="s">
        <v>14</v>
      </c>
      <c r="B26" s="4">
        <v>470473</v>
      </c>
      <c r="C26" s="4">
        <v>475809</v>
      </c>
      <c r="D26" s="4">
        <v>478432</v>
      </c>
      <c r="E26" s="4">
        <v>482173</v>
      </c>
      <c r="F26" s="4">
        <v>483053</v>
      </c>
      <c r="G26" s="4">
        <v>486257</v>
      </c>
      <c r="H26" s="4">
        <v>490152</v>
      </c>
      <c r="I26" s="4">
        <v>495067</v>
      </c>
      <c r="J26" s="4">
        <v>498777</v>
      </c>
      <c r="K26" s="4">
        <v>500289</v>
      </c>
      <c r="L26" s="4">
        <v>502028</v>
      </c>
      <c r="M26" s="4">
        <v>503266</v>
      </c>
      <c r="N26" s="4">
        <v>504878</v>
      </c>
      <c r="O26" s="4">
        <v>510427</v>
      </c>
      <c r="P26" s="4">
        <v>520864</v>
      </c>
      <c r="Q26" s="4">
        <v>530742</v>
      </c>
      <c r="R26" s="4">
        <v>546213</v>
      </c>
      <c r="S26" s="4">
        <v>568011</v>
      </c>
      <c r="T26" s="4">
        <v>593747</v>
      </c>
      <c r="U26" s="4">
        <v>621481</v>
      </c>
      <c r="V26" s="4">
        <v>648607</v>
      </c>
    </row>
    <row r="27" spans="1:22">
      <c r="A27" t="s">
        <v>15</v>
      </c>
      <c r="B27" s="4">
        <v>310956</v>
      </c>
      <c r="C27" s="4">
        <v>327206</v>
      </c>
      <c r="D27" s="4">
        <v>344893</v>
      </c>
      <c r="E27" s="4">
        <v>361394</v>
      </c>
      <c r="F27" s="4">
        <v>376884</v>
      </c>
      <c r="G27" s="4">
        <v>385336</v>
      </c>
      <c r="H27" s="4">
        <v>391593</v>
      </c>
      <c r="I27" s="4">
        <v>393720</v>
      </c>
      <c r="J27" s="4">
        <v>397286</v>
      </c>
      <c r="K27" s="4">
        <v>399533</v>
      </c>
      <c r="L27" s="4">
        <v>404471</v>
      </c>
      <c r="M27" s="4">
        <v>410251</v>
      </c>
      <c r="N27" s="4">
        <v>414465</v>
      </c>
      <c r="O27" s="4">
        <v>416490</v>
      </c>
      <c r="P27" s="4">
        <v>417585</v>
      </c>
      <c r="Q27" s="4">
        <v>417363</v>
      </c>
      <c r="R27" s="4">
        <v>418932</v>
      </c>
      <c r="S27" s="4">
        <v>422350</v>
      </c>
      <c r="T27" s="4">
        <v>429332</v>
      </c>
      <c r="U27" s="4">
        <v>440404</v>
      </c>
      <c r="V27" s="4">
        <v>452056</v>
      </c>
    </row>
    <row r="28" spans="1:22">
      <c r="A28" t="s">
        <v>16</v>
      </c>
      <c r="B28" s="4">
        <v>186940</v>
      </c>
      <c r="C28" s="4">
        <v>191979</v>
      </c>
      <c r="D28" s="4">
        <v>196695</v>
      </c>
      <c r="E28" s="4">
        <v>199889</v>
      </c>
      <c r="F28" s="4">
        <v>203956</v>
      </c>
      <c r="G28" s="4">
        <v>214475</v>
      </c>
      <c r="H28" s="4">
        <v>229168</v>
      </c>
      <c r="I28" s="4">
        <v>242572</v>
      </c>
      <c r="J28" s="4">
        <v>254697</v>
      </c>
      <c r="K28" s="4">
        <v>266188</v>
      </c>
      <c r="L28" s="4">
        <v>272920</v>
      </c>
      <c r="M28" s="4">
        <v>277217</v>
      </c>
      <c r="N28" s="4">
        <v>281245</v>
      </c>
      <c r="O28" s="4">
        <v>285102</v>
      </c>
      <c r="P28" s="4">
        <v>287314</v>
      </c>
      <c r="Q28" s="4">
        <v>290076</v>
      </c>
      <c r="R28" s="4">
        <v>295329</v>
      </c>
      <c r="S28" s="4">
        <v>300639</v>
      </c>
      <c r="T28" s="4">
        <v>304116</v>
      </c>
      <c r="U28" s="4">
        <v>306965</v>
      </c>
      <c r="V28" s="4">
        <v>308900</v>
      </c>
    </row>
    <row r="29" spans="1:22">
      <c r="A29" t="s">
        <v>17</v>
      </c>
      <c r="B29" t="s">
        <v>18</v>
      </c>
      <c r="C29" s="4">
        <v>78254</v>
      </c>
      <c r="D29" s="4">
        <v>81921</v>
      </c>
      <c r="E29" s="4">
        <v>86084</v>
      </c>
      <c r="F29" s="4">
        <v>90384</v>
      </c>
      <c r="G29" s="4">
        <v>94500</v>
      </c>
      <c r="H29" s="4">
        <v>98366</v>
      </c>
      <c r="I29" s="4">
        <v>101360</v>
      </c>
      <c r="J29" s="4">
        <v>104150</v>
      </c>
      <c r="K29" s="4">
        <v>108014</v>
      </c>
      <c r="L29" s="4">
        <v>116687</v>
      </c>
      <c r="M29" s="4">
        <v>125187</v>
      </c>
      <c r="N29" s="4">
        <v>133582</v>
      </c>
      <c r="O29" s="4">
        <v>140461</v>
      </c>
      <c r="P29" s="4">
        <v>146975</v>
      </c>
      <c r="Q29" s="4">
        <v>149948</v>
      </c>
      <c r="R29" s="4">
        <v>154303</v>
      </c>
      <c r="S29" s="4">
        <v>157103</v>
      </c>
      <c r="T29" s="4">
        <v>160031</v>
      </c>
      <c r="U29" s="4">
        <v>162079</v>
      </c>
      <c r="V29" s="4">
        <v>164415</v>
      </c>
    </row>
    <row r="30" spans="1:22">
      <c r="A30" t="s">
        <v>19</v>
      </c>
      <c r="B30" t="s">
        <v>18</v>
      </c>
      <c r="C30" s="4">
        <v>19850</v>
      </c>
      <c r="D30" s="4">
        <v>20742</v>
      </c>
      <c r="E30" s="4">
        <v>21862</v>
      </c>
      <c r="F30" s="4">
        <v>22595</v>
      </c>
      <c r="G30" s="4">
        <v>23735</v>
      </c>
      <c r="H30" s="4">
        <v>25455</v>
      </c>
      <c r="I30" s="4">
        <v>26982</v>
      </c>
      <c r="J30" s="4">
        <v>28713</v>
      </c>
      <c r="K30" s="4">
        <v>30461</v>
      </c>
      <c r="L30" s="4">
        <v>32253</v>
      </c>
      <c r="M30" s="4">
        <v>33811</v>
      </c>
      <c r="N30" s="4">
        <v>35211</v>
      </c>
      <c r="O30" s="4">
        <v>36566</v>
      </c>
      <c r="P30" s="4">
        <v>38334</v>
      </c>
      <c r="Q30" s="4">
        <v>41404</v>
      </c>
      <c r="R30" s="4">
        <v>45319</v>
      </c>
      <c r="S30" s="4">
        <v>48831</v>
      </c>
      <c r="T30" s="4">
        <v>51527</v>
      </c>
      <c r="U30" s="4">
        <v>54210</v>
      </c>
      <c r="V30" s="4">
        <v>55879</v>
      </c>
    </row>
    <row r="31" spans="1:22">
      <c r="A31" t="s">
        <v>20</v>
      </c>
      <c r="B31" t="s">
        <v>18</v>
      </c>
      <c r="C31" s="4">
        <v>3002</v>
      </c>
      <c r="D31" s="4">
        <v>3231</v>
      </c>
      <c r="E31" s="4">
        <v>3369</v>
      </c>
      <c r="F31" s="4">
        <v>3467</v>
      </c>
      <c r="G31" s="4">
        <v>3575</v>
      </c>
      <c r="H31" s="4">
        <v>3737</v>
      </c>
      <c r="I31" s="4">
        <v>3946</v>
      </c>
      <c r="J31" s="4">
        <v>4219</v>
      </c>
      <c r="K31" s="4">
        <v>4480</v>
      </c>
      <c r="L31" s="4">
        <v>4845</v>
      </c>
      <c r="M31" s="4">
        <v>5094</v>
      </c>
      <c r="N31" s="4">
        <v>5604</v>
      </c>
      <c r="O31" s="4">
        <v>5889</v>
      </c>
      <c r="P31" s="4">
        <v>6488</v>
      </c>
      <c r="Q31" s="4">
        <v>6643</v>
      </c>
      <c r="R31" s="4">
        <v>7244</v>
      </c>
      <c r="S31" s="4">
        <v>7469</v>
      </c>
      <c r="T31" s="4">
        <v>7822</v>
      </c>
      <c r="U31" s="4">
        <v>8587</v>
      </c>
      <c r="V31" s="4">
        <v>9361</v>
      </c>
    </row>
    <row r="32" spans="1:22">
      <c r="B32" t="s">
        <v>21</v>
      </c>
    </row>
    <row r="33" spans="1:22">
      <c r="A33" t="s">
        <v>22</v>
      </c>
      <c r="B33">
        <v>37.700000000000003</v>
      </c>
      <c r="C33">
        <v>38.1</v>
      </c>
      <c r="D33">
        <v>38.5</v>
      </c>
      <c r="E33">
        <v>38.9</v>
      </c>
      <c r="F33">
        <v>39.200000000000003</v>
      </c>
      <c r="G33">
        <v>39.6</v>
      </c>
      <c r="H33">
        <v>39.9</v>
      </c>
      <c r="I33">
        <v>40.1</v>
      </c>
      <c r="J33">
        <v>40.299999999999997</v>
      </c>
      <c r="K33">
        <v>40.4</v>
      </c>
      <c r="L33">
        <v>40.6</v>
      </c>
      <c r="M33">
        <v>40.799999999999997</v>
      </c>
      <c r="N33">
        <v>41</v>
      </c>
      <c r="O33">
        <v>41.2</v>
      </c>
      <c r="P33">
        <v>41.4</v>
      </c>
      <c r="Q33">
        <v>41.6</v>
      </c>
      <c r="R33">
        <v>41.7</v>
      </c>
      <c r="S33">
        <v>41.8</v>
      </c>
      <c r="T33">
        <v>41.8</v>
      </c>
      <c r="U33">
        <v>41.8</v>
      </c>
      <c r="V33">
        <v>41.9</v>
      </c>
    </row>
    <row r="35" spans="1:22">
      <c r="A35" t="s">
        <v>47</v>
      </c>
    </row>
    <row r="36" spans="1:22">
      <c r="A36" t="s">
        <v>18</v>
      </c>
      <c r="B36" t="s">
        <v>48</v>
      </c>
    </row>
    <row r="38" spans="1:22">
      <c r="A38" t="s">
        <v>49</v>
      </c>
    </row>
    <row r="39" spans="1:22">
      <c r="A39">
        <v>1</v>
      </c>
      <c r="B39" t="s">
        <v>50</v>
      </c>
    </row>
    <row r="40" spans="1:22">
      <c r="A40">
        <v>2</v>
      </c>
      <c r="B40" t="s">
        <v>51</v>
      </c>
    </row>
    <row r="41" spans="1:22">
      <c r="A41">
        <v>3</v>
      </c>
      <c r="B41" t="s">
        <v>52</v>
      </c>
    </row>
    <row r="42" spans="1:22">
      <c r="A42">
        <v>4</v>
      </c>
      <c r="B42" t="s">
        <v>53</v>
      </c>
    </row>
    <row r="43" spans="1:22">
      <c r="A43">
        <v>5</v>
      </c>
      <c r="B43" t="s">
        <v>54</v>
      </c>
    </row>
    <row r="45" spans="1:22">
      <c r="A45" t="s">
        <v>55</v>
      </c>
    </row>
    <row r="46" spans="1:22">
      <c r="A46" t="s">
        <v>56</v>
      </c>
    </row>
    <row r="47" spans="1:22">
      <c r="A47" t="s">
        <v>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7"/>
  <sheetViews>
    <sheetView topLeftCell="A18" workbookViewId="0">
      <selection activeCell="B33" sqref="B33"/>
    </sheetView>
  </sheetViews>
  <sheetFormatPr defaultRowHeight="15"/>
  <sheetData>
    <row r="1" spans="1:22">
      <c r="A1" t="s">
        <v>33</v>
      </c>
    </row>
    <row r="2" spans="1:22">
      <c r="A2" t="s">
        <v>34</v>
      </c>
    </row>
    <row r="3" spans="1:22">
      <c r="A3" t="s">
        <v>35</v>
      </c>
    </row>
    <row r="4" spans="1:22">
      <c r="A4" t="s">
        <v>36</v>
      </c>
    </row>
    <row r="6" spans="1:22">
      <c r="B6" t="s">
        <v>37</v>
      </c>
    </row>
    <row r="7" spans="1:22">
      <c r="B7" t="s">
        <v>58</v>
      </c>
    </row>
    <row r="8" spans="1:22">
      <c r="A8" t="s">
        <v>3</v>
      </c>
      <c r="B8">
        <v>2000</v>
      </c>
      <c r="C8">
        <v>2001</v>
      </c>
      <c r="D8">
        <v>2002</v>
      </c>
      <c r="E8">
        <v>2003</v>
      </c>
      <c r="F8">
        <v>2004</v>
      </c>
      <c r="G8">
        <v>2005</v>
      </c>
      <c r="H8">
        <v>2006</v>
      </c>
      <c r="I8">
        <v>2007</v>
      </c>
      <c r="J8">
        <v>2008</v>
      </c>
      <c r="K8">
        <v>2009</v>
      </c>
      <c r="L8">
        <v>2010</v>
      </c>
      <c r="M8">
        <v>2011</v>
      </c>
      <c r="N8">
        <v>2012</v>
      </c>
      <c r="O8">
        <v>2013</v>
      </c>
      <c r="P8">
        <v>2014</v>
      </c>
      <c r="Q8">
        <v>2015</v>
      </c>
      <c r="R8">
        <v>2016</v>
      </c>
      <c r="S8">
        <v>2017</v>
      </c>
      <c r="T8">
        <v>2018</v>
      </c>
      <c r="U8">
        <v>2019</v>
      </c>
      <c r="V8">
        <v>2020</v>
      </c>
    </row>
    <row r="9" spans="1:22">
      <c r="B9" t="s">
        <v>4</v>
      </c>
    </row>
    <row r="10" spans="1:22">
      <c r="A10" t="s">
        <v>5</v>
      </c>
      <c r="B10" s="4">
        <v>15193812</v>
      </c>
      <c r="C10" s="4">
        <v>15366600</v>
      </c>
      <c r="D10" s="4">
        <v>15537576</v>
      </c>
      <c r="E10" s="4">
        <v>15679310</v>
      </c>
      <c r="F10" s="4">
        <v>15827090</v>
      </c>
      <c r="G10" s="4">
        <v>15980008</v>
      </c>
      <c r="H10" s="4">
        <v>16144759</v>
      </c>
      <c r="I10" s="4">
        <v>16298852</v>
      </c>
      <c r="J10" s="4">
        <v>16474178</v>
      </c>
      <c r="K10" s="4">
        <v>16663413</v>
      </c>
      <c r="L10" s="4">
        <v>16847823</v>
      </c>
      <c r="M10" s="4">
        <v>17014528</v>
      </c>
      <c r="N10" s="4">
        <v>17209900</v>
      </c>
      <c r="O10" s="4">
        <v>17401165</v>
      </c>
      <c r="P10" s="4">
        <v>17581697</v>
      </c>
      <c r="Q10" s="4">
        <v>17712801</v>
      </c>
      <c r="R10" s="4">
        <v>17916496</v>
      </c>
      <c r="S10" s="4">
        <v>18136222</v>
      </c>
      <c r="T10" s="4">
        <v>18406337</v>
      </c>
      <c r="U10" s="4">
        <v>18678507</v>
      </c>
      <c r="V10" s="4">
        <v>18885261</v>
      </c>
    </row>
    <row r="11" spans="1:22">
      <c r="A11" t="s">
        <v>38</v>
      </c>
      <c r="B11" s="4">
        <v>916180</v>
      </c>
      <c r="C11" s="4">
        <v>898031</v>
      </c>
      <c r="D11" s="4">
        <v>881975</v>
      </c>
      <c r="E11" s="4">
        <v>873741</v>
      </c>
      <c r="F11" s="4">
        <v>874686</v>
      </c>
      <c r="G11" s="4">
        <v>877651</v>
      </c>
      <c r="H11" s="4">
        <v>888125</v>
      </c>
      <c r="I11" s="4">
        <v>900318</v>
      </c>
      <c r="J11" s="4">
        <v>919548</v>
      </c>
      <c r="K11" s="4">
        <v>938644</v>
      </c>
      <c r="L11" s="4">
        <v>958928</v>
      </c>
      <c r="M11" s="4">
        <v>973013</v>
      </c>
      <c r="N11" s="4">
        <v>980985</v>
      </c>
      <c r="O11" s="4">
        <v>985155</v>
      </c>
      <c r="P11" s="4">
        <v>986082</v>
      </c>
      <c r="Q11" s="4">
        <v>986676</v>
      </c>
      <c r="R11" s="4">
        <v>993580</v>
      </c>
      <c r="S11" s="4">
        <v>994520</v>
      </c>
      <c r="T11" s="4">
        <v>994308</v>
      </c>
      <c r="U11" s="4">
        <v>990580</v>
      </c>
      <c r="V11" s="4">
        <v>985452</v>
      </c>
    </row>
    <row r="12" spans="1:22">
      <c r="A12" t="s">
        <v>39</v>
      </c>
      <c r="B12" s="4">
        <v>1043712</v>
      </c>
      <c r="C12" s="4">
        <v>1032429</v>
      </c>
      <c r="D12" s="4">
        <v>1018791</v>
      </c>
      <c r="E12" s="4">
        <v>997085</v>
      </c>
      <c r="F12" s="4">
        <v>975051</v>
      </c>
      <c r="G12" s="4">
        <v>954781</v>
      </c>
      <c r="H12" s="4">
        <v>936688</v>
      </c>
      <c r="I12" s="4">
        <v>925431</v>
      </c>
      <c r="J12" s="4">
        <v>920060</v>
      </c>
      <c r="K12" s="4">
        <v>920911</v>
      </c>
      <c r="L12" s="4">
        <v>920043</v>
      </c>
      <c r="M12" s="4">
        <v>928425</v>
      </c>
      <c r="N12" s="4">
        <v>945652</v>
      </c>
      <c r="O12" s="4">
        <v>966874</v>
      </c>
      <c r="P12" s="4">
        <v>985043</v>
      </c>
      <c r="Q12" s="4">
        <v>1003138</v>
      </c>
      <c r="R12" s="4">
        <v>1019960</v>
      </c>
      <c r="S12" s="4">
        <v>1030316</v>
      </c>
      <c r="T12" s="4">
        <v>1038162</v>
      </c>
      <c r="U12" s="4">
        <v>1042768</v>
      </c>
      <c r="V12" s="4">
        <v>1045953</v>
      </c>
    </row>
    <row r="13" spans="1:22">
      <c r="A13" t="s">
        <v>40</v>
      </c>
      <c r="B13" s="4">
        <v>1053098</v>
      </c>
      <c r="C13" s="4">
        <v>1065250</v>
      </c>
      <c r="D13" s="4">
        <v>1083427</v>
      </c>
      <c r="E13" s="4">
        <v>1096137</v>
      </c>
      <c r="F13" s="4">
        <v>1096803</v>
      </c>
      <c r="G13" s="4">
        <v>1086955</v>
      </c>
      <c r="H13" s="4">
        <v>1071000</v>
      </c>
      <c r="I13" s="4">
        <v>1058155</v>
      </c>
      <c r="J13" s="4">
        <v>1042424</v>
      </c>
      <c r="K13" s="4">
        <v>1025166</v>
      </c>
      <c r="L13" s="4">
        <v>1006314</v>
      </c>
      <c r="M13" s="4">
        <v>986954</v>
      </c>
      <c r="N13" s="4">
        <v>974448</v>
      </c>
      <c r="O13" s="4">
        <v>969050</v>
      </c>
      <c r="P13" s="4">
        <v>970398</v>
      </c>
      <c r="Q13" s="4">
        <v>968904</v>
      </c>
      <c r="R13" s="4">
        <v>978544</v>
      </c>
      <c r="S13" s="4">
        <v>992477</v>
      </c>
      <c r="T13" s="4">
        <v>1014167</v>
      </c>
      <c r="U13" s="4">
        <v>1035230</v>
      </c>
      <c r="V13" s="4">
        <v>1055313</v>
      </c>
    </row>
    <row r="14" spans="1:22">
      <c r="A14" t="s">
        <v>41</v>
      </c>
      <c r="B14" s="4">
        <v>1077494</v>
      </c>
      <c r="C14" s="4">
        <v>1088281</v>
      </c>
      <c r="D14" s="4">
        <v>1094685</v>
      </c>
      <c r="E14" s="4">
        <v>1095603</v>
      </c>
      <c r="F14" s="4">
        <v>1103402</v>
      </c>
      <c r="G14" s="4">
        <v>1119372</v>
      </c>
      <c r="H14" s="4">
        <v>1136295</v>
      </c>
      <c r="I14" s="4">
        <v>1142457</v>
      </c>
      <c r="J14" s="4">
        <v>1149464</v>
      </c>
      <c r="K14" s="4">
        <v>1151361</v>
      </c>
      <c r="L14" s="4">
        <v>1149965</v>
      </c>
      <c r="M14" s="4">
        <v>1145788</v>
      </c>
      <c r="N14" s="4">
        <v>1132074</v>
      </c>
      <c r="O14" s="4">
        <v>1112409</v>
      </c>
      <c r="P14" s="4">
        <v>1094406</v>
      </c>
      <c r="Q14" s="4">
        <v>1080291</v>
      </c>
      <c r="R14" s="4">
        <v>1074818</v>
      </c>
      <c r="S14" s="4">
        <v>1076108</v>
      </c>
      <c r="T14" s="4">
        <v>1082239</v>
      </c>
      <c r="U14" s="4">
        <v>1083225</v>
      </c>
      <c r="V14" s="4">
        <v>1074091</v>
      </c>
    </row>
    <row r="15" spans="1:22">
      <c r="A15" t="s">
        <v>42</v>
      </c>
      <c r="B15" s="4">
        <v>1058812</v>
      </c>
      <c r="C15" s="4">
        <v>1078970</v>
      </c>
      <c r="D15" s="4">
        <v>1094908</v>
      </c>
      <c r="E15" s="4">
        <v>1113265</v>
      </c>
      <c r="F15" s="4">
        <v>1129998</v>
      </c>
      <c r="G15" s="4">
        <v>1142940</v>
      </c>
      <c r="H15" s="4">
        <v>1152981</v>
      </c>
      <c r="I15" s="4">
        <v>1155932</v>
      </c>
      <c r="J15" s="4">
        <v>1154716</v>
      </c>
      <c r="K15" s="4">
        <v>1163650</v>
      </c>
      <c r="L15" s="4">
        <v>1178481</v>
      </c>
      <c r="M15" s="4">
        <v>1193322</v>
      </c>
      <c r="N15" s="4">
        <v>1220026</v>
      </c>
      <c r="O15" s="4">
        <v>1241717</v>
      </c>
      <c r="P15" s="4">
        <v>1252785</v>
      </c>
      <c r="Q15" s="4">
        <v>1244697</v>
      </c>
      <c r="R15" s="4">
        <v>1242113</v>
      </c>
      <c r="S15" s="4">
        <v>1250319</v>
      </c>
      <c r="T15" s="4">
        <v>1270494</v>
      </c>
      <c r="U15" s="4">
        <v>1292739</v>
      </c>
      <c r="V15" s="4">
        <v>1295347</v>
      </c>
    </row>
    <row r="16" spans="1:22">
      <c r="A16" t="s">
        <v>43</v>
      </c>
      <c r="B16" s="4">
        <v>1050780</v>
      </c>
      <c r="C16" s="4">
        <v>1052680</v>
      </c>
      <c r="D16" s="4">
        <v>1057727</v>
      </c>
      <c r="E16" s="4">
        <v>1062820</v>
      </c>
      <c r="F16" s="4">
        <v>1073774</v>
      </c>
      <c r="G16" s="4">
        <v>1084867</v>
      </c>
      <c r="H16" s="4">
        <v>1099354</v>
      </c>
      <c r="I16" s="4">
        <v>1118900</v>
      </c>
      <c r="J16" s="4">
        <v>1143370</v>
      </c>
      <c r="K16" s="4">
        <v>1168019</v>
      </c>
      <c r="L16" s="4">
        <v>1184964</v>
      </c>
      <c r="M16" s="4">
        <v>1188376</v>
      </c>
      <c r="N16" s="4">
        <v>1199716</v>
      </c>
      <c r="O16" s="4">
        <v>1209043</v>
      </c>
      <c r="P16" s="4">
        <v>1225550</v>
      </c>
      <c r="Q16" s="4">
        <v>1239356</v>
      </c>
      <c r="R16" s="4">
        <v>1264270</v>
      </c>
      <c r="S16" s="4">
        <v>1290055</v>
      </c>
      <c r="T16" s="4">
        <v>1325044</v>
      </c>
      <c r="U16" s="4">
        <v>1353893</v>
      </c>
      <c r="V16" s="4">
        <v>1365844</v>
      </c>
    </row>
    <row r="17" spans="1:22">
      <c r="A17" t="s">
        <v>44</v>
      </c>
      <c r="B17" s="4">
        <v>1136367</v>
      </c>
      <c r="C17" s="4">
        <v>1130642</v>
      </c>
      <c r="D17" s="4">
        <v>1127602</v>
      </c>
      <c r="E17" s="4">
        <v>1119906</v>
      </c>
      <c r="F17" s="4">
        <v>1108478</v>
      </c>
      <c r="G17" s="4">
        <v>1099816</v>
      </c>
      <c r="H17" s="4">
        <v>1092313</v>
      </c>
      <c r="I17" s="4">
        <v>1094111</v>
      </c>
      <c r="J17" s="4">
        <v>1103818</v>
      </c>
      <c r="K17" s="4">
        <v>1121021</v>
      </c>
      <c r="L17" s="4">
        <v>1138881</v>
      </c>
      <c r="M17" s="4">
        <v>1159976</v>
      </c>
      <c r="N17" s="4">
        <v>1179945</v>
      </c>
      <c r="O17" s="4">
        <v>1202017</v>
      </c>
      <c r="P17" s="4">
        <v>1222168</v>
      </c>
      <c r="Q17" s="4">
        <v>1230618</v>
      </c>
      <c r="R17" s="4">
        <v>1249488</v>
      </c>
      <c r="S17" s="4">
        <v>1266458</v>
      </c>
      <c r="T17" s="4">
        <v>1289327</v>
      </c>
      <c r="U17" s="4">
        <v>1319176</v>
      </c>
      <c r="V17" s="4">
        <v>1350274</v>
      </c>
    </row>
    <row r="18" spans="1:22">
      <c r="A18" t="s">
        <v>45</v>
      </c>
      <c r="B18" s="4">
        <v>1354673</v>
      </c>
      <c r="C18" s="4">
        <v>1330955</v>
      </c>
      <c r="D18" s="4">
        <v>1300743</v>
      </c>
      <c r="E18" s="4">
        <v>1255674</v>
      </c>
      <c r="F18" s="4">
        <v>1214103</v>
      </c>
      <c r="G18" s="4">
        <v>1184813</v>
      </c>
      <c r="H18" s="4">
        <v>1172793</v>
      </c>
      <c r="I18" s="4">
        <v>1163066</v>
      </c>
      <c r="J18" s="4">
        <v>1157914</v>
      </c>
      <c r="K18" s="4">
        <v>1148824</v>
      </c>
      <c r="L18" s="4">
        <v>1142061</v>
      </c>
      <c r="M18" s="4">
        <v>1133933</v>
      </c>
      <c r="N18" s="4">
        <v>1140950</v>
      </c>
      <c r="O18" s="4">
        <v>1151645</v>
      </c>
      <c r="P18" s="4">
        <v>1165475</v>
      </c>
      <c r="Q18" s="4">
        <v>1174086</v>
      </c>
      <c r="R18" s="4">
        <v>1193244</v>
      </c>
      <c r="S18" s="4">
        <v>1217891</v>
      </c>
      <c r="T18" s="4">
        <v>1251700</v>
      </c>
      <c r="U18" s="4">
        <v>1288783</v>
      </c>
      <c r="V18" s="4">
        <v>1317432</v>
      </c>
    </row>
    <row r="19" spans="1:22">
      <c r="A19" t="s">
        <v>46</v>
      </c>
      <c r="B19" s="4">
        <v>1299531</v>
      </c>
      <c r="C19" s="4">
        <v>1329876</v>
      </c>
      <c r="D19" s="4">
        <v>1350625</v>
      </c>
      <c r="E19" s="4">
        <v>1369714</v>
      </c>
      <c r="F19" s="4">
        <v>1386921</v>
      </c>
      <c r="G19" s="4">
        <v>1390861</v>
      </c>
      <c r="H19" s="4">
        <v>1370062</v>
      </c>
      <c r="I19" s="4">
        <v>1332425</v>
      </c>
      <c r="J19" s="4">
        <v>1283966</v>
      </c>
      <c r="K19" s="4">
        <v>1240231</v>
      </c>
      <c r="L19" s="4">
        <v>1207096</v>
      </c>
      <c r="M19" s="4">
        <v>1195287</v>
      </c>
      <c r="N19" s="4">
        <v>1191249</v>
      </c>
      <c r="O19" s="4">
        <v>1186258</v>
      </c>
      <c r="P19" s="4">
        <v>1177103</v>
      </c>
      <c r="Q19" s="4">
        <v>1167211</v>
      </c>
      <c r="R19" s="4">
        <v>1160414</v>
      </c>
      <c r="S19" s="4">
        <v>1164185</v>
      </c>
      <c r="T19" s="4">
        <v>1178063</v>
      </c>
      <c r="U19" s="4">
        <v>1198765</v>
      </c>
      <c r="V19" s="4">
        <v>1220034</v>
      </c>
    </row>
    <row r="20" spans="1:22">
      <c r="A20" t="s">
        <v>8</v>
      </c>
      <c r="B20" s="4">
        <v>1150069</v>
      </c>
      <c r="C20" s="4">
        <v>1181591</v>
      </c>
      <c r="D20" s="4">
        <v>1220971</v>
      </c>
      <c r="E20" s="4">
        <v>1257196</v>
      </c>
      <c r="F20" s="4">
        <v>1284695</v>
      </c>
      <c r="G20" s="4">
        <v>1310010</v>
      </c>
      <c r="H20" s="4">
        <v>1338471</v>
      </c>
      <c r="I20" s="4">
        <v>1360297</v>
      </c>
      <c r="J20" s="4">
        <v>1384258</v>
      </c>
      <c r="K20" s="4">
        <v>1401175</v>
      </c>
      <c r="L20" s="4">
        <v>1399339</v>
      </c>
      <c r="M20" s="4">
        <v>1369619</v>
      </c>
      <c r="N20" s="4">
        <v>1336245</v>
      </c>
      <c r="O20" s="4">
        <v>1292960</v>
      </c>
      <c r="P20" s="4">
        <v>1252324</v>
      </c>
      <c r="Q20" s="4">
        <v>1220275</v>
      </c>
      <c r="R20" s="4">
        <v>1210028</v>
      </c>
      <c r="S20" s="4">
        <v>1202542</v>
      </c>
      <c r="T20" s="4">
        <v>1196875</v>
      </c>
      <c r="U20" s="4">
        <v>1190901</v>
      </c>
      <c r="V20" s="4">
        <v>1185148</v>
      </c>
    </row>
    <row r="21" spans="1:22">
      <c r="A21" t="s">
        <v>9</v>
      </c>
      <c r="B21" s="4">
        <v>1018908</v>
      </c>
      <c r="C21" s="4">
        <v>1053763</v>
      </c>
      <c r="D21" s="4">
        <v>1064112</v>
      </c>
      <c r="E21" s="4">
        <v>1081165</v>
      </c>
      <c r="F21" s="4">
        <v>1110602</v>
      </c>
      <c r="G21" s="4">
        <v>1146838</v>
      </c>
      <c r="H21" s="4">
        <v>1182039</v>
      </c>
      <c r="I21" s="4">
        <v>1222813</v>
      </c>
      <c r="J21" s="4">
        <v>1261673</v>
      </c>
      <c r="K21" s="4">
        <v>1292908</v>
      </c>
      <c r="L21" s="4">
        <v>1320504</v>
      </c>
      <c r="M21" s="4">
        <v>1350060</v>
      </c>
      <c r="N21" s="4">
        <v>1367055</v>
      </c>
      <c r="O21" s="4">
        <v>1383470</v>
      </c>
      <c r="P21" s="4">
        <v>1396037</v>
      </c>
      <c r="Q21" s="4">
        <v>1392935</v>
      </c>
      <c r="R21" s="4">
        <v>1367448</v>
      </c>
      <c r="S21" s="4">
        <v>1330959</v>
      </c>
      <c r="T21" s="4">
        <v>1286609</v>
      </c>
      <c r="U21" s="4">
        <v>1246625</v>
      </c>
      <c r="V21" s="4">
        <v>1217865</v>
      </c>
    </row>
    <row r="22" spans="1:22">
      <c r="A22" t="s">
        <v>10</v>
      </c>
      <c r="B22" s="4">
        <v>772497</v>
      </c>
      <c r="C22" s="4">
        <v>809433</v>
      </c>
      <c r="D22" s="4">
        <v>869072</v>
      </c>
      <c r="E22" s="4">
        <v>916701</v>
      </c>
      <c r="F22" s="4">
        <v>957289</v>
      </c>
      <c r="G22" s="4">
        <v>997634</v>
      </c>
      <c r="H22" s="4">
        <v>1032647</v>
      </c>
      <c r="I22" s="4">
        <v>1045863</v>
      </c>
      <c r="J22" s="4">
        <v>1067306</v>
      </c>
      <c r="K22" s="4">
        <v>1099729</v>
      </c>
      <c r="L22" s="4">
        <v>1137887</v>
      </c>
      <c r="M22" s="4">
        <v>1173395</v>
      </c>
      <c r="N22" s="4">
        <v>1211390</v>
      </c>
      <c r="O22" s="4">
        <v>1249247</v>
      </c>
      <c r="P22" s="4">
        <v>1277271</v>
      </c>
      <c r="Q22" s="4">
        <v>1300456</v>
      </c>
      <c r="R22" s="4">
        <v>1324747</v>
      </c>
      <c r="S22" s="4">
        <v>1340431</v>
      </c>
      <c r="T22" s="4">
        <v>1356012</v>
      </c>
      <c r="U22" s="4">
        <v>1368185</v>
      </c>
      <c r="V22" s="4">
        <v>1364677</v>
      </c>
    </row>
    <row r="23" spans="1:22">
      <c r="A23" t="s">
        <v>11</v>
      </c>
      <c r="B23" s="4">
        <v>613561</v>
      </c>
      <c r="C23" s="4">
        <v>630932</v>
      </c>
      <c r="D23" s="4">
        <v>655716</v>
      </c>
      <c r="E23" s="4">
        <v>687348</v>
      </c>
      <c r="F23" s="4">
        <v>720207</v>
      </c>
      <c r="G23" s="4">
        <v>752916</v>
      </c>
      <c r="H23" s="4">
        <v>788278</v>
      </c>
      <c r="I23" s="4">
        <v>844340</v>
      </c>
      <c r="J23" s="4">
        <v>891262</v>
      </c>
      <c r="K23" s="4">
        <v>933466</v>
      </c>
      <c r="L23" s="4">
        <v>977853</v>
      </c>
      <c r="M23" s="4">
        <v>1013565</v>
      </c>
      <c r="N23" s="4">
        <v>1023315</v>
      </c>
      <c r="O23" s="4">
        <v>1041252</v>
      </c>
      <c r="P23" s="4">
        <v>1069392</v>
      </c>
      <c r="Q23" s="4">
        <v>1102960</v>
      </c>
      <c r="R23" s="4">
        <v>1135977</v>
      </c>
      <c r="S23" s="4">
        <v>1172722</v>
      </c>
      <c r="T23" s="4">
        <v>1208304</v>
      </c>
      <c r="U23" s="4">
        <v>1236748</v>
      </c>
      <c r="V23" s="4">
        <v>1260206</v>
      </c>
    </row>
    <row r="24" spans="1:22">
      <c r="A24" t="s">
        <v>12</v>
      </c>
      <c r="B24" s="4">
        <v>549891</v>
      </c>
      <c r="C24" s="4">
        <v>550143</v>
      </c>
      <c r="D24" s="4">
        <v>548769</v>
      </c>
      <c r="E24" s="4">
        <v>552422</v>
      </c>
      <c r="F24" s="4">
        <v>562749</v>
      </c>
      <c r="G24" s="4">
        <v>574224</v>
      </c>
      <c r="H24" s="4">
        <v>594873</v>
      </c>
      <c r="I24" s="4">
        <v>619639</v>
      </c>
      <c r="J24" s="4">
        <v>649039</v>
      </c>
      <c r="K24" s="4">
        <v>679231</v>
      </c>
      <c r="L24" s="4">
        <v>709616</v>
      </c>
      <c r="M24" s="4">
        <v>744664</v>
      </c>
      <c r="N24" s="4">
        <v>801443</v>
      </c>
      <c r="O24" s="4">
        <v>849102</v>
      </c>
      <c r="P24" s="4">
        <v>888164</v>
      </c>
      <c r="Q24" s="4">
        <v>926287</v>
      </c>
      <c r="R24" s="4">
        <v>957632</v>
      </c>
      <c r="S24" s="4">
        <v>969894</v>
      </c>
      <c r="T24" s="4">
        <v>988509</v>
      </c>
      <c r="U24" s="4">
        <v>1017348</v>
      </c>
      <c r="V24" s="4">
        <v>1050581</v>
      </c>
    </row>
    <row r="25" spans="1:22">
      <c r="A25" t="s">
        <v>13</v>
      </c>
      <c r="B25" s="4">
        <v>458814</v>
      </c>
      <c r="C25" s="4">
        <v>469449</v>
      </c>
      <c r="D25" s="4">
        <v>479207</v>
      </c>
      <c r="E25" s="4">
        <v>484531</v>
      </c>
      <c r="F25" s="4">
        <v>487565</v>
      </c>
      <c r="G25" s="4">
        <v>488185</v>
      </c>
      <c r="H25" s="4">
        <v>489997</v>
      </c>
      <c r="I25" s="4">
        <v>491123</v>
      </c>
      <c r="J25" s="4">
        <v>497659</v>
      </c>
      <c r="K25" s="4">
        <v>510213</v>
      </c>
      <c r="L25" s="4">
        <v>524094</v>
      </c>
      <c r="M25" s="4">
        <v>542589</v>
      </c>
      <c r="N25" s="4">
        <v>564079</v>
      </c>
      <c r="O25" s="4">
        <v>592170</v>
      </c>
      <c r="P25" s="4">
        <v>621283</v>
      </c>
      <c r="Q25" s="4">
        <v>649566</v>
      </c>
      <c r="R25" s="4">
        <v>682973</v>
      </c>
      <c r="S25" s="4">
        <v>736101</v>
      </c>
      <c r="T25" s="4">
        <v>779387</v>
      </c>
      <c r="U25" s="4">
        <v>817561</v>
      </c>
      <c r="V25" s="4">
        <v>854293</v>
      </c>
    </row>
    <row r="26" spans="1:22">
      <c r="A26" t="s">
        <v>14</v>
      </c>
      <c r="B26" s="4">
        <v>334440</v>
      </c>
      <c r="C26" s="4">
        <v>343126</v>
      </c>
      <c r="D26" s="4">
        <v>350520</v>
      </c>
      <c r="E26" s="4">
        <v>360152</v>
      </c>
      <c r="F26" s="4">
        <v>368094</v>
      </c>
      <c r="G26" s="4">
        <v>377188</v>
      </c>
      <c r="H26" s="4">
        <v>387233</v>
      </c>
      <c r="I26" s="4">
        <v>396494</v>
      </c>
      <c r="J26" s="4">
        <v>403051</v>
      </c>
      <c r="K26" s="4">
        <v>407556</v>
      </c>
      <c r="L26" s="4">
        <v>411363</v>
      </c>
      <c r="M26" s="4">
        <v>415677</v>
      </c>
      <c r="N26" s="4">
        <v>420270</v>
      </c>
      <c r="O26" s="4">
        <v>428838</v>
      </c>
      <c r="P26" s="4">
        <v>440683</v>
      </c>
      <c r="Q26" s="4">
        <v>452282</v>
      </c>
      <c r="R26" s="4">
        <v>468088</v>
      </c>
      <c r="S26" s="4">
        <v>489682</v>
      </c>
      <c r="T26" s="4">
        <v>515941</v>
      </c>
      <c r="U26" s="4">
        <v>543317</v>
      </c>
      <c r="V26" s="4">
        <v>569696</v>
      </c>
    </row>
    <row r="27" spans="1:22">
      <c r="A27" t="s">
        <v>15</v>
      </c>
      <c r="B27" s="4">
        <v>184430</v>
      </c>
      <c r="C27" s="4">
        <v>195937</v>
      </c>
      <c r="D27" s="4">
        <v>209371</v>
      </c>
      <c r="E27" s="4">
        <v>221920</v>
      </c>
      <c r="F27" s="4">
        <v>233940</v>
      </c>
      <c r="G27" s="4">
        <v>243248</v>
      </c>
      <c r="H27" s="4">
        <v>251773</v>
      </c>
      <c r="I27" s="4">
        <v>257076</v>
      </c>
      <c r="J27" s="4">
        <v>264613</v>
      </c>
      <c r="K27" s="4">
        <v>271555</v>
      </c>
      <c r="L27" s="4">
        <v>280606</v>
      </c>
      <c r="M27" s="4">
        <v>290476</v>
      </c>
      <c r="N27" s="4">
        <v>299922</v>
      </c>
      <c r="O27" s="4">
        <v>307258</v>
      </c>
      <c r="P27" s="4">
        <v>313199</v>
      </c>
      <c r="Q27" s="4">
        <v>317644</v>
      </c>
      <c r="R27" s="4">
        <v>323647</v>
      </c>
      <c r="S27" s="4">
        <v>329295</v>
      </c>
      <c r="T27" s="4">
        <v>337170</v>
      </c>
      <c r="U27" s="4">
        <v>348047</v>
      </c>
      <c r="V27" s="4">
        <v>359314</v>
      </c>
    </row>
    <row r="28" spans="1:22">
      <c r="A28" t="s">
        <v>16</v>
      </c>
      <c r="B28" s="4">
        <v>88469</v>
      </c>
      <c r="C28" s="4">
        <v>91989</v>
      </c>
      <c r="D28" s="4">
        <v>94427</v>
      </c>
      <c r="E28" s="4">
        <v>96618</v>
      </c>
      <c r="F28" s="4">
        <v>99378</v>
      </c>
      <c r="G28" s="4">
        <v>106013</v>
      </c>
      <c r="H28" s="4">
        <v>115731</v>
      </c>
      <c r="I28" s="4">
        <v>124422</v>
      </c>
      <c r="J28" s="4">
        <v>131926</v>
      </c>
      <c r="K28" s="4">
        <v>139420</v>
      </c>
      <c r="L28" s="4">
        <v>144979</v>
      </c>
      <c r="M28" s="4">
        <v>149290</v>
      </c>
      <c r="N28" s="4">
        <v>155870</v>
      </c>
      <c r="O28" s="4">
        <v>163301</v>
      </c>
      <c r="P28" s="4">
        <v>170273</v>
      </c>
      <c r="Q28" s="4">
        <v>177089</v>
      </c>
      <c r="R28" s="4">
        <v>185348</v>
      </c>
      <c r="S28" s="4">
        <v>193051</v>
      </c>
      <c r="T28" s="4">
        <v>199663</v>
      </c>
      <c r="U28" s="4">
        <v>205031</v>
      </c>
      <c r="V28" s="4">
        <v>208810</v>
      </c>
    </row>
    <row r="29" spans="1:22">
      <c r="A29" t="s">
        <v>17</v>
      </c>
      <c r="B29" t="s">
        <v>18</v>
      </c>
      <c r="C29" s="4">
        <v>27526</v>
      </c>
      <c r="D29" s="4">
        <v>29098</v>
      </c>
      <c r="E29" s="4">
        <v>31073</v>
      </c>
      <c r="F29" s="4">
        <v>32911</v>
      </c>
      <c r="G29" s="4">
        <v>34902</v>
      </c>
      <c r="H29" s="4">
        <v>36733</v>
      </c>
      <c r="I29" s="4">
        <v>38237</v>
      </c>
      <c r="J29" s="4">
        <v>39662</v>
      </c>
      <c r="K29" s="4">
        <v>41306</v>
      </c>
      <c r="L29" s="4">
        <v>45009</v>
      </c>
      <c r="M29" s="4">
        <v>49852</v>
      </c>
      <c r="N29" s="4">
        <v>54454</v>
      </c>
      <c r="O29" s="4">
        <v>58076</v>
      </c>
      <c r="P29" s="4">
        <v>61862</v>
      </c>
      <c r="Q29" s="4">
        <v>64978</v>
      </c>
      <c r="R29" s="4">
        <v>68987</v>
      </c>
      <c r="S29" s="4">
        <v>72577</v>
      </c>
      <c r="T29" s="4">
        <v>76477</v>
      </c>
      <c r="U29" s="4">
        <v>80215</v>
      </c>
      <c r="V29" s="4">
        <v>84178</v>
      </c>
    </row>
    <row r="30" spans="1:22">
      <c r="A30" t="s">
        <v>19</v>
      </c>
      <c r="B30" t="s">
        <v>18</v>
      </c>
      <c r="C30" s="4">
        <v>5077</v>
      </c>
      <c r="D30" s="4">
        <v>5297</v>
      </c>
      <c r="E30" s="4">
        <v>5682</v>
      </c>
      <c r="F30" s="4">
        <v>5851</v>
      </c>
      <c r="G30" s="4">
        <v>6180</v>
      </c>
      <c r="H30" s="4">
        <v>6677</v>
      </c>
      <c r="I30" s="4">
        <v>7016</v>
      </c>
      <c r="J30" s="4">
        <v>7605</v>
      </c>
      <c r="K30" s="4">
        <v>8151</v>
      </c>
      <c r="L30" s="4">
        <v>8943</v>
      </c>
      <c r="M30" s="4">
        <v>9327</v>
      </c>
      <c r="N30" s="4">
        <v>9752</v>
      </c>
      <c r="O30" s="4">
        <v>10156</v>
      </c>
      <c r="P30" s="4">
        <v>10962</v>
      </c>
      <c r="Q30" s="4">
        <v>12084</v>
      </c>
      <c r="R30" s="4">
        <v>13791</v>
      </c>
      <c r="S30" s="4">
        <v>15106</v>
      </c>
      <c r="T30" s="4">
        <v>16251</v>
      </c>
      <c r="U30" s="4">
        <v>17577</v>
      </c>
      <c r="V30" s="4">
        <v>18597</v>
      </c>
    </row>
    <row r="31" spans="1:22">
      <c r="A31" t="s">
        <v>20</v>
      </c>
      <c r="B31" t="s">
        <v>18</v>
      </c>
      <c r="C31">
        <v>520</v>
      </c>
      <c r="D31">
        <v>533</v>
      </c>
      <c r="E31">
        <v>557</v>
      </c>
      <c r="F31">
        <v>593</v>
      </c>
      <c r="G31">
        <v>614</v>
      </c>
      <c r="H31">
        <v>696</v>
      </c>
      <c r="I31">
        <v>737</v>
      </c>
      <c r="J31">
        <v>844</v>
      </c>
      <c r="K31">
        <v>876</v>
      </c>
      <c r="L31">
        <v>897</v>
      </c>
      <c r="M31">
        <v>940</v>
      </c>
      <c r="N31" s="4">
        <v>1060</v>
      </c>
      <c r="O31" s="4">
        <v>1167</v>
      </c>
      <c r="P31" s="4">
        <v>1237</v>
      </c>
      <c r="Q31" s="4">
        <v>1268</v>
      </c>
      <c r="R31" s="4">
        <v>1399</v>
      </c>
      <c r="S31" s="4">
        <v>1533</v>
      </c>
      <c r="T31" s="4">
        <v>1635</v>
      </c>
      <c r="U31" s="4">
        <v>1793</v>
      </c>
      <c r="V31" s="4">
        <v>2156</v>
      </c>
    </row>
    <row r="32" spans="1:22">
      <c r="B32" t="s">
        <v>21</v>
      </c>
    </row>
    <row r="33" spans="1:22">
      <c r="A33" t="s">
        <v>22</v>
      </c>
      <c r="B33">
        <v>36</v>
      </c>
      <c r="C33">
        <v>36.4</v>
      </c>
      <c r="D33">
        <v>36.700000000000003</v>
      </c>
      <c r="E33">
        <v>37.1</v>
      </c>
      <c r="F33">
        <v>37.4</v>
      </c>
      <c r="G33">
        <v>37.700000000000003</v>
      </c>
      <c r="H33">
        <v>38</v>
      </c>
      <c r="I33">
        <v>38.299999999999997</v>
      </c>
      <c r="J33">
        <v>38.5</v>
      </c>
      <c r="K33">
        <v>38.700000000000003</v>
      </c>
      <c r="L33">
        <v>38.9</v>
      </c>
      <c r="M33">
        <v>39.1</v>
      </c>
      <c r="N33">
        <v>39.299999999999997</v>
      </c>
      <c r="O33">
        <v>39.4</v>
      </c>
      <c r="P33">
        <v>39.5</v>
      </c>
      <c r="Q33">
        <v>39.700000000000003</v>
      </c>
      <c r="R33">
        <v>39.799999999999997</v>
      </c>
      <c r="S33">
        <v>39.799999999999997</v>
      </c>
      <c r="T33">
        <v>39.700000000000003</v>
      </c>
      <c r="U33">
        <v>39.700000000000003</v>
      </c>
      <c r="V33">
        <v>39.799999999999997</v>
      </c>
    </row>
    <row r="35" spans="1:22">
      <c r="A35" t="s">
        <v>47</v>
      </c>
    </row>
    <row r="36" spans="1:22">
      <c r="A36" t="s">
        <v>18</v>
      </c>
      <c r="B36" t="s">
        <v>48</v>
      </c>
    </row>
    <row r="38" spans="1:22">
      <c r="A38" t="s">
        <v>49</v>
      </c>
    </row>
    <row r="39" spans="1:22">
      <c r="A39">
        <v>1</v>
      </c>
      <c r="B39" t="s">
        <v>50</v>
      </c>
    </row>
    <row r="40" spans="1:22">
      <c r="A40">
        <v>2</v>
      </c>
      <c r="B40" t="s">
        <v>51</v>
      </c>
    </row>
    <row r="41" spans="1:22">
      <c r="A41">
        <v>3</v>
      </c>
      <c r="B41" t="s">
        <v>52</v>
      </c>
    </row>
    <row r="42" spans="1:22">
      <c r="A42">
        <v>4</v>
      </c>
      <c r="B42" t="s">
        <v>53</v>
      </c>
    </row>
    <row r="43" spans="1:22">
      <c r="A43">
        <v>5</v>
      </c>
      <c r="B43" t="s">
        <v>54</v>
      </c>
    </row>
    <row r="45" spans="1:22">
      <c r="A45" t="s">
        <v>55</v>
      </c>
    </row>
    <row r="46" spans="1:22">
      <c r="A46" t="s">
        <v>56</v>
      </c>
    </row>
    <row r="47" spans="1:22">
      <c r="A47" t="s">
        <v>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7"/>
  <sheetViews>
    <sheetView workbookViewId="0">
      <selection activeCell="A8" sqref="A8"/>
    </sheetView>
  </sheetViews>
  <sheetFormatPr defaultRowHeight="15"/>
  <sheetData>
    <row r="1" spans="1:22">
      <c r="A1" t="s">
        <v>33</v>
      </c>
    </row>
    <row r="2" spans="1:22">
      <c r="A2" t="s">
        <v>34</v>
      </c>
    </row>
    <row r="3" spans="1:22">
      <c r="A3" t="s">
        <v>35</v>
      </c>
    </row>
    <row r="4" spans="1:22">
      <c r="A4" t="s">
        <v>36</v>
      </c>
    </row>
    <row r="6" spans="1:22">
      <c r="B6" t="s">
        <v>37</v>
      </c>
    </row>
    <row r="7" spans="1:22">
      <c r="B7" t="s">
        <v>2</v>
      </c>
    </row>
    <row r="8" spans="1:22">
      <c r="A8" t="s">
        <v>3</v>
      </c>
      <c r="B8">
        <v>2000</v>
      </c>
      <c r="C8">
        <v>2001</v>
      </c>
      <c r="D8">
        <v>2002</v>
      </c>
      <c r="E8">
        <v>2003</v>
      </c>
      <c r="F8">
        <v>2004</v>
      </c>
      <c r="G8">
        <v>2005</v>
      </c>
      <c r="H8">
        <v>2006</v>
      </c>
      <c r="I8">
        <v>2007</v>
      </c>
      <c r="J8">
        <v>2008</v>
      </c>
      <c r="K8">
        <v>2009</v>
      </c>
      <c r="L8">
        <v>2010</v>
      </c>
      <c r="M8">
        <v>2011</v>
      </c>
      <c r="N8">
        <v>2012</v>
      </c>
      <c r="O8">
        <v>2013</v>
      </c>
      <c r="P8">
        <v>2014</v>
      </c>
      <c r="Q8">
        <v>2015</v>
      </c>
      <c r="R8">
        <v>2016</v>
      </c>
      <c r="S8">
        <v>2017</v>
      </c>
      <c r="T8">
        <v>2018</v>
      </c>
      <c r="U8">
        <v>2019</v>
      </c>
      <c r="V8">
        <v>2020</v>
      </c>
    </row>
    <row r="9" spans="1:22">
      <c r="B9" t="s">
        <v>4</v>
      </c>
    </row>
    <row r="10" spans="1:22">
      <c r="A10" t="s">
        <v>5</v>
      </c>
      <c r="B10" s="4">
        <v>30685730</v>
      </c>
      <c r="C10" s="4">
        <v>31020902</v>
      </c>
      <c r="D10" s="4">
        <v>31360079</v>
      </c>
      <c r="E10" s="4">
        <v>31644028</v>
      </c>
      <c r="F10" s="4">
        <v>31940655</v>
      </c>
      <c r="G10" s="4">
        <v>32243753</v>
      </c>
      <c r="H10" s="4">
        <v>32571174</v>
      </c>
      <c r="I10" s="4">
        <v>32889025</v>
      </c>
      <c r="J10" s="4">
        <v>33247118</v>
      </c>
      <c r="K10" s="4">
        <v>33628895</v>
      </c>
      <c r="L10" s="4">
        <v>34004889</v>
      </c>
      <c r="M10" s="4">
        <v>34339328</v>
      </c>
      <c r="N10" s="4">
        <v>34714222</v>
      </c>
      <c r="O10" s="4">
        <v>35082954</v>
      </c>
      <c r="P10" s="4">
        <v>35437435</v>
      </c>
      <c r="Q10" s="4">
        <v>35702908</v>
      </c>
      <c r="R10" s="4">
        <v>36109487</v>
      </c>
      <c r="S10" s="4">
        <v>36545295</v>
      </c>
      <c r="T10" s="4">
        <v>37065178</v>
      </c>
      <c r="U10" s="4">
        <v>37593384</v>
      </c>
      <c r="V10" s="4">
        <v>38005238</v>
      </c>
    </row>
    <row r="11" spans="1:22">
      <c r="A11" t="s">
        <v>38</v>
      </c>
      <c r="B11" s="4">
        <v>1790699</v>
      </c>
      <c r="C11" s="4">
        <v>1754354</v>
      </c>
      <c r="D11" s="4">
        <v>1723292</v>
      </c>
      <c r="E11" s="4">
        <v>1705276</v>
      </c>
      <c r="F11" s="4">
        <v>1705030</v>
      </c>
      <c r="G11" s="4">
        <v>1708245</v>
      </c>
      <c r="H11" s="4">
        <v>1727509</v>
      </c>
      <c r="I11" s="4">
        <v>1753475</v>
      </c>
      <c r="J11" s="4">
        <v>1793552</v>
      </c>
      <c r="K11" s="4">
        <v>1831631</v>
      </c>
      <c r="L11" s="4">
        <v>1871905</v>
      </c>
      <c r="M11" s="4">
        <v>1899812</v>
      </c>
      <c r="N11" s="4">
        <v>1917338</v>
      </c>
      <c r="O11" s="4">
        <v>1924654</v>
      </c>
      <c r="P11" s="4">
        <v>1927705</v>
      </c>
      <c r="Q11" s="4">
        <v>1928878</v>
      </c>
      <c r="R11" s="4">
        <v>1942791</v>
      </c>
      <c r="S11" s="4">
        <v>1941873</v>
      </c>
      <c r="T11" s="4">
        <v>1940561</v>
      </c>
      <c r="U11" s="4">
        <v>1932463</v>
      </c>
      <c r="V11" s="4">
        <v>1921944</v>
      </c>
    </row>
    <row r="12" spans="1:22">
      <c r="A12" t="s">
        <v>39</v>
      </c>
      <c r="B12" s="4">
        <v>2036949</v>
      </c>
      <c r="C12" s="4">
        <v>2017049</v>
      </c>
      <c r="D12" s="4">
        <v>1988754</v>
      </c>
      <c r="E12" s="4">
        <v>1947657</v>
      </c>
      <c r="F12" s="4">
        <v>1905050</v>
      </c>
      <c r="G12" s="4">
        <v>1864782</v>
      </c>
      <c r="H12" s="4">
        <v>1824535</v>
      </c>
      <c r="I12" s="4">
        <v>1801934</v>
      </c>
      <c r="J12" s="4">
        <v>1790489</v>
      </c>
      <c r="K12" s="4">
        <v>1791787</v>
      </c>
      <c r="L12" s="4">
        <v>1791169</v>
      </c>
      <c r="M12" s="4">
        <v>1810914</v>
      </c>
      <c r="N12" s="4">
        <v>1847505</v>
      </c>
      <c r="O12" s="4">
        <v>1892730</v>
      </c>
      <c r="P12" s="4">
        <v>1931039</v>
      </c>
      <c r="Q12" s="4">
        <v>1969492</v>
      </c>
      <c r="R12" s="4">
        <v>2003223</v>
      </c>
      <c r="S12" s="4">
        <v>2021564</v>
      </c>
      <c r="T12" s="4">
        <v>2033313</v>
      </c>
      <c r="U12" s="4">
        <v>2041032</v>
      </c>
      <c r="V12" s="4">
        <v>2044603</v>
      </c>
    </row>
    <row r="13" spans="1:22">
      <c r="A13" t="s">
        <v>40</v>
      </c>
      <c r="B13" s="4">
        <v>2055843</v>
      </c>
      <c r="C13" s="4">
        <v>2079739</v>
      </c>
      <c r="D13" s="4">
        <v>2114746</v>
      </c>
      <c r="E13" s="4">
        <v>2139150</v>
      </c>
      <c r="F13" s="4">
        <v>2141832</v>
      </c>
      <c r="G13" s="4">
        <v>2124530</v>
      </c>
      <c r="H13" s="4">
        <v>2096117</v>
      </c>
      <c r="I13" s="4">
        <v>2065911</v>
      </c>
      <c r="J13" s="4">
        <v>2032298</v>
      </c>
      <c r="K13" s="4">
        <v>1996736</v>
      </c>
      <c r="L13" s="4">
        <v>1959099</v>
      </c>
      <c r="M13" s="4">
        <v>1918095</v>
      </c>
      <c r="N13" s="4">
        <v>1895451</v>
      </c>
      <c r="O13" s="4">
        <v>1886668</v>
      </c>
      <c r="P13" s="4">
        <v>1893264</v>
      </c>
      <c r="Q13" s="4">
        <v>1895463</v>
      </c>
      <c r="R13" s="4">
        <v>1919810</v>
      </c>
      <c r="S13" s="4">
        <v>1948681</v>
      </c>
      <c r="T13" s="4">
        <v>1992389</v>
      </c>
      <c r="U13" s="4">
        <v>2032988</v>
      </c>
      <c r="V13" s="4">
        <v>2072100</v>
      </c>
    </row>
    <row r="14" spans="1:22">
      <c r="A14" t="s">
        <v>41</v>
      </c>
      <c r="B14" s="4">
        <v>2095909</v>
      </c>
      <c r="C14" s="4">
        <v>2115915</v>
      </c>
      <c r="D14" s="4">
        <v>2128264</v>
      </c>
      <c r="E14" s="4">
        <v>2129918</v>
      </c>
      <c r="F14" s="4">
        <v>2144151</v>
      </c>
      <c r="G14" s="4">
        <v>2176159</v>
      </c>
      <c r="H14" s="4">
        <v>2211529</v>
      </c>
      <c r="I14" s="4">
        <v>2232083</v>
      </c>
      <c r="J14" s="4">
        <v>2250947</v>
      </c>
      <c r="K14" s="4">
        <v>2255781</v>
      </c>
      <c r="L14" s="4">
        <v>2248876</v>
      </c>
      <c r="M14" s="4">
        <v>2236197</v>
      </c>
      <c r="N14" s="4">
        <v>2197641</v>
      </c>
      <c r="O14" s="4">
        <v>2154873</v>
      </c>
      <c r="P14" s="4">
        <v>2118889</v>
      </c>
      <c r="Q14" s="4">
        <v>2092961</v>
      </c>
      <c r="R14" s="4">
        <v>2083843</v>
      </c>
      <c r="S14" s="4">
        <v>2090598</v>
      </c>
      <c r="T14" s="4">
        <v>2106395</v>
      </c>
      <c r="U14" s="4">
        <v>2114539</v>
      </c>
      <c r="V14" s="4">
        <v>2100865</v>
      </c>
    </row>
    <row r="15" spans="1:22">
      <c r="A15" t="s">
        <v>42</v>
      </c>
      <c r="B15" s="4">
        <v>2068377</v>
      </c>
      <c r="C15" s="4">
        <v>2108997</v>
      </c>
      <c r="D15" s="4">
        <v>2142288</v>
      </c>
      <c r="E15" s="4">
        <v>2178032</v>
      </c>
      <c r="F15" s="4">
        <v>2210969</v>
      </c>
      <c r="G15" s="4">
        <v>2234320</v>
      </c>
      <c r="H15" s="4">
        <v>2251740</v>
      </c>
      <c r="I15" s="4">
        <v>2261331</v>
      </c>
      <c r="J15" s="4">
        <v>2264625</v>
      </c>
      <c r="K15" s="4">
        <v>2286001</v>
      </c>
      <c r="L15" s="4">
        <v>2321972</v>
      </c>
      <c r="M15" s="4">
        <v>2352455</v>
      </c>
      <c r="N15" s="4">
        <v>2389961</v>
      </c>
      <c r="O15" s="4">
        <v>2416433</v>
      </c>
      <c r="P15" s="4">
        <v>2423034</v>
      </c>
      <c r="Q15" s="4">
        <v>2395623</v>
      </c>
      <c r="R15" s="4">
        <v>2387191</v>
      </c>
      <c r="S15" s="4">
        <v>2401419</v>
      </c>
      <c r="T15" s="4">
        <v>2436459</v>
      </c>
      <c r="U15" s="4">
        <v>2475546</v>
      </c>
      <c r="V15" s="4">
        <v>2482802</v>
      </c>
    </row>
    <row r="16" spans="1:22">
      <c r="A16" t="s">
        <v>43</v>
      </c>
      <c r="B16" s="4">
        <v>2074212</v>
      </c>
      <c r="C16" s="4">
        <v>2073119</v>
      </c>
      <c r="D16" s="4">
        <v>2085672</v>
      </c>
      <c r="E16" s="4">
        <v>2098710</v>
      </c>
      <c r="F16" s="4">
        <v>2125033</v>
      </c>
      <c r="G16" s="4">
        <v>2151097</v>
      </c>
      <c r="H16" s="4">
        <v>2184676</v>
      </c>
      <c r="I16" s="4">
        <v>2224627</v>
      </c>
      <c r="J16" s="4">
        <v>2272852</v>
      </c>
      <c r="K16" s="4">
        <v>2321928</v>
      </c>
      <c r="L16" s="4">
        <v>2357383</v>
      </c>
      <c r="M16" s="4">
        <v>2368297</v>
      </c>
      <c r="N16" s="4">
        <v>2383927</v>
      </c>
      <c r="O16" s="4">
        <v>2393577</v>
      </c>
      <c r="P16" s="4">
        <v>2413496</v>
      </c>
      <c r="Q16" s="4">
        <v>2429557</v>
      </c>
      <c r="R16" s="4">
        <v>2466106</v>
      </c>
      <c r="S16" s="4">
        <v>2513657</v>
      </c>
      <c r="T16" s="4">
        <v>2575089</v>
      </c>
      <c r="U16" s="4">
        <v>2626058</v>
      </c>
      <c r="V16" s="4">
        <v>2645240</v>
      </c>
    </row>
    <row r="17" spans="1:22">
      <c r="A17" t="s">
        <v>44</v>
      </c>
      <c r="B17" s="4">
        <v>2253438</v>
      </c>
      <c r="C17" s="4">
        <v>2240374</v>
      </c>
      <c r="D17" s="4">
        <v>2231502</v>
      </c>
      <c r="E17" s="4">
        <v>2215051</v>
      </c>
      <c r="F17" s="4">
        <v>2194700</v>
      </c>
      <c r="G17" s="4">
        <v>2182110</v>
      </c>
      <c r="H17" s="4">
        <v>2171257</v>
      </c>
      <c r="I17" s="4">
        <v>2182174</v>
      </c>
      <c r="J17" s="4">
        <v>2207388</v>
      </c>
      <c r="K17" s="4">
        <v>2245345</v>
      </c>
      <c r="L17" s="4">
        <v>2283236</v>
      </c>
      <c r="M17" s="4">
        <v>2326256</v>
      </c>
      <c r="N17" s="4">
        <v>2368073</v>
      </c>
      <c r="O17" s="4">
        <v>2411649</v>
      </c>
      <c r="P17" s="4">
        <v>2447837</v>
      </c>
      <c r="Q17" s="4">
        <v>2460501</v>
      </c>
      <c r="R17" s="4">
        <v>2488660</v>
      </c>
      <c r="S17" s="4">
        <v>2515087</v>
      </c>
      <c r="T17" s="4">
        <v>2553299</v>
      </c>
      <c r="U17" s="4">
        <v>2605101</v>
      </c>
      <c r="V17" s="4">
        <v>2661723</v>
      </c>
    </row>
    <row r="18" spans="1:22">
      <c r="A18" t="s">
        <v>45</v>
      </c>
      <c r="B18" s="4">
        <v>2688786</v>
      </c>
      <c r="C18" s="4">
        <v>2639120</v>
      </c>
      <c r="D18" s="4">
        <v>2578328</v>
      </c>
      <c r="E18" s="4">
        <v>2490282</v>
      </c>
      <c r="F18" s="4">
        <v>2407296</v>
      </c>
      <c r="G18" s="4">
        <v>2346332</v>
      </c>
      <c r="H18" s="4">
        <v>2322767</v>
      </c>
      <c r="I18" s="4">
        <v>2307137</v>
      </c>
      <c r="J18" s="4">
        <v>2299965</v>
      </c>
      <c r="K18" s="4">
        <v>2288056</v>
      </c>
      <c r="L18" s="4">
        <v>2282303</v>
      </c>
      <c r="M18" s="4">
        <v>2272425</v>
      </c>
      <c r="N18" s="4">
        <v>2291997</v>
      </c>
      <c r="O18" s="4">
        <v>2317467</v>
      </c>
      <c r="P18" s="4">
        <v>2349272</v>
      </c>
      <c r="Q18" s="4">
        <v>2371229</v>
      </c>
      <c r="R18" s="4">
        <v>2410025</v>
      </c>
      <c r="S18" s="4">
        <v>2455926</v>
      </c>
      <c r="T18" s="4">
        <v>2517339</v>
      </c>
      <c r="U18" s="4">
        <v>2581173</v>
      </c>
      <c r="V18" s="4">
        <v>2630680</v>
      </c>
    </row>
    <row r="19" spans="1:22">
      <c r="A19" t="s">
        <v>46</v>
      </c>
      <c r="B19" s="4">
        <v>2600935</v>
      </c>
      <c r="C19" s="4">
        <v>2655885</v>
      </c>
      <c r="D19" s="4">
        <v>2691677</v>
      </c>
      <c r="E19" s="4">
        <v>2725756</v>
      </c>
      <c r="F19" s="4">
        <v>2754756</v>
      </c>
      <c r="G19" s="4">
        <v>2760218</v>
      </c>
      <c r="H19" s="4">
        <v>2715591</v>
      </c>
      <c r="I19" s="4">
        <v>2641231</v>
      </c>
      <c r="J19" s="4">
        <v>2548685</v>
      </c>
      <c r="K19" s="4">
        <v>2465531</v>
      </c>
      <c r="L19" s="4">
        <v>2403059</v>
      </c>
      <c r="M19" s="4">
        <v>2385781</v>
      </c>
      <c r="N19" s="4">
        <v>2381473</v>
      </c>
      <c r="O19" s="4">
        <v>2374735</v>
      </c>
      <c r="P19" s="4">
        <v>2362412</v>
      </c>
      <c r="Q19" s="4">
        <v>2349922</v>
      </c>
      <c r="R19" s="4">
        <v>2342178</v>
      </c>
      <c r="S19" s="4">
        <v>2353731</v>
      </c>
      <c r="T19" s="4">
        <v>2381576</v>
      </c>
      <c r="U19" s="4">
        <v>2422043</v>
      </c>
      <c r="V19" s="4">
        <v>2464247</v>
      </c>
    </row>
    <row r="20" spans="1:22">
      <c r="A20" t="s">
        <v>8</v>
      </c>
      <c r="B20" s="4">
        <v>2315428</v>
      </c>
      <c r="C20" s="4">
        <v>2379380</v>
      </c>
      <c r="D20" s="4">
        <v>2456165</v>
      </c>
      <c r="E20" s="4">
        <v>2524286</v>
      </c>
      <c r="F20" s="4">
        <v>2574828</v>
      </c>
      <c r="G20" s="4">
        <v>2620433</v>
      </c>
      <c r="H20" s="4">
        <v>2672563</v>
      </c>
      <c r="I20" s="4">
        <v>2711672</v>
      </c>
      <c r="J20" s="4">
        <v>2754800</v>
      </c>
      <c r="K20" s="4">
        <v>2784706</v>
      </c>
      <c r="L20" s="4">
        <v>2780175</v>
      </c>
      <c r="M20" s="4">
        <v>2719980</v>
      </c>
      <c r="N20" s="4">
        <v>2657781</v>
      </c>
      <c r="O20" s="4">
        <v>2577529</v>
      </c>
      <c r="P20" s="4">
        <v>2503611</v>
      </c>
      <c r="Q20" s="4">
        <v>2445816</v>
      </c>
      <c r="R20" s="4">
        <v>2431118</v>
      </c>
      <c r="S20" s="4">
        <v>2418092</v>
      </c>
      <c r="T20" s="4">
        <v>2407567</v>
      </c>
      <c r="U20" s="4">
        <v>2397851</v>
      </c>
      <c r="V20" s="4">
        <v>2390116</v>
      </c>
    </row>
    <row r="21" spans="1:22">
      <c r="A21" t="s">
        <v>9</v>
      </c>
      <c r="B21" s="4">
        <v>2044694</v>
      </c>
      <c r="C21" s="4">
        <v>2117467</v>
      </c>
      <c r="D21" s="4">
        <v>2141472</v>
      </c>
      <c r="E21" s="4">
        <v>2179741</v>
      </c>
      <c r="F21" s="4">
        <v>2240957</v>
      </c>
      <c r="G21" s="4">
        <v>2313725</v>
      </c>
      <c r="H21" s="4">
        <v>2382991</v>
      </c>
      <c r="I21" s="4">
        <v>2458231</v>
      </c>
      <c r="J21" s="4">
        <v>2527565</v>
      </c>
      <c r="K21" s="4">
        <v>2583525</v>
      </c>
      <c r="L21" s="4">
        <v>2634392</v>
      </c>
      <c r="M21" s="4">
        <v>2691049</v>
      </c>
      <c r="N21" s="4">
        <v>2726209</v>
      </c>
      <c r="O21" s="4">
        <v>2760814</v>
      </c>
      <c r="P21" s="4">
        <v>2786582</v>
      </c>
      <c r="Q21" s="4">
        <v>2783350</v>
      </c>
      <c r="R21" s="4">
        <v>2734564</v>
      </c>
      <c r="S21" s="4">
        <v>2664893</v>
      </c>
      <c r="T21" s="4">
        <v>2580128</v>
      </c>
      <c r="U21" s="4">
        <v>2504437</v>
      </c>
      <c r="V21" s="4">
        <v>2449915</v>
      </c>
    </row>
    <row r="22" spans="1:22">
      <c r="A22" t="s">
        <v>10</v>
      </c>
      <c r="B22" s="4">
        <v>1555993</v>
      </c>
      <c r="C22" s="4">
        <v>1628793</v>
      </c>
      <c r="D22" s="4">
        <v>1749985</v>
      </c>
      <c r="E22" s="4">
        <v>1848134</v>
      </c>
      <c r="F22" s="4">
        <v>1932945</v>
      </c>
      <c r="G22" s="4">
        <v>2016359</v>
      </c>
      <c r="H22" s="4">
        <v>2087927</v>
      </c>
      <c r="I22" s="4">
        <v>2111816</v>
      </c>
      <c r="J22" s="4">
        <v>2152651</v>
      </c>
      <c r="K22" s="4">
        <v>2214122</v>
      </c>
      <c r="L22" s="4">
        <v>2286060</v>
      </c>
      <c r="M22" s="4">
        <v>2352899</v>
      </c>
      <c r="N22" s="4">
        <v>2431791</v>
      </c>
      <c r="O22" s="4">
        <v>2508170</v>
      </c>
      <c r="P22" s="4">
        <v>2566359</v>
      </c>
      <c r="Q22" s="4">
        <v>2614668</v>
      </c>
      <c r="R22" s="4">
        <v>2665850</v>
      </c>
      <c r="S22" s="4">
        <v>2696687</v>
      </c>
      <c r="T22" s="4">
        <v>2728012</v>
      </c>
      <c r="U22" s="4">
        <v>2751377</v>
      </c>
      <c r="V22" s="4">
        <v>2744896</v>
      </c>
    </row>
    <row r="23" spans="1:22">
      <c r="A23" t="s">
        <v>11</v>
      </c>
      <c r="B23" s="4">
        <v>1253214</v>
      </c>
      <c r="C23" s="4">
        <v>1288861</v>
      </c>
      <c r="D23" s="4">
        <v>1338550</v>
      </c>
      <c r="E23" s="4">
        <v>1401324</v>
      </c>
      <c r="F23" s="4">
        <v>1466759</v>
      </c>
      <c r="G23" s="4">
        <v>1531450</v>
      </c>
      <c r="H23" s="4">
        <v>1603066</v>
      </c>
      <c r="I23" s="4">
        <v>1716024</v>
      </c>
      <c r="J23" s="4">
        <v>1810185</v>
      </c>
      <c r="K23" s="4">
        <v>1894421</v>
      </c>
      <c r="L23" s="4">
        <v>1981245</v>
      </c>
      <c r="M23" s="4">
        <v>2049933</v>
      </c>
      <c r="N23" s="4">
        <v>2070138</v>
      </c>
      <c r="O23" s="4">
        <v>2110672</v>
      </c>
      <c r="P23" s="4">
        <v>2171609</v>
      </c>
      <c r="Q23" s="4">
        <v>2243211</v>
      </c>
      <c r="R23" s="4">
        <v>2313160</v>
      </c>
      <c r="S23" s="4">
        <v>2388059</v>
      </c>
      <c r="T23" s="4">
        <v>2457490</v>
      </c>
      <c r="U23" s="4">
        <v>2513706</v>
      </c>
      <c r="V23" s="4">
        <v>2560241</v>
      </c>
    </row>
    <row r="24" spans="1:22">
      <c r="A24" t="s">
        <v>12</v>
      </c>
      <c r="B24" s="4">
        <v>1141975</v>
      </c>
      <c r="C24" s="4">
        <v>1142016</v>
      </c>
      <c r="D24" s="4">
        <v>1140978</v>
      </c>
      <c r="E24" s="4">
        <v>1149341</v>
      </c>
      <c r="F24" s="4">
        <v>1171669</v>
      </c>
      <c r="G24" s="4">
        <v>1194243</v>
      </c>
      <c r="H24" s="4">
        <v>1235115</v>
      </c>
      <c r="I24" s="4">
        <v>1284639</v>
      </c>
      <c r="J24" s="4">
        <v>1344053</v>
      </c>
      <c r="K24" s="4">
        <v>1404615</v>
      </c>
      <c r="L24" s="4">
        <v>1464326</v>
      </c>
      <c r="M24" s="4">
        <v>1531965</v>
      </c>
      <c r="N24" s="4">
        <v>1644577</v>
      </c>
      <c r="O24" s="4">
        <v>1741051</v>
      </c>
      <c r="P24" s="4">
        <v>1822528</v>
      </c>
      <c r="Q24" s="4">
        <v>1903004</v>
      </c>
      <c r="R24" s="4">
        <v>1969181</v>
      </c>
      <c r="S24" s="4">
        <v>1996039</v>
      </c>
      <c r="T24" s="4">
        <v>2036232</v>
      </c>
      <c r="U24" s="4">
        <v>2097784</v>
      </c>
      <c r="V24" s="4">
        <v>2167275</v>
      </c>
    </row>
    <row r="25" spans="1:22">
      <c r="A25" t="s">
        <v>13</v>
      </c>
      <c r="B25" s="4">
        <v>1005025</v>
      </c>
      <c r="C25" s="4">
        <v>1019558</v>
      </c>
      <c r="D25" s="4">
        <v>1033246</v>
      </c>
      <c r="E25" s="4">
        <v>1040597</v>
      </c>
      <c r="F25" s="4">
        <v>1043574</v>
      </c>
      <c r="G25" s="4">
        <v>1043727</v>
      </c>
      <c r="H25" s="4">
        <v>1046477</v>
      </c>
      <c r="I25" s="4">
        <v>1049111</v>
      </c>
      <c r="J25" s="4">
        <v>1061520</v>
      </c>
      <c r="K25" s="4">
        <v>1086881</v>
      </c>
      <c r="L25" s="4">
        <v>1114688</v>
      </c>
      <c r="M25" s="4">
        <v>1152882</v>
      </c>
      <c r="N25" s="4">
        <v>1194047</v>
      </c>
      <c r="O25" s="4">
        <v>1248201</v>
      </c>
      <c r="P25" s="4">
        <v>1304022</v>
      </c>
      <c r="Q25" s="4">
        <v>1357712</v>
      </c>
      <c r="R25" s="4">
        <v>1423187</v>
      </c>
      <c r="S25" s="4">
        <v>1533342</v>
      </c>
      <c r="T25" s="4">
        <v>1625617</v>
      </c>
      <c r="U25" s="4">
        <v>1707580</v>
      </c>
      <c r="V25" s="4">
        <v>1786622</v>
      </c>
    </row>
    <row r="26" spans="1:22">
      <c r="A26" t="s">
        <v>14</v>
      </c>
      <c r="B26" s="4">
        <v>804913</v>
      </c>
      <c r="C26" s="4">
        <v>818935</v>
      </c>
      <c r="D26" s="4">
        <v>828952</v>
      </c>
      <c r="E26" s="4">
        <v>842325</v>
      </c>
      <c r="F26" s="4">
        <v>851147</v>
      </c>
      <c r="G26" s="4">
        <v>863445</v>
      </c>
      <c r="H26" s="4">
        <v>877385</v>
      </c>
      <c r="I26" s="4">
        <v>891561</v>
      </c>
      <c r="J26" s="4">
        <v>901828</v>
      </c>
      <c r="K26" s="4">
        <v>907845</v>
      </c>
      <c r="L26" s="4">
        <v>913391</v>
      </c>
      <c r="M26" s="4">
        <v>918943</v>
      </c>
      <c r="N26" s="4">
        <v>925148</v>
      </c>
      <c r="O26" s="4">
        <v>939265</v>
      </c>
      <c r="P26" s="4">
        <v>961547</v>
      </c>
      <c r="Q26" s="4">
        <v>983024</v>
      </c>
      <c r="R26" s="4">
        <v>1014301</v>
      </c>
      <c r="S26" s="4">
        <v>1057693</v>
      </c>
      <c r="T26" s="4">
        <v>1109688</v>
      </c>
      <c r="U26" s="4">
        <v>1164798</v>
      </c>
      <c r="V26" s="4">
        <v>1218303</v>
      </c>
    </row>
    <row r="27" spans="1:22">
      <c r="A27" t="s">
        <v>15</v>
      </c>
      <c r="B27" s="4">
        <v>495386</v>
      </c>
      <c r="C27" s="4">
        <v>523143</v>
      </c>
      <c r="D27" s="4">
        <v>554264</v>
      </c>
      <c r="E27" s="4">
        <v>583314</v>
      </c>
      <c r="F27" s="4">
        <v>610824</v>
      </c>
      <c r="G27" s="4">
        <v>628584</v>
      </c>
      <c r="H27" s="4">
        <v>643366</v>
      </c>
      <c r="I27" s="4">
        <v>650796</v>
      </c>
      <c r="J27" s="4">
        <v>661899</v>
      </c>
      <c r="K27" s="4">
        <v>671088</v>
      </c>
      <c r="L27" s="4">
        <v>685077</v>
      </c>
      <c r="M27" s="4">
        <v>700727</v>
      </c>
      <c r="N27" s="4">
        <v>714387</v>
      </c>
      <c r="O27" s="4">
        <v>723748</v>
      </c>
      <c r="P27" s="4">
        <v>730784</v>
      </c>
      <c r="Q27" s="4">
        <v>735007</v>
      </c>
      <c r="R27" s="4">
        <v>742579</v>
      </c>
      <c r="S27" s="4">
        <v>751645</v>
      </c>
      <c r="T27" s="4">
        <v>766502</v>
      </c>
      <c r="U27" s="4">
        <v>788451</v>
      </c>
      <c r="V27" s="4">
        <v>811370</v>
      </c>
    </row>
    <row r="28" spans="1:22">
      <c r="A28" t="s">
        <v>16</v>
      </c>
      <c r="B28" s="4">
        <v>275409</v>
      </c>
      <c r="C28" s="4">
        <v>283968</v>
      </c>
      <c r="D28" s="4">
        <v>291122</v>
      </c>
      <c r="E28" s="4">
        <v>296507</v>
      </c>
      <c r="F28" s="4">
        <v>303334</v>
      </c>
      <c r="G28" s="4">
        <v>320488</v>
      </c>
      <c r="H28" s="4">
        <v>344899</v>
      </c>
      <c r="I28" s="4">
        <v>366994</v>
      </c>
      <c r="J28" s="4">
        <v>386623</v>
      </c>
      <c r="K28" s="4">
        <v>405608</v>
      </c>
      <c r="L28" s="4">
        <v>417899</v>
      </c>
      <c r="M28" s="4">
        <v>426507</v>
      </c>
      <c r="N28" s="4">
        <v>437115</v>
      </c>
      <c r="O28" s="4">
        <v>448403</v>
      </c>
      <c r="P28" s="4">
        <v>457587</v>
      </c>
      <c r="Q28" s="4">
        <v>467165</v>
      </c>
      <c r="R28" s="4">
        <v>480677</v>
      </c>
      <c r="S28" s="4">
        <v>493690</v>
      </c>
      <c r="T28" s="4">
        <v>503779</v>
      </c>
      <c r="U28" s="4">
        <v>511996</v>
      </c>
      <c r="V28" s="4">
        <v>517710</v>
      </c>
    </row>
    <row r="29" spans="1:22">
      <c r="A29" t="s">
        <v>17</v>
      </c>
      <c r="B29" t="s">
        <v>18</v>
      </c>
      <c r="C29" s="4">
        <v>105780</v>
      </c>
      <c r="D29" s="4">
        <v>111019</v>
      </c>
      <c r="E29" s="4">
        <v>117157</v>
      </c>
      <c r="F29" s="4">
        <v>123295</v>
      </c>
      <c r="G29" s="4">
        <v>129402</v>
      </c>
      <c r="H29" s="4">
        <v>135099</v>
      </c>
      <c r="I29" s="4">
        <v>139597</v>
      </c>
      <c r="J29" s="4">
        <v>143812</v>
      </c>
      <c r="K29" s="4">
        <v>149320</v>
      </c>
      <c r="L29" s="4">
        <v>161696</v>
      </c>
      <c r="M29" s="4">
        <v>175039</v>
      </c>
      <c r="N29" s="4">
        <v>188036</v>
      </c>
      <c r="O29" s="4">
        <v>198537</v>
      </c>
      <c r="P29" s="4">
        <v>208837</v>
      </c>
      <c r="Q29" s="4">
        <v>214926</v>
      </c>
      <c r="R29" s="4">
        <v>223290</v>
      </c>
      <c r="S29" s="4">
        <v>229680</v>
      </c>
      <c r="T29" s="4">
        <v>236508</v>
      </c>
      <c r="U29" s="4">
        <v>242294</v>
      </c>
      <c r="V29" s="4">
        <v>248593</v>
      </c>
    </row>
    <row r="30" spans="1:22">
      <c r="A30" t="s">
        <v>19</v>
      </c>
      <c r="B30" t="s">
        <v>18</v>
      </c>
      <c r="C30" s="4">
        <v>24927</v>
      </c>
      <c r="D30" s="4">
        <v>26039</v>
      </c>
      <c r="E30" s="4">
        <v>27544</v>
      </c>
      <c r="F30" s="4">
        <v>28446</v>
      </c>
      <c r="G30" s="4">
        <v>29915</v>
      </c>
      <c r="H30" s="4">
        <v>32132</v>
      </c>
      <c r="I30" s="4">
        <v>33998</v>
      </c>
      <c r="J30" s="4">
        <v>36318</v>
      </c>
      <c r="K30" s="4">
        <v>38612</v>
      </c>
      <c r="L30" s="4">
        <v>41196</v>
      </c>
      <c r="M30" s="4">
        <v>43138</v>
      </c>
      <c r="N30" s="4">
        <v>44963</v>
      </c>
      <c r="O30" s="4">
        <v>46722</v>
      </c>
      <c r="P30" s="4">
        <v>49296</v>
      </c>
      <c r="Q30" s="4">
        <v>53488</v>
      </c>
      <c r="R30" s="4">
        <v>59110</v>
      </c>
      <c r="S30" s="4">
        <v>63937</v>
      </c>
      <c r="T30" s="4">
        <v>67778</v>
      </c>
      <c r="U30" s="4">
        <v>71787</v>
      </c>
      <c r="V30" s="4">
        <v>74476</v>
      </c>
    </row>
    <row r="31" spans="1:22">
      <c r="A31" t="s">
        <v>20</v>
      </c>
      <c r="B31" t="s">
        <v>18</v>
      </c>
      <c r="C31" s="4">
        <v>3522</v>
      </c>
      <c r="D31" s="4">
        <v>3764</v>
      </c>
      <c r="E31" s="4">
        <v>3926</v>
      </c>
      <c r="F31" s="4">
        <v>4060</v>
      </c>
      <c r="G31" s="4">
        <v>4189</v>
      </c>
      <c r="H31" s="4">
        <v>4433</v>
      </c>
      <c r="I31" s="4">
        <v>4683</v>
      </c>
      <c r="J31" s="4">
        <v>5063</v>
      </c>
      <c r="K31" s="4">
        <v>5356</v>
      </c>
      <c r="L31" s="4">
        <v>5742</v>
      </c>
      <c r="M31" s="4">
        <v>6034</v>
      </c>
      <c r="N31" s="4">
        <v>6664</v>
      </c>
      <c r="O31" s="4">
        <v>7056</v>
      </c>
      <c r="P31" s="4">
        <v>7725</v>
      </c>
      <c r="Q31" s="4">
        <v>7911</v>
      </c>
      <c r="R31" s="4">
        <v>8643</v>
      </c>
      <c r="S31" s="4">
        <v>9002</v>
      </c>
      <c r="T31" s="4">
        <v>9457</v>
      </c>
      <c r="U31" s="4">
        <v>10380</v>
      </c>
      <c r="V31" s="4">
        <v>11517</v>
      </c>
    </row>
    <row r="32" spans="1:22">
      <c r="B32" t="s">
        <v>21</v>
      </c>
    </row>
    <row r="33" spans="1:22">
      <c r="A33" t="s">
        <v>22</v>
      </c>
      <c r="B33">
        <v>36.799999999999997</v>
      </c>
      <c r="C33">
        <v>37.200000000000003</v>
      </c>
      <c r="D33">
        <v>37.6</v>
      </c>
      <c r="E33">
        <v>38</v>
      </c>
      <c r="F33">
        <v>38.299999999999997</v>
      </c>
      <c r="G33">
        <v>38.6</v>
      </c>
      <c r="H33">
        <v>38.9</v>
      </c>
      <c r="I33">
        <v>39.200000000000003</v>
      </c>
      <c r="J33">
        <v>39.4</v>
      </c>
      <c r="K33">
        <v>39.6</v>
      </c>
      <c r="L33">
        <v>39.799999999999997</v>
      </c>
      <c r="M33">
        <v>40</v>
      </c>
      <c r="N33">
        <v>40.1</v>
      </c>
      <c r="O33">
        <v>40.299999999999997</v>
      </c>
      <c r="P33">
        <v>40.5</v>
      </c>
      <c r="Q33">
        <v>40.700000000000003</v>
      </c>
      <c r="R33">
        <v>40.700000000000003</v>
      </c>
      <c r="S33">
        <v>40.799999999999997</v>
      </c>
      <c r="T33">
        <v>40.799999999999997</v>
      </c>
      <c r="U33">
        <v>40.799999999999997</v>
      </c>
      <c r="V33">
        <v>40.9</v>
      </c>
    </row>
    <row r="35" spans="1:22">
      <c r="A35" t="s">
        <v>47</v>
      </c>
    </row>
    <row r="36" spans="1:22">
      <c r="A36" t="s">
        <v>18</v>
      </c>
      <c r="B36" t="s">
        <v>48</v>
      </c>
    </row>
    <row r="38" spans="1:22">
      <c r="A38" t="s">
        <v>49</v>
      </c>
    </row>
    <row r="39" spans="1:22">
      <c r="A39">
        <v>1</v>
      </c>
      <c r="B39" t="s">
        <v>50</v>
      </c>
    </row>
    <row r="40" spans="1:22">
      <c r="A40">
        <v>2</v>
      </c>
      <c r="B40" t="s">
        <v>51</v>
      </c>
    </row>
    <row r="41" spans="1:22">
      <c r="A41">
        <v>3</v>
      </c>
      <c r="B41" t="s">
        <v>52</v>
      </c>
    </row>
    <row r="42" spans="1:22">
      <c r="A42">
        <v>4</v>
      </c>
      <c r="B42" t="s">
        <v>53</v>
      </c>
    </row>
    <row r="43" spans="1:22">
      <c r="A43">
        <v>5</v>
      </c>
      <c r="B43" t="s">
        <v>54</v>
      </c>
    </row>
    <row r="45" spans="1:22">
      <c r="A45" t="s">
        <v>55</v>
      </c>
    </row>
    <row r="46" spans="1:22">
      <c r="A46" t="s">
        <v>56</v>
      </c>
    </row>
    <row r="47" spans="1:22">
      <c r="A47" t="s">
        <v>57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6"/>
  <sheetViews>
    <sheetView topLeftCell="A8" workbookViewId="0">
      <selection activeCell="D3" sqref="D3:D14"/>
    </sheetView>
  </sheetViews>
  <sheetFormatPr defaultRowHeight="15"/>
  <cols>
    <col min="3" max="3" width="56.28515625" customWidth="1"/>
  </cols>
  <sheetData>
    <row r="1" spans="2:6" ht="15.75" thickBot="1"/>
    <row r="2" spans="2:6" ht="38.25" thickBot="1">
      <c r="B2" s="25" t="s">
        <v>135</v>
      </c>
      <c r="C2" s="25" t="s">
        <v>136</v>
      </c>
      <c r="D2" s="25" t="s">
        <v>137</v>
      </c>
    </row>
    <row r="3" spans="2:6" ht="39" thickTop="1" thickBot="1">
      <c r="B3" s="26" t="s">
        <v>138</v>
      </c>
      <c r="C3" s="28">
        <v>2508614</v>
      </c>
      <c r="D3" s="27">
        <v>8.7999999999999995E-2</v>
      </c>
      <c r="F3" s="31">
        <f>C3/C16</f>
        <v>8.7592335269995603E-2</v>
      </c>
    </row>
    <row r="4" spans="2:6" ht="38.25" thickBot="1">
      <c r="B4" s="26" t="s">
        <v>139</v>
      </c>
      <c r="C4" s="28">
        <v>2230127</v>
      </c>
      <c r="D4" s="27">
        <v>7.8E-2</v>
      </c>
    </row>
    <row r="5" spans="2:6" ht="19.5" thickBot="1">
      <c r="B5" s="26" t="s">
        <v>140</v>
      </c>
      <c r="C5" s="28">
        <v>2448825</v>
      </c>
      <c r="D5" s="27">
        <v>8.5999999999999993E-2</v>
      </c>
    </row>
    <row r="6" spans="2:6" ht="19.5" thickBot="1">
      <c r="B6" s="26" t="s">
        <v>141</v>
      </c>
      <c r="C6" s="28">
        <v>2391715</v>
      </c>
      <c r="D6" s="27">
        <v>8.4000000000000005E-2</v>
      </c>
    </row>
    <row r="7" spans="2:6" ht="19.5" thickBot="1">
      <c r="B7" s="26" t="s">
        <v>142</v>
      </c>
      <c r="C7" s="28">
        <v>2414610</v>
      </c>
      <c r="D7" s="27">
        <v>8.4000000000000005E-2</v>
      </c>
    </row>
    <row r="8" spans="2:6" ht="19.5" thickBot="1">
      <c r="B8" s="26" t="s">
        <v>143</v>
      </c>
      <c r="C8" s="28">
        <v>2473700</v>
      </c>
      <c r="D8" s="27">
        <v>8.5999999999999993E-2</v>
      </c>
    </row>
    <row r="9" spans="2:6" ht="19.5" thickBot="1">
      <c r="B9" s="26" t="s">
        <v>144</v>
      </c>
      <c r="C9" s="28">
        <v>2340205</v>
      </c>
      <c r="D9" s="27">
        <v>8.2000000000000003E-2</v>
      </c>
    </row>
    <row r="10" spans="2:6" ht="19.5" thickBot="1">
      <c r="B10" s="26" t="s">
        <v>145</v>
      </c>
      <c r="C10" s="28">
        <v>2424414</v>
      </c>
      <c r="D10" s="27">
        <v>8.5000000000000006E-2</v>
      </c>
    </row>
    <row r="11" spans="2:6" ht="38.25" thickBot="1">
      <c r="B11" s="26" t="s">
        <v>146</v>
      </c>
      <c r="C11" s="28">
        <v>2300189</v>
      </c>
      <c r="D11" s="27">
        <v>0.08</v>
      </c>
    </row>
    <row r="12" spans="2:6" ht="38.25" thickBot="1">
      <c r="B12" s="26" t="s">
        <v>147</v>
      </c>
      <c r="C12" s="28">
        <v>2447572</v>
      </c>
      <c r="D12" s="27">
        <v>8.5000000000000006E-2</v>
      </c>
    </row>
    <row r="13" spans="2:6" ht="38.25" thickBot="1">
      <c r="B13" s="26" t="s">
        <v>148</v>
      </c>
      <c r="C13" s="28">
        <v>2250629</v>
      </c>
      <c r="D13" s="27">
        <v>7.9000000000000001E-2</v>
      </c>
    </row>
    <row r="14" spans="2:6" ht="38.25" thickBot="1">
      <c r="B14" s="26" t="s">
        <v>149</v>
      </c>
      <c r="C14" s="28">
        <v>2217930</v>
      </c>
      <c r="D14" s="27">
        <v>7.6999999999999999E-2</v>
      </c>
    </row>
    <row r="15" spans="2:6" ht="37.5">
      <c r="B15" s="26" t="s">
        <v>150</v>
      </c>
      <c r="C15" s="28">
        <v>191122</v>
      </c>
      <c r="D15" s="27">
        <v>7.0000000000000001E-3</v>
      </c>
    </row>
    <row r="16" spans="2:6">
      <c r="C16" s="29">
        <f>SUM(C3:C15)</f>
        <v>28639652</v>
      </c>
    </row>
  </sheetData>
  <pageMargins left="0.7" right="0.7" top="0.75" bottom="0.75" header="0.3" footer="0.3"/>
  <pageSetup paperSize="2833" orientation="portrait" horizontalDpi="203" verticalDpi="20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62"/>
  <sheetViews>
    <sheetView zoomScaleNormal="100" workbookViewId="0">
      <selection activeCell="M87" sqref="M87"/>
    </sheetView>
  </sheetViews>
  <sheetFormatPr defaultRowHeight="15"/>
  <sheetData>
    <row r="2" spans="2:9">
      <c r="B2" t="s">
        <v>127</v>
      </c>
      <c r="D2" s="21" t="s">
        <v>153</v>
      </c>
    </row>
    <row r="3" spans="2:9">
      <c r="B3" t="s">
        <v>69</v>
      </c>
      <c r="D3" t="s">
        <v>70</v>
      </c>
      <c r="F3" t="s">
        <v>154</v>
      </c>
      <c r="H3" t="s">
        <v>155</v>
      </c>
    </row>
    <row r="4" spans="2:9">
      <c r="B4" t="s">
        <v>156</v>
      </c>
      <c r="C4" t="s">
        <v>157</v>
      </c>
      <c r="D4" t="s">
        <v>156</v>
      </c>
      <c r="E4" t="s">
        <v>157</v>
      </c>
      <c r="F4" t="s">
        <v>156</v>
      </c>
      <c r="G4" t="s">
        <v>157</v>
      </c>
      <c r="H4" t="s">
        <v>156</v>
      </c>
      <c r="I4" t="s">
        <v>157</v>
      </c>
    </row>
    <row r="5" spans="2:9">
      <c r="B5" s="20">
        <v>0</v>
      </c>
      <c r="C5">
        <v>0.997041431337648</v>
      </c>
      <c r="D5" s="20">
        <v>0</v>
      </c>
      <c r="E5">
        <v>0.997041431337648</v>
      </c>
      <c r="F5" s="20">
        <v>0</v>
      </c>
      <c r="G5">
        <v>0.97337278046405395</v>
      </c>
      <c r="H5">
        <v>0</v>
      </c>
      <c r="I5">
        <v>0.97337278046405395</v>
      </c>
    </row>
    <row r="6" spans="2:9">
      <c r="B6" s="20">
        <v>2.0238113403320299</v>
      </c>
      <c r="C6">
        <v>0.997041431337648</v>
      </c>
      <c r="D6" s="20">
        <v>2.0238113403320299</v>
      </c>
      <c r="E6">
        <v>0.997041431337648</v>
      </c>
      <c r="F6" s="20">
        <v>1.0714285714285701</v>
      </c>
      <c r="G6">
        <v>0.95857990329403597</v>
      </c>
      <c r="H6">
        <v>6.08680883463463E-2</v>
      </c>
      <c r="I6">
        <v>0.94474239652306102</v>
      </c>
    </row>
    <row r="7" spans="2:9">
      <c r="B7" s="20">
        <v>3.0952399117606002</v>
      </c>
      <c r="C7">
        <v>0.97928995164701804</v>
      </c>
      <c r="D7" s="20">
        <v>3.21428571428571</v>
      </c>
      <c r="E7">
        <v>0.89053255319386604</v>
      </c>
      <c r="F7" s="20">
        <v>1.0714285714285701</v>
      </c>
      <c r="G7">
        <v>0.94378699226575702</v>
      </c>
      <c r="H7">
        <v>0.45769576249538901</v>
      </c>
      <c r="I7">
        <v>0.84858853377770405</v>
      </c>
    </row>
    <row r="8" spans="2:9">
      <c r="B8" s="20">
        <v>4.0476226806640598</v>
      </c>
      <c r="C8">
        <v>0.97928995164701804</v>
      </c>
      <c r="D8" s="20">
        <v>4.2857142857142803</v>
      </c>
      <c r="E8">
        <v>0.86390533365792099</v>
      </c>
      <c r="F8" s="20">
        <v>2.1428571428571401</v>
      </c>
      <c r="G8">
        <v>0.93195268375809004</v>
      </c>
      <c r="H8">
        <v>1.05293727371894</v>
      </c>
      <c r="I8">
        <v>0.82393372929826703</v>
      </c>
    </row>
    <row r="9" spans="2:9">
      <c r="B9" s="20">
        <v>5</v>
      </c>
      <c r="C9">
        <v>0.97928995164701804</v>
      </c>
      <c r="D9" s="20">
        <v>4.6428571428571397</v>
      </c>
      <c r="E9">
        <v>0.83136094293901197</v>
      </c>
      <c r="F9" s="20">
        <v>3.0357142857142798</v>
      </c>
      <c r="G9">
        <v>0.86316569995689796</v>
      </c>
      <c r="H9">
        <v>1.2513511107934701</v>
      </c>
      <c r="I9">
        <v>0.75736565224318897</v>
      </c>
    </row>
    <row r="10" spans="2:9">
      <c r="B10" s="20">
        <v>6.0714285714285703</v>
      </c>
      <c r="C10">
        <v>0.97928995164701804</v>
      </c>
      <c r="D10" s="20">
        <v>5.3571428571428497</v>
      </c>
      <c r="E10">
        <v>0.75147928433117495</v>
      </c>
      <c r="F10" s="20">
        <v>4.375</v>
      </c>
      <c r="G10">
        <v>0.84097635034360996</v>
      </c>
      <c r="H10">
        <v>1.94579681576321</v>
      </c>
      <c r="I10">
        <v>0.75490019549602605</v>
      </c>
    </row>
    <row r="11" spans="2:9">
      <c r="B11" s="20">
        <v>7.1428571428571397</v>
      </c>
      <c r="C11">
        <v>0.97928995164701804</v>
      </c>
      <c r="D11" s="20">
        <v>6.0714285714285703</v>
      </c>
      <c r="E11">
        <v>0.75147928433117495</v>
      </c>
      <c r="F11" s="20">
        <v>5</v>
      </c>
      <c r="G11">
        <v>0.82322487065298</v>
      </c>
      <c r="H11">
        <v>2.3426190403300802</v>
      </c>
      <c r="I11">
        <v>0.68093568048294195</v>
      </c>
    </row>
    <row r="12" spans="2:9">
      <c r="B12" s="20">
        <v>8.0952399117606006</v>
      </c>
      <c r="C12">
        <v>0.94082842360340602</v>
      </c>
      <c r="D12" s="20">
        <v>7.1428571428571397</v>
      </c>
      <c r="E12">
        <v>0.75147928433117495</v>
      </c>
      <c r="F12" s="20">
        <v>5.8928571428571397</v>
      </c>
      <c r="G12">
        <v>0.79215978119437702</v>
      </c>
      <c r="H12">
        <v>3.03707019488199</v>
      </c>
      <c r="I12">
        <v>0.67600473313035803</v>
      </c>
    </row>
    <row r="13" spans="2:9">
      <c r="B13" s="20">
        <v>9.16666848318917</v>
      </c>
      <c r="C13">
        <v>0.94082842360340602</v>
      </c>
      <c r="D13" s="20">
        <v>8.21428571428571</v>
      </c>
      <c r="E13">
        <v>0.66568048839863603</v>
      </c>
      <c r="F13" s="20">
        <v>6.875</v>
      </c>
      <c r="G13">
        <v>0.76997043158108902</v>
      </c>
      <c r="H13">
        <v>3.4338924194488598</v>
      </c>
      <c r="I13">
        <v>0.65381538539808404</v>
      </c>
    </row>
    <row r="14" spans="2:9">
      <c r="B14" s="20">
        <v>10.476194109235401</v>
      </c>
      <c r="C14">
        <v>0.93786982108279404</v>
      </c>
      <c r="D14" s="20">
        <v>9.16666848318917</v>
      </c>
      <c r="E14">
        <v>0.62130178917206003</v>
      </c>
      <c r="F14" s="20">
        <v>8.0357142857142794</v>
      </c>
      <c r="G14">
        <v>0.69896451281856797</v>
      </c>
      <c r="H14">
        <v>4.0291339306724199</v>
      </c>
      <c r="I14">
        <v>0.65381538539808404</v>
      </c>
    </row>
    <row r="15" spans="2:9">
      <c r="B15" s="20">
        <v>11.4285714285714</v>
      </c>
      <c r="C15">
        <v>0.93786982108279404</v>
      </c>
      <c r="D15" s="20">
        <v>10.1190512520926</v>
      </c>
      <c r="E15">
        <v>0.57988162474957505</v>
      </c>
      <c r="F15" s="20">
        <v>8.9285714285714199</v>
      </c>
      <c r="G15">
        <v>0.68343196808926598</v>
      </c>
      <c r="H15">
        <v>4.5251657985676399</v>
      </c>
      <c r="I15">
        <v>0.59957472751185303</v>
      </c>
    </row>
    <row r="16" spans="2:9">
      <c r="B16" s="20">
        <v>12.2619083949497</v>
      </c>
      <c r="C16">
        <v>0.93786982108279404</v>
      </c>
      <c r="D16" s="20">
        <v>11.1904798235212</v>
      </c>
      <c r="E16">
        <v>0.52662718567768496</v>
      </c>
      <c r="F16" s="20">
        <v>9.8214285714285694</v>
      </c>
      <c r="G16">
        <v>0.63905326886268998</v>
      </c>
      <c r="H16">
        <v>4.9219934727166903</v>
      </c>
      <c r="I16">
        <v>0.59957472751185303</v>
      </c>
    </row>
    <row r="17" spans="2:9">
      <c r="B17" s="20">
        <v>12.976194109235401</v>
      </c>
      <c r="C17">
        <v>0.93786982108279404</v>
      </c>
      <c r="D17" s="20">
        <v>12.3809541974748</v>
      </c>
      <c r="E17">
        <v>0.49999996614173903</v>
      </c>
      <c r="F17" s="20">
        <v>11.0714285714285</v>
      </c>
      <c r="G17">
        <v>0.63905326886268998</v>
      </c>
      <c r="H17">
        <v>5.3188211468657203</v>
      </c>
      <c r="I17">
        <v>0.55766152265272695</v>
      </c>
    </row>
    <row r="18" spans="2:9">
      <c r="B18" s="20">
        <v>14.047622680664</v>
      </c>
      <c r="C18">
        <v>0.93786982108279404</v>
      </c>
      <c r="D18" s="20">
        <v>13.214285714285699</v>
      </c>
      <c r="E18">
        <v>0.49999996614173903</v>
      </c>
      <c r="F18" s="20">
        <v>12.232142857142801</v>
      </c>
      <c r="G18">
        <v>0.59023669971345705</v>
      </c>
      <c r="H18">
        <v>6.2116806889099898</v>
      </c>
      <c r="I18">
        <v>0.55273054144188505</v>
      </c>
    </row>
    <row r="19" spans="2:9">
      <c r="B19" s="20">
        <v>14.8809541974748</v>
      </c>
      <c r="C19">
        <v>0.93786982108279404</v>
      </c>
      <c r="D19" s="20">
        <v>13.9285714285714</v>
      </c>
      <c r="E19">
        <v>0.49999996614173903</v>
      </c>
      <c r="F19" s="20">
        <v>13.214285714285699</v>
      </c>
      <c r="G19">
        <v>0.57026628506149801</v>
      </c>
      <c r="H19">
        <v>6.4100945259845101</v>
      </c>
      <c r="I19">
        <v>0.51821380839902198</v>
      </c>
    </row>
    <row r="20" spans="2:9">
      <c r="B20" s="20">
        <v>15.714285714285699</v>
      </c>
      <c r="C20">
        <v>0.93786982108279404</v>
      </c>
      <c r="D20" s="20">
        <v>14.8809541974748</v>
      </c>
      <c r="E20">
        <v>0.47041421180170301</v>
      </c>
      <c r="F20" s="20">
        <v>15.089285714285699</v>
      </c>
      <c r="G20">
        <v>0.50369823622163401</v>
      </c>
      <c r="H20">
        <v>7.1045402309542398</v>
      </c>
      <c r="I20">
        <v>0.51821380839902198</v>
      </c>
    </row>
    <row r="21" spans="2:9">
      <c r="B21" s="20">
        <v>17.3809541974748</v>
      </c>
      <c r="C21">
        <v>0.93786982108279404</v>
      </c>
      <c r="D21" s="20">
        <v>16.428571428571399</v>
      </c>
      <c r="E21">
        <v>0.47041421180170301</v>
      </c>
      <c r="F21" s="20">
        <v>16.160714285714199</v>
      </c>
      <c r="G21">
        <v>0.42381657761379798</v>
      </c>
      <c r="H21">
        <v>7.5013679051032902</v>
      </c>
      <c r="I21">
        <v>0.47630060353989601</v>
      </c>
    </row>
    <row r="22" spans="2:9">
      <c r="B22" s="20">
        <v>18.333336966378301</v>
      </c>
      <c r="C22">
        <v>0.93786982108279404</v>
      </c>
      <c r="D22" s="20">
        <v>17.100000000000001</v>
      </c>
      <c r="E22">
        <v>0.47041421180170301</v>
      </c>
      <c r="F22" s="20">
        <v>17.053571428571399</v>
      </c>
      <c r="G22">
        <v>0.39497042311652403</v>
      </c>
      <c r="H22">
        <v>8.0966039667446701</v>
      </c>
      <c r="I22">
        <v>0.473835112934475</v>
      </c>
    </row>
    <row r="23" spans="2:9">
      <c r="B23" s="20">
        <v>19.047622680663999</v>
      </c>
      <c r="C23">
        <v>0.93786982108279404</v>
      </c>
      <c r="D23" s="20">
        <v>18.214285714285701</v>
      </c>
      <c r="E23">
        <v>0.47041421180170301</v>
      </c>
      <c r="F23" s="20">
        <v>17.5</v>
      </c>
      <c r="G23">
        <v>0.36612426861925002</v>
      </c>
      <c r="H23">
        <v>8.39422744714755</v>
      </c>
      <c r="I23">
        <v>0.41466347383740199</v>
      </c>
    </row>
    <row r="24" spans="2:9">
      <c r="B24" s="20">
        <v>19.7619083949497</v>
      </c>
      <c r="C24">
        <v>0.93786982108279404</v>
      </c>
      <c r="D24" s="20">
        <v>19.166668483189099</v>
      </c>
      <c r="E24">
        <v>0.47041421180170301</v>
      </c>
      <c r="F24" s="20">
        <v>18.928571428571399</v>
      </c>
      <c r="G24">
        <v>0.36612426861925002</v>
      </c>
      <c r="H24">
        <v>8.9894635087889405</v>
      </c>
      <c r="I24">
        <v>0.41219805094849599</v>
      </c>
    </row>
    <row r="25" spans="2:9">
      <c r="B25" s="20">
        <v>20.595239911760601</v>
      </c>
      <c r="C25">
        <v>0.93786982108279404</v>
      </c>
      <c r="D25" s="20">
        <v>20</v>
      </c>
      <c r="E25">
        <v>0.47041421180170301</v>
      </c>
      <c r="F25" s="20">
        <v>20.089285714285701</v>
      </c>
      <c r="G25">
        <v>0.33284024419931801</v>
      </c>
      <c r="H25">
        <v>9.4855008262663194</v>
      </c>
      <c r="I25">
        <v>0.34562994003516001</v>
      </c>
    </row>
    <row r="26" spans="2:9">
      <c r="B26" s="20">
        <v>21.547622680663999</v>
      </c>
      <c r="C26">
        <v>0.93786982108279404</v>
      </c>
      <c r="D26" s="20">
        <v>21.190479823521201</v>
      </c>
      <c r="E26">
        <v>0.420118307533903</v>
      </c>
      <c r="F26" s="20">
        <v>20.357142857142801</v>
      </c>
      <c r="G26">
        <v>0.270710065282112</v>
      </c>
      <c r="H26">
        <v>10.7751825928774</v>
      </c>
      <c r="I26">
        <v>0.34316451714625401</v>
      </c>
    </row>
    <row r="27" spans="2:9">
      <c r="B27" s="20">
        <v>23.452382768903401</v>
      </c>
      <c r="C27">
        <v>0.93786982108279404</v>
      </c>
      <c r="D27" s="20">
        <v>22.2619083949497</v>
      </c>
      <c r="E27">
        <v>0.420118307533903</v>
      </c>
      <c r="F27" s="20">
        <v>22.053571428571399</v>
      </c>
      <c r="G27">
        <v>0.270710065282112</v>
      </c>
      <c r="H27">
        <v>11.4696282978472</v>
      </c>
      <c r="I27">
        <v>0.313578697597718</v>
      </c>
    </row>
    <row r="28" spans="2:9">
      <c r="B28" s="20">
        <v>24.404765537806899</v>
      </c>
      <c r="C28">
        <v>0.93786982108279404</v>
      </c>
      <c r="D28" s="20">
        <v>23.095239911760601</v>
      </c>
      <c r="E28">
        <v>0.420118307533903</v>
      </c>
      <c r="F28" s="20">
        <v>22.678571428571399</v>
      </c>
      <c r="G28">
        <v>0.224112431094207</v>
      </c>
      <c r="H28">
        <v>12.1640794523991</v>
      </c>
      <c r="I28">
        <v>0.311113206992297</v>
      </c>
    </row>
    <row r="29" spans="2:9">
      <c r="B29" s="20">
        <v>25.357142857142801</v>
      </c>
      <c r="C29">
        <v>0.93786982108279404</v>
      </c>
      <c r="D29" s="20">
        <v>23.690479823521201</v>
      </c>
      <c r="E29">
        <v>0.420118307533903</v>
      </c>
      <c r="F29" s="20">
        <v>24.107142857142801</v>
      </c>
      <c r="G29">
        <v>0.224112431094207</v>
      </c>
      <c r="H29">
        <v>12.461697483219799</v>
      </c>
      <c r="I29">
        <v>0.29878582168170698</v>
      </c>
    </row>
    <row r="30" spans="2:9">
      <c r="B30" s="20">
        <v>26.071428571428498</v>
      </c>
      <c r="C30">
        <v>0.93786982108279404</v>
      </c>
      <c r="D30" s="20">
        <v>24.404765537806899</v>
      </c>
      <c r="E30">
        <v>0.420118307533903</v>
      </c>
      <c r="F30" s="20">
        <v>25.625</v>
      </c>
      <c r="G30">
        <v>0.224112431094207</v>
      </c>
      <c r="H30">
        <v>13.552970862338499</v>
      </c>
      <c r="I30">
        <v>0.26426902092232901</v>
      </c>
    </row>
    <row r="31" spans="2:9">
      <c r="B31" s="20">
        <v>27.1428571428571</v>
      </c>
      <c r="C31">
        <v>0.89644972437683001</v>
      </c>
      <c r="D31" s="20">
        <v>25.1190512520926</v>
      </c>
      <c r="E31">
        <v>0.420118307533903</v>
      </c>
      <c r="F31" s="20">
        <v>27.1428571428571</v>
      </c>
      <c r="G31">
        <v>0.224112431094207</v>
      </c>
      <c r="H31">
        <v>14.0490027302338</v>
      </c>
      <c r="I31">
        <v>0.26426902092232901</v>
      </c>
    </row>
    <row r="32" spans="2:9">
      <c r="B32" s="20">
        <v>27.976194109235401</v>
      </c>
      <c r="C32">
        <v>0.89644972437683001</v>
      </c>
      <c r="D32" s="20">
        <v>25.714285714285701</v>
      </c>
      <c r="E32">
        <v>0.41715977272981197</v>
      </c>
      <c r="F32" s="20">
        <v>28.3928571428571</v>
      </c>
      <c r="G32">
        <v>0.224112431094207</v>
      </c>
      <c r="H32">
        <v>14.3466207610544</v>
      </c>
      <c r="I32">
        <v>0.24207967319005499</v>
      </c>
    </row>
    <row r="33" spans="2:9">
      <c r="B33" s="20">
        <v>28.928571428571399</v>
      </c>
      <c r="C33">
        <v>0.89644972437683001</v>
      </c>
      <c r="D33" s="20">
        <v>27.1428571428571</v>
      </c>
      <c r="E33">
        <v>0.41715977272981197</v>
      </c>
      <c r="F33" s="20">
        <v>30.2678571428571</v>
      </c>
      <c r="G33">
        <v>0.224112431094207</v>
      </c>
      <c r="H33">
        <v>14.941862272278</v>
      </c>
      <c r="I33">
        <v>0.24207967319005499</v>
      </c>
    </row>
    <row r="34" spans="2:9">
      <c r="B34" s="20">
        <v>29.8809541974748</v>
      </c>
      <c r="C34">
        <v>0.89644972437683001</v>
      </c>
      <c r="D34" s="20">
        <v>27.976194109235401</v>
      </c>
      <c r="E34">
        <v>0.41124256768858802</v>
      </c>
      <c r="F34" s="20">
        <v>31.875</v>
      </c>
      <c r="G34">
        <v>0.224112431094207</v>
      </c>
      <c r="H34">
        <v>15.6363079772477</v>
      </c>
      <c r="I34">
        <v>0.24207967319005499</v>
      </c>
    </row>
    <row r="35" spans="2:9">
      <c r="B35" s="20">
        <v>31.309531075613801</v>
      </c>
      <c r="C35">
        <v>0.89644972437683001</v>
      </c>
      <c r="D35" s="20">
        <v>28.809525626046302</v>
      </c>
      <c r="E35">
        <v>0.35502959381260601</v>
      </c>
      <c r="F35" s="20">
        <v>32.946428571428498</v>
      </c>
      <c r="G35">
        <v>0.224112431094207</v>
      </c>
      <c r="H35">
        <v>16.033135651396801</v>
      </c>
      <c r="I35">
        <v>0.24207967319005499</v>
      </c>
    </row>
    <row r="36" spans="2:9">
      <c r="B36" s="20">
        <v>32.142857142857103</v>
      </c>
      <c r="C36">
        <v>0.89644972437683001</v>
      </c>
      <c r="D36" s="20">
        <v>30.1190512520926</v>
      </c>
      <c r="E36">
        <v>0.34911238877138101</v>
      </c>
      <c r="F36" s="20">
        <v>34.285714285714199</v>
      </c>
      <c r="G36">
        <v>0.224112431094207</v>
      </c>
      <c r="H36">
        <v>16.628377162620399</v>
      </c>
      <c r="I36">
        <v>0.219890325457782</v>
      </c>
    </row>
    <row r="37" spans="2:9">
      <c r="B37" s="20">
        <v>32.976194109235401</v>
      </c>
      <c r="C37">
        <v>0.89644972437683001</v>
      </c>
      <c r="D37" s="20">
        <v>31.190479823521201</v>
      </c>
      <c r="E37">
        <v>0.34911238877138101</v>
      </c>
      <c r="F37" s="20">
        <v>35.775255219698899</v>
      </c>
      <c r="G37">
        <v>0.224112431094207</v>
      </c>
      <c r="H37">
        <v>17.620440898410799</v>
      </c>
      <c r="I37">
        <v>0.219890325457782</v>
      </c>
    </row>
    <row r="38" spans="2:9">
      <c r="B38" s="20">
        <v>33.809531075613798</v>
      </c>
      <c r="C38">
        <v>0.89349112185621804</v>
      </c>
      <c r="D38" s="20">
        <v>32.380959647042403</v>
      </c>
      <c r="E38">
        <v>0.34911238877138101</v>
      </c>
      <c r="F38" s="20">
        <v>37.064942435892199</v>
      </c>
      <c r="G38">
        <v>0.224112431094207</v>
      </c>
      <c r="H38">
        <v>18.612504634201201</v>
      </c>
      <c r="I38">
        <v>0.219890325457782</v>
      </c>
    </row>
    <row r="39" spans="2:9">
      <c r="B39" s="20">
        <v>34.642857142857103</v>
      </c>
      <c r="C39">
        <v>0.89349112185621804</v>
      </c>
      <c r="D39" s="20">
        <v>32.976194109235401</v>
      </c>
      <c r="E39">
        <v>0.34911238877138101</v>
      </c>
      <c r="H39">
        <v>19.3069557887531</v>
      </c>
      <c r="I39">
        <v>0.177977120598655</v>
      </c>
    </row>
    <row r="40" spans="2:9">
      <c r="B40" s="20">
        <v>35.595245361328097</v>
      </c>
      <c r="C40">
        <v>0.89349112185621804</v>
      </c>
      <c r="D40" s="20">
        <v>34.285714285714199</v>
      </c>
      <c r="E40">
        <v>0.34911238877138101</v>
      </c>
      <c r="H40">
        <v>19.902191850394502</v>
      </c>
      <c r="I40">
        <v>0.175511629993235</v>
      </c>
    </row>
    <row r="41" spans="2:9">
      <c r="B41" s="20">
        <v>36.309531075613798</v>
      </c>
      <c r="C41">
        <v>0.89349112185621804</v>
      </c>
      <c r="D41" s="20">
        <v>35.476194109235401</v>
      </c>
      <c r="E41">
        <v>0.34911238877138101</v>
      </c>
      <c r="H41">
        <v>20.398223718289799</v>
      </c>
      <c r="I41">
        <v>0.123736462712424</v>
      </c>
    </row>
    <row r="42" spans="2:9">
      <c r="B42" s="20">
        <v>37.2619083949497</v>
      </c>
      <c r="C42">
        <v>0.89349112185621804</v>
      </c>
      <c r="D42" s="20">
        <v>36.071428571428498</v>
      </c>
      <c r="E42">
        <v>0.34911238877138101</v>
      </c>
      <c r="H42">
        <v>20.993465229513301</v>
      </c>
      <c r="I42">
        <v>0.12127097210700399</v>
      </c>
    </row>
    <row r="43" spans="2:9">
      <c r="B43" s="20">
        <v>37.976194109235401</v>
      </c>
      <c r="C43">
        <v>0.89349112185621804</v>
      </c>
      <c r="D43" s="20">
        <v>37.023816789899499</v>
      </c>
      <c r="E43">
        <v>0.34911238877138101</v>
      </c>
      <c r="H43">
        <v>21.291083260333998</v>
      </c>
      <c r="I43">
        <v>0.10647809619099299</v>
      </c>
    </row>
    <row r="44" spans="2:9">
      <c r="B44" s="20">
        <v>38.928571428571402</v>
      </c>
      <c r="C44">
        <v>0.89349112185621804</v>
      </c>
      <c r="H44">
        <v>21.8863247715576</v>
      </c>
      <c r="I44">
        <v>0.10647809619099299</v>
      </c>
    </row>
    <row r="45" spans="2:9">
      <c r="H45">
        <v>22.481566282781099</v>
      </c>
      <c r="I45">
        <v>9.1685152558467306E-2</v>
      </c>
    </row>
    <row r="46" spans="2:9">
      <c r="H46">
        <v>22.8783939569302</v>
      </c>
      <c r="I46">
        <v>9.1685152558467306E-2</v>
      </c>
    </row>
    <row r="47" spans="2:9">
      <c r="H47">
        <v>23.2752161814971</v>
      </c>
      <c r="I47">
        <v>7.93577672478777E-2</v>
      </c>
    </row>
    <row r="48" spans="2:9">
      <c r="H48">
        <v>24.1680757235413</v>
      </c>
      <c r="I48">
        <v>7.6892344358972006E-2</v>
      </c>
    </row>
    <row r="49" spans="2:9">
      <c r="H49">
        <v>24.564903397690401</v>
      </c>
      <c r="I49">
        <v>5.9633977837540403E-2</v>
      </c>
    </row>
    <row r="50" spans="2:9">
      <c r="H50">
        <v>26.053004450958198</v>
      </c>
      <c r="I50">
        <v>5.9633977837540403E-2</v>
      </c>
    </row>
    <row r="51" spans="2:9">
      <c r="H51">
        <v>26.747450155927901</v>
      </c>
      <c r="I51">
        <v>5.9633977837540403E-2</v>
      </c>
    </row>
    <row r="52" spans="2:9">
      <c r="H52">
        <v>28.731583077090999</v>
      </c>
      <c r="I52">
        <v>5.9633977837540403E-2</v>
      </c>
    </row>
    <row r="53" spans="2:9">
      <c r="H53">
        <v>29.822856456209699</v>
      </c>
      <c r="I53">
        <v>5.9633977837540403E-2</v>
      </c>
    </row>
    <row r="54" spans="2:9">
      <c r="H54">
        <v>30.814920192000201</v>
      </c>
      <c r="I54">
        <v>5.9633977837540403E-2</v>
      </c>
    </row>
    <row r="55" spans="2:9">
      <c r="H55">
        <v>31.906193571119001</v>
      </c>
      <c r="I55">
        <v>5.9633977837540403E-2</v>
      </c>
    </row>
    <row r="57" spans="2:9">
      <c r="B57" s="19"/>
      <c r="C57" s="72" t="s">
        <v>169</v>
      </c>
      <c r="D57" s="72"/>
      <c r="E57" s="73" t="s">
        <v>170</v>
      </c>
      <c r="F57" s="73"/>
    </row>
    <row r="58" spans="2:9">
      <c r="B58" s="19" t="s">
        <v>85</v>
      </c>
      <c r="C58" s="19" t="s">
        <v>161</v>
      </c>
      <c r="D58" s="19" t="s">
        <v>162</v>
      </c>
      <c r="E58" s="19" t="s">
        <v>161</v>
      </c>
      <c r="F58" s="19" t="s">
        <v>162</v>
      </c>
    </row>
    <row r="59" spans="2:9">
      <c r="B59" s="19">
        <v>1</v>
      </c>
      <c r="C59" s="19">
        <v>1</v>
      </c>
      <c r="D59" s="19"/>
      <c r="E59" s="19">
        <v>1</v>
      </c>
      <c r="F59" s="19"/>
    </row>
    <row r="60" spans="2:9">
      <c r="B60" s="19">
        <v>2</v>
      </c>
      <c r="C60" s="19" t="s">
        <v>163</v>
      </c>
      <c r="D60" s="19">
        <v>5.0000000000000001E-4</v>
      </c>
      <c r="E60" s="19" t="s">
        <v>166</v>
      </c>
      <c r="F60" s="19">
        <v>5.0000000000000001E-4</v>
      </c>
    </row>
    <row r="61" spans="2:9">
      <c r="B61" s="19">
        <v>3</v>
      </c>
      <c r="C61" s="19" t="s">
        <v>164</v>
      </c>
      <c r="D61" s="19">
        <v>1E-4</v>
      </c>
      <c r="E61" s="19" t="s">
        <v>167</v>
      </c>
      <c r="F61" s="19">
        <v>6.9999999999999994E-5</v>
      </c>
    </row>
    <row r="62" spans="2:9">
      <c r="B62" s="19">
        <v>4</v>
      </c>
      <c r="C62" s="19" t="s">
        <v>165</v>
      </c>
      <c r="D62" s="19" t="s">
        <v>160</v>
      </c>
      <c r="E62" s="19" t="s">
        <v>168</v>
      </c>
      <c r="F62" s="19">
        <v>1.0000000000000001E-5</v>
      </c>
    </row>
  </sheetData>
  <mergeCells count="2">
    <mergeCell ref="C57:D57"/>
    <mergeCell ref="E57:F57"/>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3"/>
  <sheetViews>
    <sheetView workbookViewId="0">
      <selection activeCell="D15" sqref="D15:E16"/>
    </sheetView>
  </sheetViews>
  <sheetFormatPr defaultRowHeight="15"/>
  <cols>
    <col min="1" max="1" width="40.5703125" customWidth="1"/>
    <col min="4" max="4" width="11.42578125" customWidth="1"/>
  </cols>
  <sheetData>
    <row r="2" spans="1:7">
      <c r="A2" t="s">
        <v>189</v>
      </c>
      <c r="C2" t="s">
        <v>190</v>
      </c>
    </row>
    <row r="3" spans="1:7">
      <c r="A3" t="s">
        <v>191</v>
      </c>
      <c r="C3" t="s">
        <v>192</v>
      </c>
    </row>
    <row r="5" spans="1:7">
      <c r="A5" s="33" t="s">
        <v>193</v>
      </c>
      <c r="B5" t="s">
        <v>93</v>
      </c>
    </row>
    <row r="7" spans="1:7">
      <c r="A7" s="24" t="s">
        <v>194</v>
      </c>
      <c r="B7" t="s">
        <v>93</v>
      </c>
      <c r="C7" t="s">
        <v>195</v>
      </c>
    </row>
    <row r="9" spans="1:7">
      <c r="A9" s="24" t="s">
        <v>196</v>
      </c>
      <c r="B9" t="s">
        <v>93</v>
      </c>
      <c r="C9" t="s">
        <v>197</v>
      </c>
      <c r="D9" t="s">
        <v>198</v>
      </c>
    </row>
    <row r="12" spans="1:7" ht="15.75" thickBot="1"/>
    <row r="13" spans="1:7">
      <c r="A13" s="24" t="s">
        <v>199</v>
      </c>
      <c r="B13" t="s">
        <v>93</v>
      </c>
      <c r="C13" s="34"/>
      <c r="D13" s="35" t="s">
        <v>200</v>
      </c>
      <c r="E13" s="36" t="s">
        <v>201</v>
      </c>
      <c r="F13" s="37" t="s">
        <v>202</v>
      </c>
      <c r="G13" s="37" t="s">
        <v>203</v>
      </c>
    </row>
    <row r="14" spans="1:7">
      <c r="C14" s="32"/>
      <c r="D14" s="38"/>
      <c r="E14" s="38"/>
      <c r="F14" s="39"/>
      <c r="G14" s="40"/>
    </row>
    <row r="15" spans="1:7">
      <c r="C15" s="41" t="s">
        <v>204</v>
      </c>
      <c r="D15" s="42">
        <v>15453</v>
      </c>
      <c r="E15" s="42">
        <v>60344</v>
      </c>
      <c r="F15" s="43">
        <v>64269</v>
      </c>
      <c r="G15" s="44">
        <v>51944</v>
      </c>
    </row>
    <row r="16" spans="1:7" ht="15.75" thickBot="1">
      <c r="C16" s="45" t="s">
        <v>205</v>
      </c>
      <c r="D16" s="46">
        <v>1985</v>
      </c>
      <c r="E16" s="47">
        <v>2961</v>
      </c>
      <c r="F16" s="48">
        <v>3423</v>
      </c>
      <c r="G16" s="49">
        <v>3190</v>
      </c>
    </row>
    <row r="18" spans="1:3">
      <c r="C18" t="s">
        <v>206</v>
      </c>
    </row>
    <row r="20" spans="1:3">
      <c r="A20" s="24" t="s">
        <v>207</v>
      </c>
      <c r="B20" t="s">
        <v>93</v>
      </c>
      <c r="C20" t="s">
        <v>208</v>
      </c>
    </row>
    <row r="21" spans="1:3">
      <c r="C21" t="s">
        <v>209</v>
      </c>
    </row>
    <row r="22" spans="1:3">
      <c r="C22" t="s">
        <v>210</v>
      </c>
    </row>
    <row r="23" spans="1:3">
      <c r="C23" t="s">
        <v>211</v>
      </c>
    </row>
  </sheetData>
  <hyperlinks>
    <hyperlink ref="A5" r:id="rId1" display="https://www.thelancet.com/journals/lanonc/article/PIIS1470-2045(20)30397-1/fulltext"/>
    <hyperlink ref="A7" r:id="rId2" display="https://www.ctoam.com/precision-oncology/why-we-exist/standard-treatment/treatment/wait-times-in-canada/"/>
    <hyperlink ref="A9" r:id="rId3" display="https://www.statista.com/statistics/441036/cancer-surgery-wait-times-canada-by-site-90th-percentile/"/>
    <hyperlink ref="A13" r:id="rId4"/>
    <hyperlink ref="A20" r:id="rId5" display="https://www.cbc.ca/news/health/cancer-tsunami-screening-delays-covid-1.5844708"/>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Q48"/>
  <sheetViews>
    <sheetView workbookViewId="0">
      <selection activeCell="M7" sqref="M7"/>
    </sheetView>
  </sheetViews>
  <sheetFormatPr defaultRowHeight="15"/>
  <sheetData>
    <row r="5" spans="1:17">
      <c r="B5" s="75" t="s">
        <v>69</v>
      </c>
      <c r="C5" s="75"/>
      <c r="D5" s="75"/>
      <c r="E5" s="76"/>
      <c r="F5" s="74" t="s">
        <v>70</v>
      </c>
      <c r="G5" s="75"/>
      <c r="H5" s="75"/>
      <c r="I5" s="76"/>
      <c r="J5" s="74" t="s">
        <v>71</v>
      </c>
      <c r="K5" s="75"/>
      <c r="L5" s="75"/>
      <c r="M5" s="76"/>
      <c r="N5" s="74" t="s">
        <v>72</v>
      </c>
      <c r="O5" s="75"/>
      <c r="P5" s="75"/>
      <c r="Q5" s="76"/>
    </row>
    <row r="6" spans="1:17">
      <c r="B6" s="75" t="s">
        <v>231</v>
      </c>
      <c r="C6" s="75"/>
      <c r="D6" s="75" t="s">
        <v>233</v>
      </c>
      <c r="E6" s="76"/>
      <c r="F6" s="74" t="s">
        <v>231</v>
      </c>
      <c r="G6" s="75"/>
      <c r="H6" s="75" t="s">
        <v>232</v>
      </c>
      <c r="I6" s="76"/>
      <c r="J6" s="74" t="s">
        <v>231</v>
      </c>
      <c r="K6" s="75"/>
      <c r="L6" s="75" t="s">
        <v>232</v>
      </c>
      <c r="M6" s="76"/>
      <c r="N6" s="77" t="s">
        <v>231</v>
      </c>
      <c r="O6" s="77"/>
      <c r="P6" s="77" t="s">
        <v>232</v>
      </c>
      <c r="Q6" s="77"/>
    </row>
    <row r="7" spans="1:17">
      <c r="B7" s="56" t="s">
        <v>156</v>
      </c>
      <c r="C7" s="56" t="s">
        <v>157</v>
      </c>
      <c r="D7" s="56" t="s">
        <v>156</v>
      </c>
      <c r="E7" s="57" t="s">
        <v>157</v>
      </c>
      <c r="F7" s="60" t="s">
        <v>156</v>
      </c>
      <c r="G7" s="56" t="s">
        <v>157</v>
      </c>
      <c r="H7" s="56" t="s">
        <v>156</v>
      </c>
      <c r="I7" s="57" t="s">
        <v>157</v>
      </c>
      <c r="J7" s="60" t="s">
        <v>156</v>
      </c>
      <c r="K7" s="56" t="s">
        <v>157</v>
      </c>
      <c r="L7" s="56" t="s">
        <v>156</v>
      </c>
      <c r="M7" s="57" t="s">
        <v>157</v>
      </c>
      <c r="N7" t="s">
        <v>156</v>
      </c>
      <c r="O7" t="s">
        <v>157</v>
      </c>
      <c r="P7" t="s">
        <v>156</v>
      </c>
      <c r="Q7" t="s">
        <v>157</v>
      </c>
    </row>
    <row r="8" spans="1:17">
      <c r="A8">
        <v>0</v>
      </c>
      <c r="B8" s="58">
        <v>0</v>
      </c>
      <c r="C8" s="56">
        <v>1</v>
      </c>
      <c r="D8" s="59">
        <v>0</v>
      </c>
      <c r="E8" s="57">
        <v>1</v>
      </c>
      <c r="F8" s="61">
        <v>7.4209999999999998E-2</v>
      </c>
      <c r="G8" s="56">
        <v>1</v>
      </c>
      <c r="H8" s="56">
        <v>7.4209999999999998E-2</v>
      </c>
      <c r="I8" s="57">
        <v>1</v>
      </c>
      <c r="J8" s="60">
        <v>0</v>
      </c>
      <c r="K8" s="56">
        <v>1</v>
      </c>
      <c r="L8" s="56">
        <v>0</v>
      </c>
      <c r="M8" s="57">
        <v>0.99792999999999998</v>
      </c>
      <c r="N8" s="55">
        <v>0</v>
      </c>
      <c r="O8">
        <v>1</v>
      </c>
      <c r="P8" s="54">
        <v>0</v>
      </c>
      <c r="Q8">
        <v>1</v>
      </c>
    </row>
    <row r="9" spans="1:17">
      <c r="A9">
        <v>1</v>
      </c>
      <c r="B9" s="58">
        <v>1</v>
      </c>
      <c r="C9" s="56">
        <v>1</v>
      </c>
      <c r="D9" s="59">
        <v>0.75341999999999998</v>
      </c>
      <c r="E9" s="57">
        <v>1</v>
      </c>
      <c r="F9" s="61">
        <v>1.1873800000000001</v>
      </c>
      <c r="G9" s="56">
        <v>1</v>
      </c>
      <c r="H9" s="56">
        <v>0.89054</v>
      </c>
      <c r="I9" s="57">
        <v>1</v>
      </c>
      <c r="J9" s="60">
        <v>0.93933</v>
      </c>
      <c r="K9" s="56">
        <v>1</v>
      </c>
      <c r="L9" s="56">
        <v>1.09589</v>
      </c>
      <c r="M9" s="57">
        <v>0.93983000000000005</v>
      </c>
      <c r="N9" s="55">
        <v>0.81030999999999997</v>
      </c>
      <c r="O9">
        <v>0.85602</v>
      </c>
      <c r="P9" s="54">
        <v>0.95764000000000005</v>
      </c>
      <c r="Q9">
        <v>0.85602</v>
      </c>
    </row>
    <row r="10" spans="1:17">
      <c r="A10">
        <v>2</v>
      </c>
      <c r="B10" s="58">
        <v>2</v>
      </c>
      <c r="C10" s="56">
        <v>1</v>
      </c>
      <c r="D10" s="59">
        <v>1.8493200000000001</v>
      </c>
      <c r="E10" s="57">
        <v>1</v>
      </c>
      <c r="F10" s="61">
        <v>2.0779200000000002</v>
      </c>
      <c r="G10" s="56">
        <v>0.86007999999999996</v>
      </c>
      <c r="H10" s="56">
        <v>2.1521300000000001</v>
      </c>
      <c r="I10" s="57">
        <v>0.91769999999999996</v>
      </c>
      <c r="J10" s="60">
        <v>1.95695</v>
      </c>
      <c r="K10" s="56">
        <v>0.94398000000000004</v>
      </c>
      <c r="L10" s="56">
        <v>2.1135000000000002</v>
      </c>
      <c r="M10" s="57">
        <v>0.93983000000000005</v>
      </c>
      <c r="N10" s="55">
        <v>2.0626199999999999</v>
      </c>
      <c r="O10">
        <v>0.66469</v>
      </c>
      <c r="P10" s="54">
        <v>1.98895</v>
      </c>
      <c r="Q10">
        <v>0.79486999999999997</v>
      </c>
    </row>
    <row r="11" spans="1:17">
      <c r="A11">
        <v>3</v>
      </c>
      <c r="B11" s="58">
        <v>3</v>
      </c>
      <c r="C11" s="56">
        <v>1</v>
      </c>
      <c r="D11" s="59">
        <v>2.1917800000000001</v>
      </c>
      <c r="E11" s="57">
        <v>0.93425999999999998</v>
      </c>
      <c r="F11" s="61">
        <v>2.9684599999999999</v>
      </c>
      <c r="G11" s="56">
        <v>0.86007999999999996</v>
      </c>
      <c r="H11" s="56">
        <v>3.3395199999999998</v>
      </c>
      <c r="I11" s="57">
        <v>0.91564000000000001</v>
      </c>
      <c r="J11" s="60">
        <v>3.1311200000000001</v>
      </c>
      <c r="K11" s="56">
        <v>0.83401999999999998</v>
      </c>
      <c r="L11" s="56">
        <v>2.8180000000000001</v>
      </c>
      <c r="M11" s="57">
        <v>0.93983000000000005</v>
      </c>
      <c r="N11" s="55">
        <v>3.0939199999999998</v>
      </c>
      <c r="O11">
        <v>0.66469</v>
      </c>
      <c r="P11" s="54">
        <v>3.24125</v>
      </c>
      <c r="Q11">
        <v>0.68245</v>
      </c>
    </row>
    <row r="12" spans="1:17">
      <c r="A12">
        <v>4</v>
      </c>
      <c r="B12" s="58">
        <v>4</v>
      </c>
      <c r="C12" s="56">
        <v>1</v>
      </c>
      <c r="D12" s="59">
        <v>2.9452099999999999</v>
      </c>
      <c r="E12" s="57">
        <v>0.93425999999999998</v>
      </c>
      <c r="F12" s="61">
        <v>4.1558400000000004</v>
      </c>
      <c r="G12" s="56">
        <v>0.79012000000000004</v>
      </c>
      <c r="H12" s="56">
        <v>4.0074199999999998</v>
      </c>
      <c r="I12" s="57">
        <v>0.84155999999999997</v>
      </c>
      <c r="J12" s="60">
        <v>4.6966700000000001</v>
      </c>
      <c r="K12" s="56">
        <v>0.82987999999999995</v>
      </c>
      <c r="L12" s="56">
        <v>4.3052799999999998</v>
      </c>
      <c r="M12" s="57">
        <v>0.87758999999999998</v>
      </c>
      <c r="N12" s="55">
        <v>4.1252300000000002</v>
      </c>
      <c r="O12">
        <v>0.58777000000000001</v>
      </c>
      <c r="P12" s="54">
        <v>3.9779</v>
      </c>
      <c r="Q12">
        <v>0.68245</v>
      </c>
    </row>
    <row r="13" spans="1:17">
      <c r="A13">
        <v>5</v>
      </c>
      <c r="B13" s="58">
        <v>5</v>
      </c>
      <c r="C13" s="56">
        <v>1</v>
      </c>
      <c r="D13" s="59">
        <v>3.6986300000000001</v>
      </c>
      <c r="E13" s="57">
        <v>0.93425999999999998</v>
      </c>
      <c r="F13" s="61">
        <v>5.2690200000000003</v>
      </c>
      <c r="G13" s="56">
        <v>0.79012000000000004</v>
      </c>
      <c r="H13" s="56">
        <v>5.0463800000000001</v>
      </c>
      <c r="I13" s="57">
        <v>0.66666999999999998</v>
      </c>
      <c r="J13" s="60">
        <v>5.2446200000000003</v>
      </c>
      <c r="K13" s="56">
        <v>0.71577000000000002</v>
      </c>
      <c r="L13" s="56">
        <v>5.1663399999999999</v>
      </c>
      <c r="M13" s="57">
        <v>0.87758999999999998</v>
      </c>
      <c r="N13" s="55">
        <v>5.1565399999999997</v>
      </c>
      <c r="O13">
        <v>0.56410000000000005</v>
      </c>
      <c r="P13" s="54">
        <v>5.0092100000000004</v>
      </c>
      <c r="Q13">
        <v>0.59565999999999997</v>
      </c>
    </row>
    <row r="14" spans="1:17">
      <c r="A14">
        <v>6</v>
      </c>
      <c r="B14" s="58">
        <v>6</v>
      </c>
      <c r="C14" s="56">
        <v>1</v>
      </c>
      <c r="D14" s="59">
        <v>4.3150700000000004</v>
      </c>
      <c r="E14" s="57">
        <v>0.93425999999999998</v>
      </c>
      <c r="F14" s="61">
        <v>6.2337699999999998</v>
      </c>
      <c r="G14" s="56">
        <v>0.79012000000000004</v>
      </c>
      <c r="H14" s="56">
        <v>6.1595500000000003</v>
      </c>
      <c r="I14" s="57">
        <v>0.66666999999999998</v>
      </c>
      <c r="J14" s="60">
        <v>6.3405100000000001</v>
      </c>
      <c r="K14" s="56">
        <v>0.71162000000000003</v>
      </c>
      <c r="L14" s="56">
        <v>6.0274000000000001</v>
      </c>
      <c r="M14" s="57">
        <v>0.80913000000000002</v>
      </c>
      <c r="N14" s="55">
        <v>6.1878500000000001</v>
      </c>
      <c r="O14">
        <v>0.48520999999999997</v>
      </c>
      <c r="P14" s="54">
        <v>6.1878500000000001</v>
      </c>
      <c r="Q14">
        <v>0.51282000000000005</v>
      </c>
    </row>
    <row r="15" spans="1:17">
      <c r="A15">
        <v>7</v>
      </c>
      <c r="B15" s="58">
        <v>7</v>
      </c>
      <c r="C15" s="56">
        <v>1</v>
      </c>
      <c r="D15" s="59">
        <v>5.7534200000000002</v>
      </c>
      <c r="E15" s="57">
        <v>0.93425999999999998</v>
      </c>
      <c r="F15" s="61">
        <v>7.6437799999999996</v>
      </c>
      <c r="G15" s="56">
        <v>0.79012000000000004</v>
      </c>
      <c r="H15" s="56">
        <v>7.2727300000000001</v>
      </c>
      <c r="I15" s="57">
        <v>0.58848</v>
      </c>
      <c r="J15" s="60">
        <v>6.8884499999999997</v>
      </c>
      <c r="K15" s="56">
        <v>0.71162000000000003</v>
      </c>
      <c r="L15" s="56">
        <v>7.1232899999999999</v>
      </c>
      <c r="M15" s="57">
        <v>0.75104000000000004</v>
      </c>
      <c r="N15" s="55">
        <v>7.2928199999999999</v>
      </c>
      <c r="O15">
        <v>0.48520999999999997</v>
      </c>
      <c r="P15" s="54">
        <v>6.9244899999999996</v>
      </c>
      <c r="Q15">
        <v>0.51282000000000005</v>
      </c>
    </row>
    <row r="16" spans="1:17">
      <c r="A16">
        <v>8</v>
      </c>
      <c r="B16" s="58">
        <v>8</v>
      </c>
      <c r="C16" s="56">
        <v>1</v>
      </c>
      <c r="D16" s="59">
        <v>6.7123299999999997</v>
      </c>
      <c r="E16" s="57">
        <v>0.93425999999999998</v>
      </c>
      <c r="F16" s="61">
        <v>8.2374799999999997</v>
      </c>
      <c r="G16" s="56">
        <v>0.72221999999999997</v>
      </c>
      <c r="H16" s="56">
        <v>7.9406299999999996</v>
      </c>
      <c r="I16" s="57">
        <v>0.58848</v>
      </c>
      <c r="J16" s="60">
        <v>7.9060699999999997</v>
      </c>
      <c r="K16" s="56">
        <v>0.64937999999999996</v>
      </c>
      <c r="L16" s="56">
        <v>8.0626200000000008</v>
      </c>
      <c r="M16" s="57">
        <v>0.74689000000000005</v>
      </c>
      <c r="N16" s="55">
        <v>8.1768000000000001</v>
      </c>
      <c r="O16">
        <v>0.40827999999999998</v>
      </c>
      <c r="P16" s="54">
        <v>8.0294699999999999</v>
      </c>
      <c r="Q16">
        <v>0.42801</v>
      </c>
    </row>
    <row r="17" spans="1:17">
      <c r="A17">
        <v>9</v>
      </c>
      <c r="B17" s="58">
        <v>9</v>
      </c>
      <c r="C17" s="56">
        <v>1</v>
      </c>
      <c r="D17" s="59">
        <v>7.4657499999999999</v>
      </c>
      <c r="E17" s="57">
        <v>0.85458000000000001</v>
      </c>
      <c r="F17" s="61">
        <v>9.2022300000000001</v>
      </c>
      <c r="G17" s="56">
        <v>0.65020999999999995</v>
      </c>
      <c r="H17" s="56">
        <v>9.0538000000000007</v>
      </c>
      <c r="I17" s="57">
        <v>0.50412000000000001</v>
      </c>
      <c r="J17" s="60">
        <v>8.9236799999999992</v>
      </c>
      <c r="K17" s="56">
        <v>0.59336</v>
      </c>
      <c r="L17" s="56">
        <v>8.9236799999999992</v>
      </c>
      <c r="M17" s="57">
        <v>0.62656000000000001</v>
      </c>
      <c r="N17" s="55">
        <v>9.1344399999999997</v>
      </c>
      <c r="O17">
        <v>0.32939000000000002</v>
      </c>
      <c r="P17" s="54">
        <v>9.0607699999999998</v>
      </c>
      <c r="Q17">
        <v>0.36884</v>
      </c>
    </row>
    <row r="18" spans="1:17">
      <c r="A18">
        <v>10</v>
      </c>
      <c r="B18" s="58">
        <v>10</v>
      </c>
      <c r="C18" s="56">
        <v>1</v>
      </c>
      <c r="D18" s="59">
        <v>8.3561599999999991</v>
      </c>
      <c r="E18" s="57">
        <v>0.85258999999999996</v>
      </c>
      <c r="F18" s="61">
        <v>9.8701299999999996</v>
      </c>
      <c r="G18" s="56">
        <v>0.65020999999999995</v>
      </c>
      <c r="H18" s="56">
        <v>9.7959200000000006</v>
      </c>
      <c r="I18" s="57">
        <v>0.50205999999999995</v>
      </c>
      <c r="J18" s="60">
        <v>9.5498999999999992</v>
      </c>
      <c r="K18" s="56">
        <v>0.59336</v>
      </c>
      <c r="L18" s="56">
        <v>9.9412900000000004</v>
      </c>
      <c r="M18" s="57">
        <v>0.62241000000000002</v>
      </c>
      <c r="N18" s="55">
        <v>9.8710900000000006</v>
      </c>
      <c r="O18">
        <v>0.32939000000000002</v>
      </c>
      <c r="P18" s="54">
        <v>10.239409999999999</v>
      </c>
      <c r="Q18">
        <v>0.31163999999999997</v>
      </c>
    </row>
    <row r="19" spans="1:17">
      <c r="A19">
        <v>11</v>
      </c>
      <c r="B19" s="58">
        <v>11</v>
      </c>
      <c r="C19" s="56">
        <v>1</v>
      </c>
      <c r="D19" s="59">
        <v>9.9315099999999994</v>
      </c>
      <c r="E19" s="57">
        <v>0.85258999999999996</v>
      </c>
      <c r="F19" s="61">
        <v>10.83488</v>
      </c>
      <c r="G19" s="56">
        <v>0.64815</v>
      </c>
      <c r="H19" s="56">
        <v>11.20594</v>
      </c>
      <c r="I19" s="57">
        <v>0.50205999999999995</v>
      </c>
      <c r="J19" s="60">
        <v>11.428570000000001</v>
      </c>
      <c r="K19" s="56">
        <v>0.59336</v>
      </c>
      <c r="L19" s="56">
        <v>11.272019999999999</v>
      </c>
      <c r="M19" s="57">
        <v>0.56223999999999996</v>
      </c>
      <c r="N19" s="55">
        <v>11.049720000000001</v>
      </c>
      <c r="O19">
        <v>0.32939000000000002</v>
      </c>
      <c r="P19" s="54">
        <v>10.90239</v>
      </c>
      <c r="Q19">
        <v>0.30965999999999999</v>
      </c>
    </row>
    <row r="20" spans="1:17">
      <c r="A20">
        <v>12</v>
      </c>
      <c r="B20" s="58">
        <v>12</v>
      </c>
      <c r="C20" s="56">
        <v>1</v>
      </c>
      <c r="D20" s="59">
        <v>11.643840000000001</v>
      </c>
      <c r="E20" s="57">
        <v>0.85258999999999996</v>
      </c>
      <c r="F20" s="61">
        <v>11.94805</v>
      </c>
      <c r="G20" s="56">
        <v>0.57406999999999997</v>
      </c>
      <c r="H20" s="56">
        <v>12.09647</v>
      </c>
      <c r="I20" s="57">
        <v>0.50205999999999995</v>
      </c>
      <c r="J20" s="60">
        <v>12.44618</v>
      </c>
      <c r="K20" s="56">
        <v>0.59336</v>
      </c>
      <c r="L20" s="56">
        <v>12.13307</v>
      </c>
      <c r="M20" s="57">
        <v>0.56223999999999996</v>
      </c>
      <c r="N20" s="55">
        <v>12.1547</v>
      </c>
      <c r="O20">
        <v>0.28008</v>
      </c>
      <c r="P20" s="54">
        <v>12.523020000000001</v>
      </c>
      <c r="Q20">
        <v>0.25444</v>
      </c>
    </row>
    <row r="21" spans="1:17">
      <c r="A21">
        <v>13</v>
      </c>
      <c r="B21" s="58">
        <v>13</v>
      </c>
      <c r="C21" s="56">
        <v>1</v>
      </c>
      <c r="D21" s="59">
        <v>12.945209999999999</v>
      </c>
      <c r="E21" s="57">
        <v>0.85258999999999996</v>
      </c>
      <c r="F21" s="61">
        <v>13.06122</v>
      </c>
      <c r="G21" s="56">
        <v>0.57406999999999997</v>
      </c>
      <c r="H21" s="56">
        <v>13.06122</v>
      </c>
      <c r="I21" s="57">
        <v>0.50205999999999995</v>
      </c>
      <c r="J21" s="60">
        <v>13.07241</v>
      </c>
      <c r="K21" s="56">
        <v>0.59336</v>
      </c>
      <c r="L21" s="56">
        <v>12.99413</v>
      </c>
      <c r="M21" s="57">
        <v>0.56223999999999996</v>
      </c>
      <c r="N21" s="55">
        <v>13.186</v>
      </c>
      <c r="O21">
        <v>0.28008</v>
      </c>
      <c r="P21" s="54">
        <v>13.25967</v>
      </c>
      <c r="Q21">
        <v>0.19921</v>
      </c>
    </row>
    <row r="22" spans="1:17">
      <c r="A22">
        <v>14</v>
      </c>
      <c r="B22" s="58">
        <v>14</v>
      </c>
      <c r="C22" s="56">
        <v>1</v>
      </c>
      <c r="D22" s="59">
        <v>14.0411</v>
      </c>
      <c r="E22" s="57">
        <v>0.85258999999999996</v>
      </c>
      <c r="F22" s="61">
        <v>14.32282</v>
      </c>
      <c r="G22" s="56">
        <v>0.50617000000000001</v>
      </c>
      <c r="H22" s="56">
        <v>14.025969999999999</v>
      </c>
      <c r="I22" s="57">
        <v>0.50205999999999995</v>
      </c>
      <c r="J22" s="60">
        <v>14.32485</v>
      </c>
      <c r="K22" s="56">
        <v>0.53734000000000004</v>
      </c>
      <c r="L22" s="56">
        <v>14.32485</v>
      </c>
      <c r="M22" s="57">
        <v>0.5</v>
      </c>
      <c r="N22" s="55">
        <v>14.290979999999999</v>
      </c>
      <c r="O22">
        <v>0.28008</v>
      </c>
      <c r="P22" s="54">
        <v>13.996320000000001</v>
      </c>
      <c r="Q22">
        <v>0.19724</v>
      </c>
    </row>
    <row r="23" spans="1:17">
      <c r="A23">
        <v>15</v>
      </c>
      <c r="B23" s="58">
        <v>15</v>
      </c>
      <c r="C23" s="56">
        <v>1</v>
      </c>
      <c r="D23" s="59">
        <v>15.75342</v>
      </c>
      <c r="E23" s="57">
        <v>0.85258999999999996</v>
      </c>
      <c r="F23" s="61">
        <v>15.06494</v>
      </c>
      <c r="G23" s="56">
        <v>0.50205999999999995</v>
      </c>
      <c r="H23" s="56">
        <v>15.139150000000001</v>
      </c>
      <c r="I23" s="57">
        <v>0.50205999999999995</v>
      </c>
      <c r="J23" s="60">
        <v>15.10763</v>
      </c>
      <c r="K23" s="56">
        <v>0.36307</v>
      </c>
      <c r="L23" s="56">
        <v>15.264189999999999</v>
      </c>
      <c r="M23" s="57">
        <v>0.5</v>
      </c>
      <c r="N23" s="55">
        <v>14.95396</v>
      </c>
      <c r="O23">
        <v>0.28008</v>
      </c>
      <c r="P23" s="54">
        <v>15.395949999999999</v>
      </c>
      <c r="Q23">
        <v>0.14004</v>
      </c>
    </row>
    <row r="24" spans="1:17">
      <c r="A24">
        <v>16</v>
      </c>
      <c r="B24" s="58">
        <v>16</v>
      </c>
      <c r="C24" s="56">
        <v>1</v>
      </c>
      <c r="D24" s="59">
        <v>17.328769999999999</v>
      </c>
      <c r="E24" s="57">
        <v>0.85258999999999996</v>
      </c>
      <c r="F24" s="61">
        <v>15.80705</v>
      </c>
      <c r="G24" s="56">
        <v>0.50205999999999995</v>
      </c>
      <c r="H24" s="56">
        <v>15.881259999999999</v>
      </c>
      <c r="I24" s="57">
        <v>0.50205999999999995</v>
      </c>
      <c r="J24" s="60">
        <v>16.203520000000001</v>
      </c>
      <c r="K24" s="56">
        <v>0.36307</v>
      </c>
      <c r="L24" s="56">
        <v>15.81213</v>
      </c>
      <c r="M24" s="57">
        <v>0.5</v>
      </c>
      <c r="N24" s="55">
        <v>16.27993</v>
      </c>
      <c r="O24">
        <v>0.22287999999999999</v>
      </c>
      <c r="P24" s="54">
        <v>16.27993</v>
      </c>
      <c r="Q24">
        <v>0.14004</v>
      </c>
    </row>
    <row r="25" spans="1:17">
      <c r="A25">
        <v>17</v>
      </c>
      <c r="B25" s="58">
        <v>17</v>
      </c>
      <c r="C25" s="56">
        <v>1</v>
      </c>
      <c r="D25" s="59">
        <v>19.109590000000001</v>
      </c>
      <c r="E25" s="57">
        <v>0.85258999999999996</v>
      </c>
      <c r="F25" s="61">
        <v>16.84601</v>
      </c>
      <c r="G25" s="56">
        <v>0.50205999999999995</v>
      </c>
      <c r="H25" s="56">
        <v>16.92022</v>
      </c>
      <c r="I25" s="57">
        <v>0.49793999999999999</v>
      </c>
      <c r="J25" s="60">
        <v>17.064579999999999</v>
      </c>
      <c r="K25" s="56">
        <v>0.30913000000000002</v>
      </c>
      <c r="L25" s="56">
        <v>17.299410000000002</v>
      </c>
      <c r="M25" s="57">
        <v>0.42946000000000001</v>
      </c>
      <c r="N25" s="55">
        <v>16.869240000000001</v>
      </c>
      <c r="O25">
        <v>0.22287999999999999</v>
      </c>
      <c r="P25" s="54">
        <v>17.090240000000001</v>
      </c>
      <c r="Q25">
        <v>0.14004</v>
      </c>
    </row>
    <row r="26" spans="1:17">
      <c r="A26">
        <v>18</v>
      </c>
      <c r="B26" s="58">
        <v>18</v>
      </c>
      <c r="C26" s="56">
        <v>1</v>
      </c>
      <c r="D26" s="59">
        <v>20.753419999999998</v>
      </c>
      <c r="E26" s="57">
        <v>0.85258999999999996</v>
      </c>
      <c r="F26" s="61">
        <v>17.95918</v>
      </c>
      <c r="G26" s="56">
        <v>0.50205999999999995</v>
      </c>
      <c r="H26" s="56">
        <v>18.478660000000001</v>
      </c>
      <c r="I26" s="57">
        <v>0.49793999999999999</v>
      </c>
      <c r="J26" s="60">
        <v>17.847359999999998</v>
      </c>
      <c r="K26" s="56">
        <v>0.30913000000000002</v>
      </c>
      <c r="L26" s="56">
        <v>18.23875</v>
      </c>
      <c r="M26" s="57">
        <v>0.42946000000000001</v>
      </c>
      <c r="N26" s="55">
        <v>18.195209999999999</v>
      </c>
      <c r="O26">
        <v>0.22287999999999999</v>
      </c>
      <c r="P26" s="54">
        <v>18.047879999999999</v>
      </c>
      <c r="Q26">
        <v>0.14004</v>
      </c>
    </row>
    <row r="27" spans="1:17">
      <c r="A27">
        <v>19</v>
      </c>
      <c r="B27" s="58">
        <v>19</v>
      </c>
      <c r="C27" s="56">
        <v>1</v>
      </c>
      <c r="D27" s="59">
        <v>22.945209999999999</v>
      </c>
      <c r="E27" s="57">
        <v>0.85258999999999996</v>
      </c>
      <c r="F27" s="61">
        <v>18.923929999999999</v>
      </c>
      <c r="G27" s="56">
        <v>0.50205999999999995</v>
      </c>
      <c r="H27" s="56">
        <v>18.998139999999999</v>
      </c>
      <c r="I27" s="57">
        <v>0.49793999999999999</v>
      </c>
      <c r="J27" s="60">
        <v>19.178080000000001</v>
      </c>
      <c r="K27" s="56">
        <v>0.29876000000000003</v>
      </c>
      <c r="L27" s="56">
        <v>18.943249999999999</v>
      </c>
      <c r="M27" s="57">
        <v>0.42946000000000001</v>
      </c>
      <c r="N27" s="55">
        <v>19.152850000000001</v>
      </c>
      <c r="O27">
        <v>0.19131999999999999</v>
      </c>
      <c r="P27" s="54">
        <v>19.152850000000001</v>
      </c>
      <c r="Q27">
        <v>8.2839999999999997E-2</v>
      </c>
    </row>
    <row r="28" spans="1:17">
      <c r="A28">
        <v>20</v>
      </c>
      <c r="B28" s="58">
        <v>20</v>
      </c>
      <c r="C28" s="56">
        <v>1</v>
      </c>
      <c r="D28" s="59">
        <v>24.178080000000001</v>
      </c>
      <c r="E28" s="57">
        <v>0.85258999999999996</v>
      </c>
      <c r="F28" s="61">
        <v>19.81447</v>
      </c>
      <c r="G28" s="56">
        <v>0.50205999999999995</v>
      </c>
      <c r="H28" s="56">
        <v>19.81447</v>
      </c>
      <c r="I28" s="57">
        <v>0.49793999999999999</v>
      </c>
      <c r="J28" s="60">
        <v>20.273969999999998</v>
      </c>
      <c r="K28" s="56">
        <v>0.29876000000000003</v>
      </c>
      <c r="L28" s="56">
        <v>20.273969999999998</v>
      </c>
      <c r="M28" s="57">
        <v>0.21368999999999999</v>
      </c>
      <c r="N28" s="55">
        <v>20.257829999999998</v>
      </c>
      <c r="O28">
        <v>0.12623000000000001</v>
      </c>
      <c r="P28" s="54">
        <v>20.184159999999999</v>
      </c>
      <c r="Q28">
        <v>5.5230000000000001E-2</v>
      </c>
    </row>
    <row r="29" spans="1:17">
      <c r="A29">
        <v>21</v>
      </c>
      <c r="B29" s="58">
        <v>21</v>
      </c>
      <c r="C29" s="56">
        <v>1</v>
      </c>
      <c r="D29" s="59">
        <v>25.410959999999999</v>
      </c>
      <c r="E29" s="57">
        <v>0.85258999999999996</v>
      </c>
      <c r="F29" s="61">
        <v>21.224489999999999</v>
      </c>
      <c r="G29" s="56">
        <v>0.50205999999999995</v>
      </c>
      <c r="H29" s="56">
        <v>20.853429999999999</v>
      </c>
      <c r="I29" s="57">
        <v>0.49793999999999999</v>
      </c>
      <c r="J29" s="60">
        <v>21.056750000000001</v>
      </c>
      <c r="K29" s="56">
        <v>0.29876000000000003</v>
      </c>
      <c r="L29" s="56">
        <v>20.978470000000002</v>
      </c>
      <c r="M29" s="57">
        <v>0.21368999999999999</v>
      </c>
      <c r="N29" s="55">
        <v>20.920809999999999</v>
      </c>
      <c r="O29">
        <v>0.12623000000000001</v>
      </c>
      <c r="P29" s="54">
        <v>20.920809999999999</v>
      </c>
      <c r="Q29">
        <v>5.5230000000000001E-2</v>
      </c>
    </row>
    <row r="30" spans="1:17">
      <c r="A30">
        <v>22</v>
      </c>
      <c r="B30" s="58">
        <v>22</v>
      </c>
      <c r="C30" s="56">
        <v>1</v>
      </c>
      <c r="D30" s="59">
        <v>26.369859999999999</v>
      </c>
      <c r="E30" s="57">
        <v>0.85258999999999996</v>
      </c>
      <c r="F30" s="61">
        <v>21.818180000000002</v>
      </c>
      <c r="G30" s="56">
        <v>0.5</v>
      </c>
      <c r="H30" s="56">
        <v>21.892389999999999</v>
      </c>
      <c r="I30" s="57">
        <v>0.40328999999999998</v>
      </c>
      <c r="J30" s="60">
        <v>21.76125</v>
      </c>
      <c r="K30" s="56">
        <v>0.29876000000000003</v>
      </c>
      <c r="L30" s="56">
        <v>21.917809999999999</v>
      </c>
      <c r="M30" s="57">
        <v>0.21368999999999999</v>
      </c>
      <c r="N30" s="55">
        <v>22.467770000000002</v>
      </c>
      <c r="O30">
        <v>0.12623000000000001</v>
      </c>
      <c r="P30" s="54">
        <v>21.731120000000001</v>
      </c>
      <c r="Q30">
        <v>2.564E-2</v>
      </c>
    </row>
    <row r="31" spans="1:17">
      <c r="A31">
        <v>23</v>
      </c>
      <c r="B31" s="58">
        <v>23</v>
      </c>
      <c r="C31" s="56">
        <v>1</v>
      </c>
      <c r="D31" s="59">
        <v>27.328769999999999</v>
      </c>
      <c r="E31" s="57">
        <v>0.85258999999999996</v>
      </c>
      <c r="F31" s="61">
        <v>23.07978</v>
      </c>
      <c r="G31" s="56">
        <v>0.5</v>
      </c>
      <c r="H31" s="56">
        <v>23.15399</v>
      </c>
      <c r="I31" s="57">
        <v>0.40122999999999998</v>
      </c>
      <c r="J31" s="60">
        <v>23.09198</v>
      </c>
      <c r="K31" s="56">
        <v>0.29876000000000003</v>
      </c>
      <c r="L31" s="56">
        <v>23.561640000000001</v>
      </c>
      <c r="M31" s="57">
        <v>0.10581</v>
      </c>
      <c r="N31" s="55">
        <v>22.909759999999999</v>
      </c>
      <c r="O31">
        <v>0.12623000000000001</v>
      </c>
    </row>
    <row r="32" spans="1:17">
      <c r="A32">
        <v>24</v>
      </c>
      <c r="B32" s="58">
        <v>24</v>
      </c>
      <c r="C32" s="56">
        <v>1</v>
      </c>
      <c r="D32" s="59">
        <v>28.561640000000001</v>
      </c>
      <c r="E32" s="57">
        <v>0.85258999999999996</v>
      </c>
      <c r="F32" s="61">
        <v>24.341370000000001</v>
      </c>
      <c r="G32" s="56">
        <v>0.5</v>
      </c>
      <c r="H32" s="56">
        <v>23.896100000000001</v>
      </c>
      <c r="I32" s="57">
        <v>0.40122999999999998</v>
      </c>
      <c r="J32" s="60">
        <v>24.109590000000001</v>
      </c>
      <c r="K32" s="56">
        <v>0.29876000000000003</v>
      </c>
      <c r="L32" s="56">
        <v>24.500979999999998</v>
      </c>
      <c r="M32" s="57">
        <v>0.10581</v>
      </c>
      <c r="N32" s="55">
        <v>24.23573</v>
      </c>
      <c r="O32">
        <v>6.114E-2</v>
      </c>
    </row>
    <row r="33" spans="1:17">
      <c r="A33">
        <v>25</v>
      </c>
      <c r="B33" s="58">
        <v>25</v>
      </c>
      <c r="C33" s="56">
        <v>1</v>
      </c>
      <c r="D33" s="59">
        <v>30.136990000000001</v>
      </c>
      <c r="E33" s="57">
        <v>0.85258999999999996</v>
      </c>
      <c r="F33" s="60">
        <v>25</v>
      </c>
      <c r="G33" s="56">
        <v>0.5</v>
      </c>
      <c r="H33" s="56">
        <v>25.083490000000001</v>
      </c>
      <c r="I33" s="57">
        <v>0.40122999999999998</v>
      </c>
      <c r="J33" s="60">
        <v>25.36204</v>
      </c>
      <c r="K33" s="56">
        <v>0.29876000000000003</v>
      </c>
      <c r="L33" s="56">
        <v>25.44031</v>
      </c>
      <c r="M33" s="57">
        <v>0.10581</v>
      </c>
      <c r="N33" s="55">
        <v>25.046040000000001</v>
      </c>
      <c r="O33">
        <v>6.114E-2</v>
      </c>
    </row>
    <row r="34" spans="1:17">
      <c r="A34">
        <v>26</v>
      </c>
      <c r="B34" s="58">
        <v>26</v>
      </c>
      <c r="C34" s="56">
        <v>1</v>
      </c>
      <c r="D34" s="59">
        <v>30.890409999999999</v>
      </c>
      <c r="E34" s="57">
        <v>0.85258999999999996</v>
      </c>
      <c r="F34" s="61">
        <v>25.825600000000001</v>
      </c>
      <c r="G34" s="56">
        <v>0.5</v>
      </c>
      <c r="H34" s="56">
        <v>26.122450000000001</v>
      </c>
      <c r="I34" s="57">
        <v>0.40122999999999998</v>
      </c>
      <c r="J34" s="60">
        <v>26.536200000000001</v>
      </c>
      <c r="K34" s="56">
        <v>0.29876000000000003</v>
      </c>
      <c r="L34" s="56">
        <v>26.379650000000002</v>
      </c>
      <c r="M34" s="57">
        <v>0.10581</v>
      </c>
      <c r="N34" s="55">
        <v>26.003679999999999</v>
      </c>
      <c r="O34">
        <v>6.114E-2</v>
      </c>
    </row>
    <row r="35" spans="1:17">
      <c r="A35">
        <v>27</v>
      </c>
      <c r="B35" s="58">
        <v>27</v>
      </c>
      <c r="C35" s="56">
        <v>1</v>
      </c>
      <c r="D35" s="56"/>
      <c r="E35" s="57"/>
      <c r="F35" s="61">
        <v>27.680890000000002</v>
      </c>
      <c r="G35" s="56">
        <v>0.5</v>
      </c>
      <c r="H35" s="56">
        <v>27.16141</v>
      </c>
      <c r="I35" s="57">
        <v>0.39711999999999997</v>
      </c>
      <c r="J35" s="60">
        <v>27.710370000000001</v>
      </c>
      <c r="K35" s="56">
        <v>0.29876000000000003</v>
      </c>
      <c r="L35" s="56">
        <v>27.2407</v>
      </c>
      <c r="M35" s="57">
        <v>0.10581</v>
      </c>
      <c r="N35" s="55">
        <v>27.476980000000001</v>
      </c>
      <c r="O35">
        <v>6.114E-2</v>
      </c>
    </row>
    <row r="36" spans="1:17">
      <c r="A36">
        <v>28</v>
      </c>
      <c r="B36" s="58">
        <v>28</v>
      </c>
      <c r="C36" s="56">
        <v>1</v>
      </c>
      <c r="D36" s="56"/>
      <c r="E36" s="57"/>
      <c r="F36" s="61">
        <v>28.27458</v>
      </c>
      <c r="G36" s="56">
        <v>0.5</v>
      </c>
      <c r="H36" s="56">
        <v>27.90353</v>
      </c>
      <c r="I36" s="57">
        <v>0.39711999999999997</v>
      </c>
      <c r="J36" s="60">
        <v>0.39711999999999997</v>
      </c>
      <c r="K36" s="56">
        <v>0.29876000000000003</v>
      </c>
      <c r="L36" s="56">
        <v>28.101759999999999</v>
      </c>
      <c r="M36" s="57">
        <v>0.10581</v>
      </c>
      <c r="N36" s="55">
        <v>28.213629999999998</v>
      </c>
      <c r="O36">
        <v>6.114E-2</v>
      </c>
    </row>
    <row r="37" spans="1:17">
      <c r="A37">
        <v>29</v>
      </c>
      <c r="B37" s="58">
        <v>29</v>
      </c>
      <c r="C37" s="56">
        <v>1</v>
      </c>
      <c r="D37" s="56"/>
      <c r="E37" s="57"/>
      <c r="F37" s="61">
        <v>29.461970000000001</v>
      </c>
      <c r="G37" s="56">
        <v>0.5</v>
      </c>
      <c r="H37" s="56">
        <v>29.239329999999999</v>
      </c>
      <c r="I37" s="57">
        <v>0.26955000000000001</v>
      </c>
      <c r="J37" s="60">
        <v>29.980429999999998</v>
      </c>
      <c r="K37" s="56">
        <v>0.29460999999999998</v>
      </c>
      <c r="L37" s="56">
        <v>29.0411</v>
      </c>
      <c r="M37" s="57">
        <v>0.10581</v>
      </c>
      <c r="N37" s="55">
        <v>28.876609999999999</v>
      </c>
      <c r="O37">
        <v>6.114E-2</v>
      </c>
    </row>
    <row r="38" spans="1:17">
      <c r="A38">
        <v>30</v>
      </c>
      <c r="B38" s="58">
        <v>30</v>
      </c>
      <c r="C38" s="56">
        <v>1</v>
      </c>
      <c r="D38" s="56"/>
      <c r="E38" s="57"/>
      <c r="F38" s="61">
        <v>30.79777</v>
      </c>
      <c r="G38" s="56">
        <v>0.5</v>
      </c>
      <c r="H38" s="56">
        <v>29.833020000000001</v>
      </c>
      <c r="I38" s="57">
        <v>0.26955000000000001</v>
      </c>
      <c r="J38" s="60">
        <v>0.26955000000000001</v>
      </c>
      <c r="K38" s="56">
        <v>0.29460999999999998</v>
      </c>
      <c r="L38" s="56">
        <v>29.823869999999999</v>
      </c>
      <c r="M38" s="57">
        <v>0.10581</v>
      </c>
      <c r="N38" s="55">
        <v>30</v>
      </c>
      <c r="O38">
        <v>6.114E-2</v>
      </c>
    </row>
    <row r="39" spans="1:17">
      <c r="A39">
        <v>31</v>
      </c>
      <c r="B39" s="58">
        <v>31</v>
      </c>
      <c r="C39" s="56">
        <v>1</v>
      </c>
      <c r="D39" s="56"/>
      <c r="E39" s="57"/>
      <c r="F39" s="61">
        <v>32.801479999999998</v>
      </c>
      <c r="G39" s="56">
        <v>0.5</v>
      </c>
      <c r="H39" s="56"/>
      <c r="I39" s="57"/>
      <c r="J39" s="60">
        <v>31.154599999999999</v>
      </c>
      <c r="K39" s="56">
        <v>0.29460999999999998</v>
      </c>
      <c r="L39" s="56">
        <v>31.624269999999999</v>
      </c>
      <c r="M39" s="57">
        <v>0.10581</v>
      </c>
      <c r="N39" s="55">
        <v>31</v>
      </c>
      <c r="O39">
        <v>6.114E-2</v>
      </c>
    </row>
    <row r="40" spans="1:17">
      <c r="A40">
        <v>32</v>
      </c>
      <c r="B40" s="58">
        <v>32</v>
      </c>
      <c r="C40" s="56">
        <v>1</v>
      </c>
      <c r="D40" s="56"/>
      <c r="E40" s="57"/>
      <c r="F40" s="61">
        <v>34.13729</v>
      </c>
      <c r="G40" s="56">
        <v>0.5</v>
      </c>
      <c r="H40" s="56"/>
      <c r="I40" s="57"/>
      <c r="J40" s="60">
        <v>32.17221</v>
      </c>
      <c r="K40" s="56">
        <v>0.29460999999999998</v>
      </c>
      <c r="L40" s="56">
        <v>32</v>
      </c>
      <c r="M40" s="57">
        <v>0.10581</v>
      </c>
      <c r="N40" s="55">
        <v>32</v>
      </c>
      <c r="O40">
        <v>6.114E-2</v>
      </c>
    </row>
    <row r="41" spans="1:17">
      <c r="A41">
        <v>33</v>
      </c>
      <c r="B41" s="58">
        <v>33</v>
      </c>
      <c r="C41" s="56">
        <v>1</v>
      </c>
      <c r="D41" s="56"/>
      <c r="E41" s="57"/>
      <c r="F41" s="61">
        <v>35.621519999999997</v>
      </c>
      <c r="G41" s="56">
        <v>0.5</v>
      </c>
      <c r="H41" s="56"/>
      <c r="I41" s="57"/>
      <c r="J41" s="60">
        <v>32.72016</v>
      </c>
      <c r="K41" s="56">
        <v>0.29460999999999998</v>
      </c>
      <c r="L41" s="56">
        <v>32.798430000000003</v>
      </c>
      <c r="M41" s="57">
        <v>0.10581</v>
      </c>
      <c r="N41" s="55">
        <v>33</v>
      </c>
      <c r="O41">
        <v>6.114E-2</v>
      </c>
    </row>
    <row r="42" spans="1:17">
      <c r="A42">
        <v>34</v>
      </c>
      <c r="B42" s="58">
        <v>34</v>
      </c>
      <c r="C42" s="56">
        <v>1</v>
      </c>
      <c r="D42" s="56"/>
      <c r="E42" s="57"/>
      <c r="F42" s="61">
        <v>36.66048</v>
      </c>
      <c r="G42" s="56">
        <v>0.5</v>
      </c>
      <c r="H42" s="56"/>
      <c r="I42" s="57"/>
      <c r="J42" s="60"/>
      <c r="K42" s="56"/>
      <c r="L42" s="56">
        <v>33.816049999999997</v>
      </c>
      <c r="M42" s="57">
        <v>0.10581</v>
      </c>
      <c r="N42" s="60"/>
      <c r="O42" s="56"/>
      <c r="P42" s="56"/>
      <c r="Q42" s="57"/>
    </row>
    <row r="43" spans="1:17">
      <c r="A43">
        <v>35</v>
      </c>
      <c r="B43" s="58">
        <v>35</v>
      </c>
      <c r="C43" s="56">
        <v>1</v>
      </c>
      <c r="D43" s="56"/>
      <c r="E43" s="57"/>
      <c r="F43" s="60"/>
      <c r="G43" s="56"/>
      <c r="H43" s="56"/>
      <c r="I43" s="57"/>
      <c r="J43" s="60"/>
      <c r="K43" s="56"/>
      <c r="L43" s="56">
        <v>35</v>
      </c>
      <c r="M43" s="57">
        <v>0.10581</v>
      </c>
      <c r="N43" s="60"/>
      <c r="O43" s="56"/>
      <c r="P43" s="56"/>
      <c r="Q43" s="57"/>
    </row>
    <row r="44" spans="1:17">
      <c r="A44">
        <v>36</v>
      </c>
      <c r="B44" s="58">
        <v>36</v>
      </c>
      <c r="C44" s="56">
        <v>1</v>
      </c>
      <c r="D44" s="56"/>
      <c r="E44" s="57"/>
      <c r="F44" s="60"/>
      <c r="G44" s="56"/>
      <c r="H44" s="56"/>
      <c r="I44" s="57"/>
      <c r="J44" s="60"/>
      <c r="K44" s="56"/>
      <c r="L44" s="56">
        <v>36</v>
      </c>
      <c r="M44" s="57">
        <v>0.10581</v>
      </c>
      <c r="N44" s="60"/>
      <c r="O44" s="56"/>
      <c r="P44" s="56"/>
      <c r="Q44" s="57"/>
    </row>
    <row r="45" spans="1:17">
      <c r="A45">
        <v>37</v>
      </c>
      <c r="B45" s="58">
        <v>37</v>
      </c>
      <c r="C45" s="56">
        <v>1</v>
      </c>
      <c r="D45" s="56"/>
      <c r="E45" s="57"/>
      <c r="F45" s="60"/>
      <c r="G45" s="56"/>
      <c r="H45" s="56"/>
      <c r="I45" s="57"/>
      <c r="J45" s="60"/>
      <c r="K45" s="56"/>
      <c r="L45" s="56">
        <v>37</v>
      </c>
      <c r="M45" s="57">
        <v>0.10581</v>
      </c>
      <c r="N45" s="60"/>
      <c r="O45" s="56"/>
      <c r="P45" s="56"/>
      <c r="Q45" s="57"/>
    </row>
    <row r="46" spans="1:17">
      <c r="A46">
        <v>38</v>
      </c>
      <c r="B46" s="58">
        <v>38</v>
      </c>
      <c r="C46" s="56">
        <v>1</v>
      </c>
      <c r="D46" s="56"/>
      <c r="E46" s="57"/>
      <c r="F46" s="60"/>
      <c r="G46" s="56"/>
      <c r="H46" s="56"/>
      <c r="I46" s="57"/>
      <c r="J46" s="60"/>
      <c r="K46" s="56"/>
      <c r="L46" s="56">
        <v>38</v>
      </c>
      <c r="M46" s="57">
        <v>0.10581</v>
      </c>
      <c r="N46" s="60"/>
      <c r="O46" s="56"/>
      <c r="P46" s="56"/>
      <c r="Q46" s="57"/>
    </row>
    <row r="47" spans="1:17">
      <c r="A47">
        <v>39</v>
      </c>
      <c r="B47" s="58">
        <v>39</v>
      </c>
      <c r="C47" s="56">
        <v>1</v>
      </c>
      <c r="D47" s="56"/>
      <c r="E47" s="57"/>
      <c r="F47" s="60"/>
      <c r="G47" s="56"/>
      <c r="H47" s="56"/>
      <c r="I47" s="57"/>
      <c r="J47" s="60"/>
      <c r="K47" s="56"/>
      <c r="L47" s="56"/>
      <c r="M47" s="57"/>
      <c r="N47" s="60"/>
      <c r="O47" s="56"/>
      <c r="P47" s="56"/>
      <c r="Q47" s="57"/>
    </row>
    <row r="48" spans="1:17">
      <c r="A48">
        <v>40</v>
      </c>
      <c r="B48" s="58">
        <v>40</v>
      </c>
      <c r="C48" s="56">
        <v>1</v>
      </c>
      <c r="D48" s="56"/>
      <c r="E48" s="57"/>
      <c r="F48" s="60"/>
      <c r="G48" s="56"/>
      <c r="H48" s="56"/>
      <c r="I48" s="57"/>
      <c r="J48" s="60"/>
      <c r="K48" s="56"/>
      <c r="L48" s="56"/>
      <c r="M48" s="57"/>
      <c r="N48" s="60"/>
      <c r="O48" s="56"/>
      <c r="P48" s="56"/>
      <c r="Q48" s="57"/>
    </row>
  </sheetData>
  <mergeCells count="12">
    <mergeCell ref="J6:K6"/>
    <mergeCell ref="L6:M6"/>
    <mergeCell ref="J5:M5"/>
    <mergeCell ref="N5:Q5"/>
    <mergeCell ref="N6:O6"/>
    <mergeCell ref="P6:Q6"/>
    <mergeCell ref="F6:G6"/>
    <mergeCell ref="H6:I6"/>
    <mergeCell ref="D6:E6"/>
    <mergeCell ref="B6:C6"/>
    <mergeCell ref="F5:I5"/>
    <mergeCell ref="B5: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Main</vt:lpstr>
      <vt:lpstr>sources</vt:lpstr>
      <vt:lpstr>1710000501-eng-female</vt:lpstr>
      <vt:lpstr>1710000501-eng-males</vt:lpstr>
      <vt:lpstr>1710000501-eng-total</vt:lpstr>
      <vt:lpstr>Sheet2</vt:lpstr>
      <vt:lpstr>SurvivalVSTime</vt:lpstr>
      <vt:lpstr>delay data</vt:lpstr>
      <vt:lpstr>Survival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2021-07-31T08:15:36Z</dcterms:modified>
</cp:coreProperties>
</file>