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NXIN\Desktop\"/>
    </mc:Choice>
  </mc:AlternateContent>
  <xr:revisionPtr revIDLastSave="0" documentId="8_{71826F8D-A94A-4741-BBE2-AD5F33A4A9C8}" xr6:coauthVersionLast="47" xr6:coauthVersionMax="47" xr10:uidLastSave="{00000000-0000-0000-0000-000000000000}"/>
  <bookViews>
    <workbookView xWindow="-110" yWindow="-110" windowWidth="19420" windowHeight="10420" activeTab="1" xr2:uid="{F6F1312C-EC59-4D4F-AD01-10B2037D0C9B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P49" i="2" l="1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A49" i="2" s="1"/>
  <c r="AB49" i="2"/>
  <c r="Z49" i="2" s="1"/>
  <c r="Y49" i="2"/>
  <c r="X49" i="2"/>
  <c r="W49" i="2"/>
  <c r="T49" i="2"/>
  <c r="S49" i="2"/>
  <c r="Q49" i="2"/>
  <c r="O49" i="2"/>
  <c r="M49" i="2"/>
  <c r="L49" i="2"/>
  <c r="I49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A48" i="2" s="1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Z48" i="2" s="1"/>
  <c r="AH48" i="2"/>
  <c r="AG48" i="2"/>
  <c r="AF48" i="2"/>
  <c r="AE48" i="2"/>
  <c r="AD48" i="2"/>
  <c r="AC48" i="2"/>
  <c r="AB48" i="2"/>
  <c r="Y48" i="2"/>
  <c r="X48" i="2"/>
  <c r="W48" i="2"/>
  <c r="T48" i="2"/>
  <c r="S48" i="2"/>
  <c r="Q48" i="2"/>
  <c r="O48" i="2"/>
  <c r="M48" i="2"/>
  <c r="L48" i="2"/>
  <c r="I48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A47" i="2" s="1"/>
  <c r="AB47" i="2"/>
  <c r="Z47" i="2" s="1"/>
  <c r="Y47" i="2"/>
  <c r="X47" i="2"/>
  <c r="W47" i="2"/>
  <c r="T47" i="2"/>
  <c r="S47" i="2"/>
  <c r="Q47" i="2"/>
  <c r="O47" i="2"/>
  <c r="M47" i="2"/>
  <c r="L47" i="2"/>
  <c r="I47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A46" i="2" s="1"/>
  <c r="AB46" i="2"/>
  <c r="Z46" i="2" s="1"/>
  <c r="Y46" i="2"/>
  <c r="X46" i="2"/>
  <c r="W46" i="2"/>
  <c r="T46" i="2"/>
  <c r="S46" i="2"/>
  <c r="Q46" i="2"/>
  <c r="O46" i="2"/>
  <c r="M46" i="2"/>
  <c r="L46" i="2"/>
  <c r="I46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Z45" i="2" s="1"/>
  <c r="AG45" i="2"/>
  <c r="AF45" i="2"/>
  <c r="AE45" i="2"/>
  <c r="AD45" i="2"/>
  <c r="AC45" i="2"/>
  <c r="AA45" i="2" s="1"/>
  <c r="AB45" i="2"/>
  <c r="Y45" i="2"/>
  <c r="X45" i="2"/>
  <c r="W45" i="2"/>
  <c r="T45" i="2"/>
  <c r="S45" i="2"/>
  <c r="Q45" i="2"/>
  <c r="O45" i="2"/>
  <c r="M45" i="2"/>
  <c r="L45" i="2"/>
  <c r="I45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A44" i="2" s="1"/>
  <c r="AB44" i="2"/>
  <c r="Z44" i="2" s="1"/>
  <c r="Y44" i="2"/>
  <c r="X44" i="2"/>
  <c r="W44" i="2"/>
  <c r="T44" i="2"/>
  <c r="S44" i="2"/>
  <c r="Q44" i="2"/>
  <c r="O44" i="2"/>
  <c r="M44" i="2"/>
  <c r="L44" i="2"/>
  <c r="I44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A43" i="2" s="1"/>
  <c r="AI43" i="2"/>
  <c r="AH43" i="2"/>
  <c r="AG43" i="2"/>
  <c r="AF43" i="2"/>
  <c r="AE43" i="2"/>
  <c r="AD43" i="2"/>
  <c r="AC43" i="2"/>
  <c r="AB43" i="2"/>
  <c r="Z43" i="2" s="1"/>
  <c r="Y43" i="2"/>
  <c r="X43" i="2"/>
  <c r="W43" i="2"/>
  <c r="T43" i="2"/>
  <c r="S43" i="2"/>
  <c r="Q43" i="2"/>
  <c r="O43" i="2"/>
  <c r="M43" i="2"/>
  <c r="L43" i="2"/>
  <c r="I43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A42" i="2" s="1"/>
  <c r="AB42" i="2"/>
  <c r="Z42" i="2" s="1"/>
  <c r="Y42" i="2"/>
  <c r="X42" i="2"/>
  <c r="W42" i="2"/>
  <c r="T42" i="2"/>
  <c r="S42" i="2"/>
  <c r="Q42" i="2"/>
  <c r="O42" i="2"/>
  <c r="M42" i="2"/>
  <c r="L42" i="2"/>
  <c r="I42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A41" i="2" s="1"/>
  <c r="AB41" i="2"/>
  <c r="Z41" i="2" s="1"/>
  <c r="Y41" i="2"/>
  <c r="X41" i="2"/>
  <c r="W41" i="2"/>
  <c r="T41" i="2"/>
  <c r="S41" i="2"/>
  <c r="Q41" i="2"/>
  <c r="O41" i="2"/>
  <c r="M41" i="2"/>
  <c r="L41" i="2"/>
  <c r="I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A40" i="2" s="1"/>
  <c r="AH40" i="2"/>
  <c r="AG40" i="2"/>
  <c r="AF40" i="2"/>
  <c r="AE40" i="2"/>
  <c r="AD40" i="2"/>
  <c r="AC40" i="2"/>
  <c r="AB40" i="2"/>
  <c r="Y40" i="2"/>
  <c r="X40" i="2"/>
  <c r="W40" i="2"/>
  <c r="T40" i="2"/>
  <c r="S40" i="2"/>
  <c r="Q40" i="2"/>
  <c r="O40" i="2"/>
  <c r="M40" i="2"/>
  <c r="L40" i="2"/>
  <c r="I40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A39" i="2" s="1"/>
  <c r="AB39" i="2"/>
  <c r="Y39" i="2"/>
  <c r="X39" i="2"/>
  <c r="W39" i="2"/>
  <c r="T39" i="2"/>
  <c r="S39" i="2"/>
  <c r="Q39" i="2"/>
  <c r="O39" i="2"/>
  <c r="M39" i="2"/>
  <c r="L39" i="2"/>
  <c r="I39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A38" i="2" s="1"/>
  <c r="AB38" i="2"/>
  <c r="Z38" i="2" s="1"/>
  <c r="Y38" i="2"/>
  <c r="X38" i="2"/>
  <c r="W38" i="2"/>
  <c r="T38" i="2"/>
  <c r="S38" i="2"/>
  <c r="Q38" i="2"/>
  <c r="O38" i="2"/>
  <c r="M38" i="2"/>
  <c r="L38" i="2"/>
  <c r="I38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A37" i="2" s="1"/>
  <c r="AB37" i="2"/>
  <c r="Z37" i="2"/>
  <c r="Y37" i="2"/>
  <c r="X37" i="2"/>
  <c r="W37" i="2"/>
  <c r="T37" i="2"/>
  <c r="S37" i="2"/>
  <c r="Q37" i="2"/>
  <c r="O37" i="2"/>
  <c r="M37" i="2"/>
  <c r="L37" i="2"/>
  <c r="I37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A36" i="2" s="1"/>
  <c r="AB36" i="2"/>
  <c r="Z36" i="2" s="1"/>
  <c r="Y36" i="2"/>
  <c r="X36" i="2"/>
  <c r="W36" i="2"/>
  <c r="T36" i="2"/>
  <c r="S36" i="2"/>
  <c r="Q36" i="2"/>
  <c r="O36" i="2"/>
  <c r="M36" i="2"/>
  <c r="L36" i="2"/>
  <c r="I36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A35" i="2" s="1"/>
  <c r="AI35" i="2"/>
  <c r="AH35" i="2"/>
  <c r="AG35" i="2"/>
  <c r="AF35" i="2"/>
  <c r="AE35" i="2"/>
  <c r="AD35" i="2"/>
  <c r="AC35" i="2"/>
  <c r="AB35" i="2"/>
  <c r="Z35" i="2" s="1"/>
  <c r="Y35" i="2"/>
  <c r="X35" i="2"/>
  <c r="W35" i="2"/>
  <c r="T35" i="2"/>
  <c r="S35" i="2"/>
  <c r="Q35" i="2"/>
  <c r="O35" i="2"/>
  <c r="M35" i="2"/>
  <c r="L35" i="2"/>
  <c r="I35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A34" i="2" s="1"/>
  <c r="AC34" i="2"/>
  <c r="AB34" i="2"/>
  <c r="Z34" i="2" s="1"/>
  <c r="Y34" i="2"/>
  <c r="X34" i="2"/>
  <c r="W34" i="2"/>
  <c r="T34" i="2"/>
  <c r="S34" i="2"/>
  <c r="Q34" i="2"/>
  <c r="O34" i="2"/>
  <c r="M34" i="2"/>
  <c r="L34" i="2"/>
  <c r="I34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A33" i="2" s="1"/>
  <c r="AB33" i="2"/>
  <c r="Z33" i="2" s="1"/>
  <c r="Y33" i="2"/>
  <c r="X33" i="2"/>
  <c r="W33" i="2"/>
  <c r="T33" i="2"/>
  <c r="S33" i="2"/>
  <c r="Q33" i="2"/>
  <c r="O33" i="2"/>
  <c r="M33" i="2"/>
  <c r="L33" i="2"/>
  <c r="I33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A32" i="2" s="1"/>
  <c r="AH32" i="2"/>
  <c r="AG32" i="2"/>
  <c r="AF32" i="2"/>
  <c r="AE32" i="2"/>
  <c r="AD32" i="2"/>
  <c r="AC32" i="2"/>
  <c r="AB32" i="2"/>
  <c r="Y32" i="2"/>
  <c r="X32" i="2"/>
  <c r="W32" i="2"/>
  <c r="T32" i="2"/>
  <c r="S32" i="2"/>
  <c r="Q32" i="2"/>
  <c r="O32" i="2"/>
  <c r="M32" i="2"/>
  <c r="L32" i="2"/>
  <c r="I32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A31" i="2" s="1"/>
  <c r="AC31" i="2"/>
  <c r="Z31" i="2" s="1"/>
  <c r="AB31" i="2"/>
  <c r="Y31" i="2"/>
  <c r="X31" i="2"/>
  <c r="W31" i="2"/>
  <c r="T31" i="2"/>
  <c r="S31" i="2"/>
  <c r="Q31" i="2"/>
  <c r="O31" i="2"/>
  <c r="M31" i="2"/>
  <c r="L31" i="2"/>
  <c r="I31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A30" i="2" s="1"/>
  <c r="AB30" i="2"/>
  <c r="Z30" i="2" s="1"/>
  <c r="Y30" i="2"/>
  <c r="X30" i="2"/>
  <c r="W30" i="2"/>
  <c r="T30" i="2"/>
  <c r="S30" i="2"/>
  <c r="Q30" i="2"/>
  <c r="O30" i="2"/>
  <c r="M30" i="2"/>
  <c r="L30" i="2"/>
  <c r="I30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Z29" i="2" s="1"/>
  <c r="AG29" i="2"/>
  <c r="AF29" i="2"/>
  <c r="AE29" i="2"/>
  <c r="AD29" i="2"/>
  <c r="AC29" i="2"/>
  <c r="AA29" i="2" s="1"/>
  <c r="AB29" i="2"/>
  <c r="Y29" i="2"/>
  <c r="X29" i="2"/>
  <c r="W29" i="2"/>
  <c r="T29" i="2"/>
  <c r="S29" i="2"/>
  <c r="Q29" i="2"/>
  <c r="O29" i="2"/>
  <c r="M29" i="2"/>
  <c r="L29" i="2"/>
  <c r="I29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A28" i="2" s="1"/>
  <c r="AB28" i="2"/>
  <c r="Y28" i="2"/>
  <c r="X28" i="2"/>
  <c r="W28" i="2"/>
  <c r="T28" i="2"/>
  <c r="S28" i="2"/>
  <c r="Q28" i="2"/>
  <c r="O28" i="2"/>
  <c r="M28" i="2"/>
  <c r="L28" i="2"/>
  <c r="I28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A27" i="2" s="1"/>
  <c r="AI27" i="2"/>
  <c r="AH27" i="2"/>
  <c r="AG27" i="2"/>
  <c r="AF27" i="2"/>
  <c r="AE27" i="2"/>
  <c r="AD27" i="2"/>
  <c r="AC27" i="2"/>
  <c r="AB27" i="2"/>
  <c r="Z27" i="2" s="1"/>
  <c r="Y27" i="2"/>
  <c r="X27" i="2"/>
  <c r="W27" i="2"/>
  <c r="T27" i="2"/>
  <c r="S27" i="2"/>
  <c r="Q27" i="2"/>
  <c r="O27" i="2"/>
  <c r="M27" i="2"/>
  <c r="L27" i="2"/>
  <c r="I27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A26" i="2" s="1"/>
  <c r="AC26" i="2"/>
  <c r="AB26" i="2"/>
  <c r="Z26" i="2" s="1"/>
  <c r="Y26" i="2"/>
  <c r="X26" i="2"/>
  <c r="W26" i="2"/>
  <c r="T26" i="2"/>
  <c r="S26" i="2"/>
  <c r="Q26" i="2"/>
  <c r="O26" i="2"/>
  <c r="M26" i="2"/>
  <c r="L26" i="2"/>
  <c r="I26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A25" i="2" s="1"/>
  <c r="AB25" i="2"/>
  <c r="Z25" i="2" s="1"/>
  <c r="Y25" i="2"/>
  <c r="X25" i="2"/>
  <c r="W25" i="2"/>
  <c r="T25" i="2"/>
  <c r="S25" i="2"/>
  <c r="Q25" i="2"/>
  <c r="O25" i="2"/>
  <c r="M25" i="2"/>
  <c r="L25" i="2"/>
  <c r="I25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A24" i="2" s="1"/>
  <c r="AH24" i="2"/>
  <c r="AG24" i="2"/>
  <c r="AF24" i="2"/>
  <c r="AE24" i="2"/>
  <c r="AD24" i="2"/>
  <c r="AC24" i="2"/>
  <c r="AB24" i="2"/>
  <c r="Y24" i="2"/>
  <c r="X24" i="2"/>
  <c r="W24" i="2"/>
  <c r="T24" i="2"/>
  <c r="S24" i="2"/>
  <c r="Q24" i="2"/>
  <c r="O24" i="2"/>
  <c r="M24" i="2"/>
  <c r="L24" i="2"/>
  <c r="I24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A23" i="2" s="1"/>
  <c r="AC23" i="2"/>
  <c r="Z23" i="2" s="1"/>
  <c r="AB23" i="2"/>
  <c r="Y23" i="2"/>
  <c r="X23" i="2"/>
  <c r="W23" i="2"/>
  <c r="T23" i="2"/>
  <c r="S23" i="2"/>
  <c r="Q23" i="2"/>
  <c r="O23" i="2"/>
  <c r="M23" i="2"/>
  <c r="L23" i="2"/>
  <c r="I23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A22" i="2" s="1"/>
  <c r="AB22" i="2"/>
  <c r="Z22" i="2" s="1"/>
  <c r="Y22" i="2"/>
  <c r="X22" i="2"/>
  <c r="W22" i="2"/>
  <c r="T22" i="2"/>
  <c r="S22" i="2"/>
  <c r="Q22" i="2"/>
  <c r="O22" i="2"/>
  <c r="M22" i="2"/>
  <c r="L22" i="2"/>
  <c r="I22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Z21" i="2" s="1"/>
  <c r="AG21" i="2"/>
  <c r="AF21" i="2"/>
  <c r="AE21" i="2"/>
  <c r="AD21" i="2"/>
  <c r="AC21" i="2"/>
  <c r="AA21" i="2" s="1"/>
  <c r="AB21" i="2"/>
  <c r="Y21" i="2"/>
  <c r="X21" i="2"/>
  <c r="W21" i="2"/>
  <c r="T21" i="2"/>
  <c r="S21" i="2"/>
  <c r="Q21" i="2"/>
  <c r="O21" i="2"/>
  <c r="M21" i="2"/>
  <c r="L21" i="2"/>
  <c r="I21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A20" i="2" s="1"/>
  <c r="AB20" i="2"/>
  <c r="Y20" i="2"/>
  <c r="X20" i="2"/>
  <c r="W20" i="2"/>
  <c r="T20" i="2"/>
  <c r="S20" i="2"/>
  <c r="Q20" i="2"/>
  <c r="O20" i="2"/>
  <c r="M20" i="2"/>
  <c r="L20" i="2"/>
  <c r="I20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A19" i="2" s="1"/>
  <c r="AI19" i="2"/>
  <c r="AH19" i="2"/>
  <c r="AG19" i="2"/>
  <c r="AF19" i="2"/>
  <c r="AE19" i="2"/>
  <c r="AD19" i="2"/>
  <c r="AC19" i="2"/>
  <c r="AB19" i="2"/>
  <c r="Z19" i="2" s="1"/>
  <c r="Y19" i="2"/>
  <c r="X19" i="2"/>
  <c r="W19" i="2"/>
  <c r="T19" i="2"/>
  <c r="S19" i="2"/>
  <c r="Q19" i="2"/>
  <c r="O19" i="2"/>
  <c r="M19" i="2"/>
  <c r="L19" i="2"/>
  <c r="I19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A18" i="2" s="1"/>
  <c r="AC18" i="2"/>
  <c r="AB18" i="2"/>
  <c r="Z18" i="2" s="1"/>
  <c r="Y18" i="2"/>
  <c r="X18" i="2"/>
  <c r="W18" i="2"/>
  <c r="T18" i="2"/>
  <c r="S18" i="2"/>
  <c r="Q18" i="2"/>
  <c r="O18" i="2"/>
  <c r="M18" i="2"/>
  <c r="L18" i="2"/>
  <c r="I18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A17" i="2" s="1"/>
  <c r="AB17" i="2"/>
  <c r="Z17" i="2" s="1"/>
  <c r="Y17" i="2"/>
  <c r="X17" i="2"/>
  <c r="W17" i="2"/>
  <c r="T17" i="2"/>
  <c r="S17" i="2"/>
  <c r="Q17" i="2"/>
  <c r="O17" i="2"/>
  <c r="M17" i="2"/>
  <c r="L17" i="2"/>
  <c r="I17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A16" i="2" s="1"/>
  <c r="AH16" i="2"/>
  <c r="AG16" i="2"/>
  <c r="AF16" i="2"/>
  <c r="AE16" i="2"/>
  <c r="AD16" i="2"/>
  <c r="AC16" i="2"/>
  <c r="AB16" i="2"/>
  <c r="Y16" i="2"/>
  <c r="X16" i="2"/>
  <c r="W16" i="2"/>
  <c r="T16" i="2"/>
  <c r="S16" i="2"/>
  <c r="Q16" i="2"/>
  <c r="O16" i="2"/>
  <c r="M16" i="2"/>
  <c r="L16" i="2"/>
  <c r="I16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A15" i="2" s="1"/>
  <c r="AC15" i="2"/>
  <c r="Z15" i="2" s="1"/>
  <c r="AB15" i="2"/>
  <c r="Y15" i="2"/>
  <c r="X15" i="2"/>
  <c r="W15" i="2"/>
  <c r="T15" i="2"/>
  <c r="S15" i="2"/>
  <c r="Q15" i="2"/>
  <c r="O15" i="2"/>
  <c r="M15" i="2"/>
  <c r="L15" i="2"/>
  <c r="I15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A14" i="2" s="1"/>
  <c r="AB14" i="2"/>
  <c r="Z14" i="2" s="1"/>
  <c r="Y14" i="2"/>
  <c r="X14" i="2"/>
  <c r="W14" i="2"/>
  <c r="T14" i="2"/>
  <c r="S14" i="2"/>
  <c r="Q14" i="2"/>
  <c r="O14" i="2"/>
  <c r="M14" i="2"/>
  <c r="L14" i="2"/>
  <c r="I14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 s="1"/>
  <c r="AB13" i="2"/>
  <c r="Z13" i="2"/>
  <c r="Y13" i="2"/>
  <c r="X13" i="2"/>
  <c r="W13" i="2"/>
  <c r="T13" i="2"/>
  <c r="S13" i="2"/>
  <c r="Q13" i="2"/>
  <c r="O13" i="2"/>
  <c r="M13" i="2"/>
  <c r="L13" i="2"/>
  <c r="I13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A12" i="2" s="1"/>
  <c r="AB12" i="2"/>
  <c r="Y12" i="2"/>
  <c r="X12" i="2"/>
  <c r="W12" i="2"/>
  <c r="T12" i="2"/>
  <c r="S12" i="2"/>
  <c r="Q12" i="2"/>
  <c r="O12" i="2"/>
  <c r="M12" i="2"/>
  <c r="L12" i="2"/>
  <c r="I12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A11" i="2" s="1"/>
  <c r="AI11" i="2"/>
  <c r="AH11" i="2"/>
  <c r="AG11" i="2"/>
  <c r="AF11" i="2"/>
  <c r="AE11" i="2"/>
  <c r="AD11" i="2"/>
  <c r="AC11" i="2"/>
  <c r="AB11" i="2"/>
  <c r="Z11" i="2" s="1"/>
  <c r="Y11" i="2"/>
  <c r="X11" i="2"/>
  <c r="W11" i="2"/>
  <c r="T11" i="2"/>
  <c r="S11" i="2"/>
  <c r="Q11" i="2"/>
  <c r="O11" i="2"/>
  <c r="M11" i="2"/>
  <c r="L11" i="2"/>
  <c r="I11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A10" i="2" s="1"/>
  <c r="AC10" i="2"/>
  <c r="AB10" i="2"/>
  <c r="Z10" i="2" s="1"/>
  <c r="Y10" i="2"/>
  <c r="X10" i="2"/>
  <c r="W10" i="2"/>
  <c r="T10" i="2"/>
  <c r="S10" i="2"/>
  <c r="Q10" i="2"/>
  <c r="O10" i="2"/>
  <c r="M10" i="2"/>
  <c r="L10" i="2"/>
  <c r="I10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A9" i="2" s="1"/>
  <c r="AB9" i="2"/>
  <c r="Z9" i="2" s="1"/>
  <c r="Y9" i="2"/>
  <c r="X9" i="2"/>
  <c r="W9" i="2"/>
  <c r="T9" i="2"/>
  <c r="S9" i="2"/>
  <c r="Q9" i="2"/>
  <c r="O9" i="2"/>
  <c r="M9" i="2"/>
  <c r="L9" i="2"/>
  <c r="I9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A8" i="2" s="1"/>
  <c r="AH8" i="2"/>
  <c r="AG8" i="2"/>
  <c r="AF8" i="2"/>
  <c r="AE8" i="2"/>
  <c r="AD8" i="2"/>
  <c r="AC8" i="2"/>
  <c r="AB8" i="2"/>
  <c r="Y8" i="2"/>
  <c r="X8" i="2"/>
  <c r="W8" i="2"/>
  <c r="T8" i="2"/>
  <c r="S8" i="2"/>
  <c r="Q8" i="2"/>
  <c r="O8" i="2"/>
  <c r="M8" i="2"/>
  <c r="L8" i="2"/>
  <c r="I8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A7" i="2" s="1"/>
  <c r="AC7" i="2"/>
  <c r="Z7" i="2" s="1"/>
  <c r="AB7" i="2"/>
  <c r="Y7" i="2"/>
  <c r="X7" i="2"/>
  <c r="W7" i="2"/>
  <c r="T7" i="2"/>
  <c r="S7" i="2"/>
  <c r="Q7" i="2"/>
  <c r="O7" i="2"/>
  <c r="M7" i="2"/>
  <c r="L7" i="2"/>
  <c r="I7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A6" i="2" s="1"/>
  <c r="AB6" i="2"/>
  <c r="Z6" i="2" s="1"/>
  <c r="Y6" i="2"/>
  <c r="X6" i="2"/>
  <c r="W6" i="2"/>
  <c r="T6" i="2"/>
  <c r="S6" i="2"/>
  <c r="Q6" i="2"/>
  <c r="O6" i="2"/>
  <c r="M6" i="2"/>
  <c r="L6" i="2"/>
  <c r="I6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Z5" i="2" s="1"/>
  <c r="AG5" i="2"/>
  <c r="AF5" i="2"/>
  <c r="AE5" i="2"/>
  <c r="AD5" i="2"/>
  <c r="AC5" i="2"/>
  <c r="AA5" i="2" s="1"/>
  <c r="AB5" i="2"/>
  <c r="Y5" i="2"/>
  <c r="X5" i="2"/>
  <c r="W5" i="2"/>
  <c r="T5" i="2"/>
  <c r="S5" i="2"/>
  <c r="Q5" i="2"/>
  <c r="O5" i="2"/>
  <c r="M5" i="2"/>
  <c r="L5" i="2"/>
  <c r="I5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A4" i="2" s="1"/>
  <c r="AB4" i="2"/>
  <c r="Y4" i="2"/>
  <c r="X4" i="2"/>
  <c r="W4" i="2"/>
  <c r="T4" i="2"/>
  <c r="S4" i="2"/>
  <c r="Q4" i="2"/>
  <c r="O4" i="2"/>
  <c r="M4" i="2"/>
  <c r="L4" i="2"/>
  <c r="I4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A3" i="2" s="1"/>
  <c r="AH3" i="2"/>
  <c r="AG3" i="2"/>
  <c r="AF3" i="2"/>
  <c r="AE3" i="2"/>
  <c r="AD3" i="2"/>
  <c r="AC3" i="2"/>
  <c r="AB3" i="2"/>
  <c r="Z3" i="2" s="1"/>
  <c r="Y3" i="2"/>
  <c r="X3" i="2"/>
  <c r="W3" i="2"/>
  <c r="T3" i="2"/>
  <c r="S3" i="2"/>
  <c r="Q3" i="2"/>
  <c r="O3" i="2"/>
  <c r="M3" i="2"/>
  <c r="L3" i="2"/>
  <c r="I3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A2" i="2" s="1"/>
  <c r="AC2" i="2"/>
  <c r="AB2" i="2"/>
  <c r="Z2" i="2" s="1"/>
  <c r="Y2" i="2"/>
  <c r="X2" i="2"/>
  <c r="W2" i="2"/>
  <c r="T2" i="2"/>
  <c r="S2" i="2"/>
  <c r="Q2" i="2"/>
  <c r="O2" i="2"/>
  <c r="M2" i="2"/>
  <c r="L2" i="2"/>
  <c r="I2" i="2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  <c r="Z8" i="2" l="1"/>
  <c r="Z16" i="2"/>
  <c r="Z24" i="2"/>
  <c r="Z32" i="2"/>
  <c r="Z40" i="2"/>
  <c r="Z39" i="2"/>
  <c r="Z12" i="2"/>
  <c r="Z20" i="2"/>
  <c r="Z28" i="2"/>
  <c r="Z4" i="2"/>
</calcChain>
</file>

<file path=xl/sharedStrings.xml><?xml version="1.0" encoding="utf-8"?>
<sst xmlns="http://schemas.openxmlformats.org/spreadsheetml/2006/main" count="602" uniqueCount="220">
  <si>
    <t>marker</t>
  </si>
  <si>
    <t>CIN_score</t>
  </si>
  <si>
    <t>CIN_score_2</t>
  </si>
  <si>
    <t>chr1p</t>
  </si>
  <si>
    <t>chr1q</t>
  </si>
  <si>
    <t>chr2p</t>
  </si>
  <si>
    <t>chr2q</t>
  </si>
  <si>
    <t>chr3p</t>
  </si>
  <si>
    <t>chr3q</t>
  </si>
  <si>
    <t>chr4p</t>
  </si>
  <si>
    <t>chr4q</t>
  </si>
  <si>
    <t>chr5p</t>
  </si>
  <si>
    <t>chr5q</t>
  </si>
  <si>
    <t>chr6p</t>
  </si>
  <si>
    <t>chr6q</t>
  </si>
  <si>
    <t>chr7p</t>
  </si>
  <si>
    <t>chr7q</t>
  </si>
  <si>
    <t>chr8p</t>
  </si>
  <si>
    <t>chr8q</t>
  </si>
  <si>
    <t>chr9p</t>
  </si>
  <si>
    <t>chr9q</t>
  </si>
  <si>
    <t>chr10p</t>
  </si>
  <si>
    <t>chr10q</t>
  </si>
  <si>
    <t>chr11p</t>
  </si>
  <si>
    <t>chr11q</t>
  </si>
  <si>
    <t>chr12p</t>
  </si>
  <si>
    <t>chr12q</t>
  </si>
  <si>
    <t>chr13q</t>
  </si>
  <si>
    <t>chr14q</t>
  </si>
  <si>
    <t>chr15q</t>
  </si>
  <si>
    <t>chr16p</t>
  </si>
  <si>
    <t>chr16q</t>
  </si>
  <si>
    <t>chr17p</t>
  </si>
  <si>
    <t>chr17q</t>
  </si>
  <si>
    <t>chr18p</t>
  </si>
  <si>
    <t>chr18q</t>
  </si>
  <si>
    <t>chr19p</t>
  </si>
  <si>
    <t>chr19q</t>
  </si>
  <si>
    <t>chr20p</t>
  </si>
  <si>
    <t>chr20q</t>
  </si>
  <si>
    <t>chr21p</t>
  </si>
  <si>
    <t>chr21q</t>
  </si>
  <si>
    <t>chr22p</t>
  </si>
  <si>
    <t>chr22q</t>
  </si>
  <si>
    <t>PK046-571594</t>
  </si>
  <si>
    <t>NaN</t>
  </si>
  <si>
    <t>PK046-571825</t>
  </si>
  <si>
    <t>PK046-578341</t>
  </si>
  <si>
    <t>PK046-584042</t>
  </si>
  <si>
    <t>PK046-584826</t>
  </si>
  <si>
    <t>PK046-589447</t>
  </si>
  <si>
    <t>PK046-592664</t>
  </si>
  <si>
    <t>PK046-592871</t>
  </si>
  <si>
    <t>PK046-593849</t>
  </si>
  <si>
    <t>PK046-594771</t>
  </si>
  <si>
    <t>PK046-579706</t>
  </si>
  <si>
    <t>PK046-589754</t>
  </si>
  <si>
    <t>PK046-569345</t>
  </si>
  <si>
    <t>PK046-586063</t>
  </si>
  <si>
    <t>PK046-586528</t>
  </si>
  <si>
    <t>PK046-590254</t>
  </si>
  <si>
    <t>PK046-593180</t>
  </si>
  <si>
    <t>PK046-593184</t>
  </si>
  <si>
    <t>PK046-593842</t>
  </si>
  <si>
    <t>PK046-25-211125</t>
  </si>
  <si>
    <t>PK046-33-211125</t>
  </si>
  <si>
    <t>PK046-39-211125</t>
  </si>
  <si>
    <t>PK046-41-211125</t>
  </si>
  <si>
    <t>PK046-21-211125</t>
  </si>
  <si>
    <t>PK046-24-211125</t>
  </si>
  <si>
    <t>PK046-37-211125</t>
  </si>
  <si>
    <t>PK046-38-211125</t>
  </si>
  <si>
    <t>PK046-42-211125</t>
  </si>
  <si>
    <t>PK046-1-220312</t>
  </si>
  <si>
    <t>PK046-2-220312</t>
  </si>
  <si>
    <t>PK046-3-220312</t>
  </si>
  <si>
    <t>PK046-4-220312</t>
  </si>
  <si>
    <t>PK046-5-220312</t>
  </si>
  <si>
    <t>PK046-6-220312</t>
  </si>
  <si>
    <t>PK046-7-220312</t>
  </si>
  <si>
    <t>PK046-8-220312</t>
  </si>
  <si>
    <t>PK046-9-220312</t>
  </si>
  <si>
    <t>PK046-10-220312</t>
  </si>
  <si>
    <t>PK046-001</t>
  </si>
  <si>
    <t>PK046-002</t>
  </si>
  <si>
    <t>PK046-003</t>
  </si>
  <si>
    <t>PK046-004</t>
  </si>
  <si>
    <t>PK046-005</t>
  </si>
  <si>
    <t>PK046-006</t>
  </si>
  <si>
    <t>PK046-007</t>
  </si>
  <si>
    <t>PK046-008</t>
  </si>
  <si>
    <t>PK046-009</t>
  </si>
  <si>
    <t>PK046-010</t>
  </si>
  <si>
    <t>实验室编号</t>
  </si>
  <si>
    <t>样本标签</t>
  </si>
  <si>
    <t>性别</t>
  </si>
  <si>
    <t>年龄</t>
  </si>
  <si>
    <t>样本类型</t>
  </si>
  <si>
    <t>染色体异常</t>
  </si>
  <si>
    <t>微生物感染</t>
  </si>
  <si>
    <t>病理类型</t>
  </si>
  <si>
    <t>分化</t>
  </si>
  <si>
    <t>肿瘤原发部位</t>
  </si>
  <si>
    <t>部位</t>
  </si>
  <si>
    <t>location</t>
  </si>
  <si>
    <t>T stage</t>
  </si>
  <si>
    <t>N stage</t>
  </si>
  <si>
    <t>N</t>
  </si>
  <si>
    <t>肿瘤大小</t>
  </si>
  <si>
    <t>生存状态</t>
  </si>
  <si>
    <t>分子分型-更新</t>
  </si>
  <si>
    <t>分子分型</t>
  </si>
  <si>
    <t>复发</t>
  </si>
  <si>
    <t>PFS</t>
  </si>
  <si>
    <t>maxZ</t>
  </si>
  <si>
    <t>count|Z|</t>
  </si>
  <si>
    <t>任英海</t>
  </si>
  <si>
    <t>男</t>
  </si>
  <si>
    <t>组织</t>
  </si>
  <si>
    <t>neg</t>
  </si>
  <si>
    <t>高分化鳞状细胞癌</t>
  </si>
  <si>
    <t>声门型</t>
  </si>
  <si>
    <t>Low CIN</t>
  </si>
  <si>
    <t>牛建坤</t>
  </si>
  <si>
    <t>3q+,2+，7q+, 9p-</t>
  </si>
  <si>
    <t>/</t>
  </si>
  <si>
    <t>(喉肿物)鳞状细胞癌（中分化），肿瘤大小约2.5*2.3*1cm,左侧颈部淋巴结（0/16）及与右侧颈部淋巴结（0/9）均未见癌转移。</t>
  </si>
  <si>
    <t>声门上型</t>
  </si>
  <si>
    <t>靳云海</t>
  </si>
  <si>
    <t>7+16-17-</t>
  </si>
  <si>
    <t>高-中分化鳞状细胞癌。</t>
  </si>
  <si>
    <t>罗完旦</t>
  </si>
  <si>
    <t>10p-16-</t>
  </si>
  <si>
    <t>中分化鳞状细胞癌</t>
  </si>
  <si>
    <t>赵金斗</t>
  </si>
  <si>
    <t>蜡卷</t>
  </si>
  <si>
    <t>8+10-11-16-17q+18-</t>
  </si>
  <si>
    <t>(喉)鳞状细胞癌）</t>
  </si>
  <si>
    <t>赵连西</t>
  </si>
  <si>
    <t>1q+,3q+,7+,8q+,12p+,18q-,19q+</t>
  </si>
  <si>
    <t>赵拴计</t>
  </si>
  <si>
    <t>8q+</t>
  </si>
  <si>
    <t>Treponema denticola</t>
  </si>
  <si>
    <t>（喉）鳞状细胞癌（高-中分化），肿瘤大小约3cm*2.5cm*2cm,未见肯定脉管内癌栓。（左侧颈部）淋巴结（0/14）及（右侧颈部）淋巴结（0/7）均未见癌转移。</t>
  </si>
  <si>
    <t>魏建民</t>
  </si>
  <si>
    <t>3p-13-20p+20p-</t>
  </si>
  <si>
    <t>吕树明</t>
  </si>
  <si>
    <t>3-5p-14-</t>
  </si>
  <si>
    <t>杨文杰</t>
  </si>
  <si>
    <t>所有染色体</t>
  </si>
  <si>
    <t>Parvimonas micra</t>
  </si>
  <si>
    <t>（喉肿物）乳头状鳞状细胞癌，肿瘤大小约3*2*1.5cm,未见肯定脉管内癌栓，（右侧颈部）淋巴结
未见癌转移（0/9）。</t>
  </si>
  <si>
    <t>冯庆寅</t>
  </si>
  <si>
    <t>（右侧声带及声门肿物）鳞状细胞癌</t>
  </si>
  <si>
    <t>解书全</t>
  </si>
  <si>
    <t>3p-,3q+，4p+4q-8p-8q+9+</t>
  </si>
  <si>
    <t>510796张路雪</t>
  </si>
  <si>
    <t>3p-3q+4-5-13-16-18-21-</t>
  </si>
  <si>
    <t>喉咽</t>
  </si>
  <si>
    <t>High CIN</t>
  </si>
  <si>
    <t>李绪贵</t>
  </si>
  <si>
    <t>3p-4q-5p+6p-6q+8p-13p-</t>
  </si>
  <si>
    <t>跨声门型</t>
  </si>
  <si>
    <t>536954王福瑞</t>
  </si>
  <si>
    <t>1q+2q-3p-3q+5p+5q-6+8p-8q+9p-11-15+16p-17q-18+21-</t>
  </si>
  <si>
    <t>郭富</t>
  </si>
  <si>
    <t>（喉）基底样鳞状细胞癌，肿瘤大小约3.2cm*1.8cm*1.2cm,可见脉管内癌栓，送检（左侧）淋巴结（1/5）可见癌转移，（右侧）淋巴结（0/6）未见癌转移。</t>
  </si>
  <si>
    <t>516279张立合</t>
  </si>
  <si>
    <t>504448李金占</t>
  </si>
  <si>
    <t>3p-3q+4-7p+7q-9p-9q+10p-10q+11p-13-14-16+20+</t>
  </si>
  <si>
    <t>中低分化鳞状细胞癌</t>
  </si>
  <si>
    <t>504660袁济琛</t>
  </si>
  <si>
    <t>3p-3q+4p-5p+6q-8p-8q+9+12p+12q-14+16-20p-20q+</t>
  </si>
  <si>
    <t>550754刘方方</t>
  </si>
  <si>
    <t>1p-3p-3q+7p+7q-8q+10p-13-14+21-22-</t>
  </si>
  <si>
    <t>低分化鳞状细胞癌</t>
  </si>
  <si>
    <t>571825郝连忠</t>
  </si>
  <si>
    <t>1p-1q+3p-3q+4-5p+5q-6p-7+8q+9p+10-11-12p+13-14+17p-18p+18q-21-</t>
  </si>
  <si>
    <t>金玉森</t>
  </si>
  <si>
    <t>3+，5+，7+，8+，10-，20+，22+</t>
  </si>
  <si>
    <t>（喉）鳞状细胞癌（高分化），右侧颈部淋巴结（1/9）可见癌转移，（左颈部)淋巴结（0/10）未见癌转移。</t>
  </si>
  <si>
    <t>宋铁良</t>
  </si>
  <si>
    <t>王学文</t>
  </si>
  <si>
    <t>3p-,3q+，5p+5q-6q-8q+11p-13-15+18q-</t>
  </si>
  <si>
    <t>冯清营</t>
  </si>
  <si>
    <t>代双廷</t>
  </si>
  <si>
    <t>刘双成</t>
  </si>
  <si>
    <t>鳞状细胞癌（高-中分化）可见脉管内癌栓，送检淋巴结（2/9）可见癌转移。</t>
  </si>
  <si>
    <t>568028李社良</t>
  </si>
  <si>
    <t>乔建军</t>
  </si>
  <si>
    <t>(喉)鳞状细胞癌（中分化）</t>
  </si>
  <si>
    <t>505511王香元</t>
  </si>
  <si>
    <t>张新庆</t>
  </si>
  <si>
    <t>中-低分化鳞状细胞癌。</t>
  </si>
  <si>
    <t>郑俊楼</t>
  </si>
  <si>
    <t>1q+,3q+,5p+,6+,7q+,8q+,9q+,10q-,11q+,17+,18q-</t>
  </si>
  <si>
    <t>张国栋</t>
  </si>
  <si>
    <t>史建柱</t>
  </si>
  <si>
    <t>郜仁通</t>
  </si>
  <si>
    <t>郝连忠</t>
  </si>
  <si>
    <t>边根锡</t>
  </si>
  <si>
    <t>Filifactor alocis</t>
  </si>
  <si>
    <t>(喉)鳞状细胞癌（中分化），肿瘤大小约5*3*0.8cm,“左颈部”淋巴结可见癌转移（2/23）.</t>
  </si>
  <si>
    <t>庞彦海</t>
  </si>
  <si>
    <t>3q+,7p+,7q-,8q+</t>
  </si>
  <si>
    <t>王希连</t>
  </si>
  <si>
    <t>中-低分化鳞状细胞癌。肿瘤大小约2*2*1cm,未做颈淋巴结清扫。</t>
  </si>
  <si>
    <t>526026南成来</t>
  </si>
  <si>
    <t>1p-1q+2+3p-4-5p-5q+6-8p-9p-11-13p+15+16q-18-20+</t>
  </si>
  <si>
    <t>贾金铎</t>
  </si>
  <si>
    <t>王彦果</t>
  </si>
  <si>
    <t>李步中</t>
  </si>
  <si>
    <t>刘连雪</t>
  </si>
  <si>
    <t>魏树强</t>
  </si>
  <si>
    <t>（喉肿物）鳞状细胞癌（中-低分化），肿瘤大小4.5*4*2.5cm,（右侧）淋巴结（4/17）可见癌转移，（左侧）淋巴结（0/6）未见癌转移。</t>
  </si>
  <si>
    <t>非角化型鳞状细胞癌</t>
  </si>
  <si>
    <t>张守明</t>
  </si>
  <si>
    <t>2p+,3p-,3q+,4q-,5p+,6q-,7+,8p-,8q+,9q+,11p+,12+,14+,16q-,17q+,18q-</t>
  </si>
  <si>
    <t>赵小银</t>
  </si>
  <si>
    <t>3q+,4q-,8q+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</si>
</sst>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_ "/>
    <numFmt numFmtId="178" formatCode="0.00_ "/>
  </numFmts>
  <fonts count="9" x14ac:knownFonts="1">
    <font>
      <sz val="11"/>
      <color theme="1"/>
      <name val="等线"/>
      <family val="2"/>
      <charset val="134"/>
      <scheme val="minor"/>
    </font>
    <font>
      <sz val="11"/>
      <name val="Times New Roman"/>
      <family val="1"/>
    </font>
    <font>
      <sz val="9"/>
      <name val="等线"/>
      <family val="2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Times New Roman"/>
      <family val="1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6" fillId="0" borderId="1" xfId="0" applyFont="1" applyBorder="1" applyAlignment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177" fontId="5" fillId="0" borderId="0" xfId="0" applyNumberFormat="1" applyFont="1" applyAlignment="1">
      <alignment horizontal="left"/>
    </xf>
    <xf numFmtId="176" fontId="5" fillId="0" borderId="0" xfId="0" applyNumberFormat="1" applyFont="1" applyAlignment="1">
      <alignment horizontal="left"/>
    </xf>
    <xf numFmtId="178" fontId="5" fillId="0" borderId="0" xfId="0" applyNumberFormat="1" applyFont="1" applyAlignment="1">
      <alignment horizontal="left"/>
    </xf>
    <xf numFmtId="176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/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0" fontId="3" fillId="0" borderId="1" xfId="0" applyFont="1" applyBorder="1" applyAlignment="1"/>
    <xf numFmtId="176" fontId="5" fillId="2" borderId="0" xfId="0" applyNumberFormat="1" applyFont="1" applyFill="1" applyAlignment="1">
      <alignment horizontal="left"/>
    </xf>
    <xf numFmtId="178" fontId="6" fillId="4" borderId="0" xfId="0" applyNumberFormat="1" applyFont="1" applyFill="1">
      <alignment vertical="center"/>
    </xf>
    <xf numFmtId="178" fontId="6" fillId="5" borderId="0" xfId="0" applyNumberFormat="1" applyFont="1" applyFill="1">
      <alignment vertical="center"/>
    </xf>
    <xf numFmtId="178" fontId="6" fillId="6" borderId="0" xfId="0" applyNumberFormat="1" applyFont="1" applyFill="1">
      <alignment vertical="center"/>
    </xf>
    <xf numFmtId="0" fontId="8" fillId="0" borderId="0" xfId="0" applyFont="1" applyAlignment="1">
      <alignment horizontal="left"/>
    </xf>
    <xf numFmtId="0" fontId="5" fillId="4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76" fontId="6" fillId="5" borderId="0" xfId="0" applyNumberFormat="1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BL/&#31185;&#30740;&#39033;&#30446;/PK046-&#21897;&#30284;/PK046-&#26356;&#26032;&#25968;&#25454;-2022.6.17/2022.6.7%20&#20020;&#24202;&#25968;&#25454;&#38656;&#26356;&#26032;-6.10&#20998;&#26512;-by%20ZH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NXIN/Documents/xwechat_files/wxid_rbu7on2d05u022_322f/msg/file/2026-01/PK046-Z%20&#20540;-2022.7.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（48）"/>
      <sheetName val="Sheet1"/>
    </sheetNames>
    <sheetDataSet>
      <sheetData sheetId="0" refreshError="1">
        <row r="1">
          <cell r="A1" t="str">
            <v>实验室编号</v>
          </cell>
          <cell r="B1" t="str">
            <v>样本标签</v>
          </cell>
          <cell r="C1" t="str">
            <v>性别</v>
          </cell>
          <cell r="D1" t="str">
            <v>年龄</v>
          </cell>
          <cell r="E1" t="str">
            <v>样本类型</v>
          </cell>
          <cell r="F1" t="str">
            <v>染色体异常</v>
          </cell>
          <cell r="G1" t="str">
            <v>微生物感染</v>
          </cell>
          <cell r="H1" t="str">
            <v>分子分型</v>
          </cell>
          <cell r="I1" t="str">
            <v>分子分型</v>
          </cell>
          <cell r="J1" t="str">
            <v>住院号</v>
          </cell>
          <cell r="K1" t="str">
            <v>病理类型</v>
          </cell>
          <cell r="L1" t="str">
            <v>肿瘤原发部位</v>
          </cell>
          <cell r="M1" t="str">
            <v>部位</v>
          </cell>
          <cell r="N1" t="str">
            <v>分化类别</v>
          </cell>
          <cell r="O1" t="str">
            <v>分化</v>
          </cell>
          <cell r="P1" t="str">
            <v>TNM分期</v>
          </cell>
          <cell r="Q1" t="str">
            <v>T</v>
          </cell>
          <cell r="R1" t="str">
            <v>N</v>
          </cell>
          <cell r="S1" t="str">
            <v>临床分期</v>
          </cell>
          <cell r="T1" t="str">
            <v>Stage</v>
          </cell>
          <cell r="U1" t="str">
            <v>生存率</v>
          </cell>
          <cell r="V1" t="str">
            <v>生存</v>
          </cell>
          <cell r="W1" t="str">
            <v>死亡时间</v>
          </cell>
          <cell r="X1" t="str">
            <v>手术时间</v>
          </cell>
          <cell r="Y1" t="str">
            <v>总体生存时间（m）</v>
          </cell>
          <cell r="Z1" t="str">
            <v>复发</v>
          </cell>
          <cell r="AA1" t="str">
            <v>复发</v>
          </cell>
          <cell r="AB1" t="str">
            <v>复发时间</v>
          </cell>
          <cell r="AC1" t="str">
            <v>最后随访时间</v>
          </cell>
          <cell r="AD1" t="str">
            <v>PFS(m)</v>
          </cell>
          <cell r="AE1" t="str">
            <v>治疗方式</v>
          </cell>
          <cell r="AF1" t="str">
            <v>危险因素</v>
          </cell>
          <cell r="AG1" t="str">
            <v>脉管内癌栓</v>
          </cell>
          <cell r="AH1" t="str">
            <v>肿瘤大小</v>
          </cell>
        </row>
        <row r="2">
          <cell r="A2" t="str">
            <v>PK046-001</v>
          </cell>
          <cell r="B2" t="str">
            <v>郭富</v>
          </cell>
          <cell r="C2" t="str">
            <v>男</v>
          </cell>
          <cell r="D2">
            <v>58</v>
          </cell>
          <cell r="E2" t="str">
            <v>组织</v>
          </cell>
          <cell r="F2" t="str">
            <v>所有染色体</v>
          </cell>
          <cell r="G2" t="str">
            <v>/</v>
          </cell>
          <cell r="H2" t="str">
            <v>High CIN</v>
          </cell>
          <cell r="I2">
            <v>1</v>
          </cell>
          <cell r="J2">
            <v>2154094</v>
          </cell>
          <cell r="K2" t="str">
            <v>（喉）基底样鳞状细胞癌，肿瘤大小约3.2cm*1.8cm*1.2cm,可见脉管内癌栓，送检（左侧）淋巴结（1/5）可见癌转移，（右侧）淋巴结（0/6）未见癌转移。</v>
          </cell>
          <cell r="L2" t="str">
            <v>声门上型</v>
          </cell>
          <cell r="M2">
            <v>1</v>
          </cell>
          <cell r="N2" t="str">
            <v>低</v>
          </cell>
          <cell r="O2">
            <v>3</v>
          </cell>
          <cell r="P2" t="str">
            <v>T2N1M0</v>
          </cell>
          <cell r="Q2" t="str">
            <v>T2</v>
          </cell>
          <cell r="R2" t="str">
            <v>N1</v>
          </cell>
          <cell r="S2" t="str">
            <v>Ⅲ期</v>
          </cell>
          <cell r="T2" t="str">
            <v>III</v>
          </cell>
          <cell r="U2" t="str">
            <v>生存</v>
          </cell>
          <cell r="V2">
            <v>0</v>
          </cell>
          <cell r="X2">
            <v>43234</v>
          </cell>
          <cell r="Y2">
            <v>48.624657534246602</v>
          </cell>
          <cell r="Z2" t="str">
            <v>2019年9-11月之
间复发，后补放疗</v>
          </cell>
          <cell r="AA2">
            <v>1</v>
          </cell>
          <cell r="AB2">
            <v>43739</v>
          </cell>
          <cell r="AC2">
            <v>44713</v>
          </cell>
          <cell r="AD2">
            <v>16.602739726027401</v>
          </cell>
          <cell r="AE2" t="str">
            <v>2018-05-14颈清+部分喉切除，术后拒绝放疗</v>
          </cell>
          <cell r="AF2" t="str">
            <v>脉管内癌栓，左侧颈淋巴结转移</v>
          </cell>
          <cell r="AG2">
            <v>1</v>
          </cell>
          <cell r="AH2" t="str">
            <v>3.2*1.8*1.2cm</v>
          </cell>
          <cell r="AI2" t="str">
            <v>3.2</v>
          </cell>
        </row>
        <row r="3">
          <cell r="A3" t="str">
            <v>PK046-002</v>
          </cell>
          <cell r="B3" t="str">
            <v>王希连</v>
          </cell>
          <cell r="C3" t="str">
            <v>男</v>
          </cell>
          <cell r="D3">
            <v>82</v>
          </cell>
          <cell r="E3" t="str">
            <v>组织</v>
          </cell>
          <cell r="F3" t="str">
            <v>所有染色体</v>
          </cell>
          <cell r="G3" t="str">
            <v>Treponema denticola</v>
          </cell>
          <cell r="H3" t="str">
            <v>High CIN</v>
          </cell>
          <cell r="I3">
            <v>1</v>
          </cell>
          <cell r="J3">
            <v>2110781</v>
          </cell>
          <cell r="K3" t="str">
            <v>中-低分化鳞状细胞癌。肿瘤大小约2*2*1cm,未做颈淋巴结清扫。</v>
          </cell>
          <cell r="L3" t="str">
            <v>喉咽</v>
          </cell>
          <cell r="M3">
            <v>4</v>
          </cell>
          <cell r="N3" t="str">
            <v>低</v>
          </cell>
          <cell r="O3">
            <v>3</v>
          </cell>
          <cell r="P3" t="str">
            <v>T2N0M0</v>
          </cell>
          <cell r="Q3" t="str">
            <v>T2</v>
          </cell>
          <cell r="R3" t="str">
            <v>N0</v>
          </cell>
          <cell r="S3" t="str">
            <v>Ⅱ期</v>
          </cell>
          <cell r="T3" t="str">
            <v>II</v>
          </cell>
          <cell r="U3" t="str">
            <v>2020年8月底死亡</v>
          </cell>
          <cell r="V3">
            <v>1</v>
          </cell>
          <cell r="W3">
            <v>44073</v>
          </cell>
          <cell r="X3">
            <v>43389</v>
          </cell>
          <cell r="Y3">
            <v>22.4876712328767</v>
          </cell>
          <cell r="Z3">
            <v>43862</v>
          </cell>
          <cell r="AA3">
            <v>1</v>
          </cell>
          <cell r="AB3">
            <v>43862</v>
          </cell>
          <cell r="AC3">
            <v>44713</v>
          </cell>
          <cell r="AD3">
            <v>15.550684931506799</v>
          </cell>
          <cell r="AE3" t="str">
            <v>支撑喉镜手术+术后放化疗（2018-10-16）</v>
          </cell>
          <cell r="AF3" t="str">
            <v>年龄大，未做根治手术</v>
          </cell>
          <cell r="AG3">
            <v>0</v>
          </cell>
          <cell r="AH3" t="str">
            <v>2.0*2.0*1.0cm</v>
          </cell>
          <cell r="AI3" t="str">
            <v>2.0</v>
          </cell>
        </row>
        <row r="4">
          <cell r="A4" t="str">
            <v>PK046-003</v>
          </cell>
          <cell r="B4" t="str">
            <v>刘双成</v>
          </cell>
          <cell r="C4" t="str">
            <v>男</v>
          </cell>
          <cell r="D4">
            <v>55</v>
          </cell>
          <cell r="E4" t="str">
            <v>组织</v>
          </cell>
          <cell r="F4" t="str">
            <v>所有染色体</v>
          </cell>
          <cell r="G4" t="str">
            <v>/</v>
          </cell>
          <cell r="H4" t="str">
            <v>High CIN</v>
          </cell>
          <cell r="I4">
            <v>1</v>
          </cell>
          <cell r="J4">
            <v>2130952</v>
          </cell>
          <cell r="K4" t="str">
            <v>鳞状细胞癌（高-中分化）可见脉管内癌栓，送检淋巴结（2/9）可见癌转移。</v>
          </cell>
          <cell r="L4" t="str">
            <v>喉咽</v>
          </cell>
          <cell r="M4">
            <v>4</v>
          </cell>
          <cell r="N4" t="str">
            <v>中</v>
          </cell>
          <cell r="O4">
            <v>2</v>
          </cell>
          <cell r="P4" t="str">
            <v>T4aN2bM0</v>
          </cell>
          <cell r="Q4" t="str">
            <v>T4</v>
          </cell>
          <cell r="R4" t="str">
            <v>N2b</v>
          </cell>
          <cell r="S4" t="str">
            <v>ⅣA期</v>
          </cell>
          <cell r="T4" t="str">
            <v>IV</v>
          </cell>
          <cell r="U4" t="str">
            <v>生存</v>
          </cell>
          <cell r="V4">
            <v>0</v>
          </cell>
          <cell r="X4">
            <v>43536</v>
          </cell>
          <cell r="Y4">
            <v>38.695890410958903</v>
          </cell>
          <cell r="Z4" t="str">
            <v>未复发</v>
          </cell>
          <cell r="AA4">
            <v>0</v>
          </cell>
          <cell r="AC4">
            <v>44713</v>
          </cell>
          <cell r="AD4">
            <v>38.695890410958903</v>
          </cell>
          <cell r="AE4" t="str">
            <v>颈清+部分喉、部分下咽切除（2019-03-12）+术后放化疗</v>
          </cell>
          <cell r="AF4" t="str">
            <v>淋巴结转移</v>
          </cell>
          <cell r="AG4">
            <v>0</v>
          </cell>
          <cell r="AH4" t="str">
            <v>3.5*2.0*2.0cm</v>
          </cell>
          <cell r="AI4" t="str">
            <v>3.5</v>
          </cell>
        </row>
        <row r="5">
          <cell r="A5" t="str">
            <v>PK046-004</v>
          </cell>
          <cell r="B5" t="str">
            <v>金玉森</v>
          </cell>
          <cell r="C5" t="str">
            <v>男</v>
          </cell>
          <cell r="D5">
            <v>63</v>
          </cell>
          <cell r="E5" t="str">
            <v>组织</v>
          </cell>
          <cell r="F5" t="str">
            <v>3+，5+，7+，8+，10-，20+，22+</v>
          </cell>
          <cell r="G5" t="str">
            <v>/</v>
          </cell>
          <cell r="H5" t="str">
            <v>High CIN</v>
          </cell>
          <cell r="I5">
            <v>1</v>
          </cell>
          <cell r="J5">
            <v>2142916</v>
          </cell>
          <cell r="K5" t="str">
            <v>（喉）鳞状细胞癌（高分化），右侧颈部淋巴结（1/9）可见癌转移，（左颈部)淋巴结（0/10）未见癌转移。</v>
          </cell>
          <cell r="L5" t="str">
            <v>声门型</v>
          </cell>
          <cell r="M5">
            <v>2</v>
          </cell>
          <cell r="N5" t="str">
            <v>高</v>
          </cell>
          <cell r="O5">
            <v>1</v>
          </cell>
          <cell r="P5" t="str">
            <v>T4N1M0</v>
          </cell>
          <cell r="Q5" t="str">
            <v>T4</v>
          </cell>
          <cell r="R5" t="str">
            <v>N1</v>
          </cell>
          <cell r="S5" t="str">
            <v>ⅣA期</v>
          </cell>
          <cell r="T5" t="str">
            <v>IV</v>
          </cell>
          <cell r="U5" t="str">
            <v>死亡</v>
          </cell>
          <cell r="V5">
            <v>1</v>
          </cell>
          <cell r="W5">
            <v>44561</v>
          </cell>
          <cell r="X5">
            <v>43564</v>
          </cell>
          <cell r="Y5">
            <v>32.778082191780797</v>
          </cell>
          <cell r="Z5" t="str">
            <v>2021年12月死于全身骨转移</v>
          </cell>
          <cell r="AA5">
            <v>1</v>
          </cell>
          <cell r="AB5">
            <v>44531</v>
          </cell>
          <cell r="AC5">
            <v>44713</v>
          </cell>
          <cell r="AD5">
            <v>31.791780821917801</v>
          </cell>
          <cell r="AE5" t="str">
            <v>颈清+全喉切除（2019-04-09）、术后当地放疗</v>
          </cell>
          <cell r="AF5" t="str">
            <v>侵犯软骨、淋巴结转移</v>
          </cell>
          <cell r="AG5">
            <v>0</v>
          </cell>
          <cell r="AH5" t="str">
            <v>5.0*3.5*3.0cm</v>
          </cell>
          <cell r="AI5" t="str">
            <v>5.0</v>
          </cell>
        </row>
        <row r="6">
          <cell r="A6" t="str">
            <v>PK046-005</v>
          </cell>
          <cell r="B6" t="str">
            <v>杨文杰</v>
          </cell>
          <cell r="C6" t="str">
            <v>男</v>
          </cell>
          <cell r="D6">
            <v>66</v>
          </cell>
          <cell r="E6" t="str">
            <v>组织</v>
          </cell>
          <cell r="F6" t="str">
            <v>所有染色体</v>
          </cell>
          <cell r="G6" t="str">
            <v>Parvimonas micra</v>
          </cell>
          <cell r="H6" t="str">
            <v>Low CIN</v>
          </cell>
          <cell r="I6">
            <v>0</v>
          </cell>
          <cell r="J6">
            <v>2135651</v>
          </cell>
          <cell r="K6" t="str">
            <v>（喉肿物）乳头状鳞状细胞癌，肿瘤大小约3*2*1.5cm,未见肯定脉管内癌栓，（右侧颈部）淋巴结
未见癌转移（0/9）。</v>
          </cell>
          <cell r="L6" t="str">
            <v>声门型</v>
          </cell>
          <cell r="M6">
            <v>2</v>
          </cell>
          <cell r="N6" t="str">
            <v>高</v>
          </cell>
          <cell r="O6">
            <v>1</v>
          </cell>
          <cell r="P6" t="str">
            <v>T3N0M0</v>
          </cell>
          <cell r="Q6" t="str">
            <v>T3</v>
          </cell>
          <cell r="R6" t="str">
            <v>N0</v>
          </cell>
          <cell r="S6" t="str">
            <v>Ⅲ期</v>
          </cell>
          <cell r="T6" t="str">
            <v>III</v>
          </cell>
          <cell r="U6" t="str">
            <v>生存</v>
          </cell>
          <cell r="V6">
            <v>0</v>
          </cell>
          <cell r="X6">
            <v>43543</v>
          </cell>
          <cell r="Y6">
            <v>38.4657534246575</v>
          </cell>
          <cell r="Z6" t="str">
            <v>未复发</v>
          </cell>
          <cell r="AA6">
            <v>0</v>
          </cell>
          <cell r="AC6">
            <v>44713</v>
          </cell>
          <cell r="AD6">
            <v>38.4657534246575</v>
          </cell>
          <cell r="AE6" t="str">
            <v>颈清+部分喉切除（2019-03-19）术后放疗</v>
          </cell>
          <cell r="AH6" t="str">
            <v>3.0*2.0*1.5cm</v>
          </cell>
          <cell r="AI6" t="str">
            <v>3.0</v>
          </cell>
        </row>
        <row r="7">
          <cell r="A7" t="str">
            <v>PK046-006</v>
          </cell>
          <cell r="B7" t="str">
            <v>冯庆寅</v>
          </cell>
          <cell r="C7" t="str">
            <v>男</v>
          </cell>
          <cell r="D7">
            <v>76</v>
          </cell>
          <cell r="E7" t="str">
            <v>组织</v>
          </cell>
          <cell r="F7" t="str">
            <v>所有染色体</v>
          </cell>
          <cell r="G7" t="str">
            <v>/</v>
          </cell>
          <cell r="H7" t="str">
            <v>Low CIN</v>
          </cell>
          <cell r="I7">
            <v>0</v>
          </cell>
          <cell r="J7">
            <v>2135269</v>
          </cell>
          <cell r="K7" t="str">
            <v>（右侧声带及声门肿物）鳞状细胞癌</v>
          </cell>
          <cell r="L7" t="str">
            <v>声门型</v>
          </cell>
          <cell r="M7">
            <v>2</v>
          </cell>
          <cell r="N7" t="str">
            <v>高</v>
          </cell>
          <cell r="O7">
            <v>1</v>
          </cell>
          <cell r="P7" t="str">
            <v>T2N0M0</v>
          </cell>
          <cell r="Q7" t="str">
            <v>T2</v>
          </cell>
          <cell r="R7" t="str">
            <v>N0</v>
          </cell>
          <cell r="S7" t="str">
            <v>Ⅱ</v>
          </cell>
          <cell r="T7" t="str">
            <v>II</v>
          </cell>
          <cell r="U7" t="str">
            <v>生存</v>
          </cell>
          <cell r="V7">
            <v>0</v>
          </cell>
          <cell r="X7">
            <v>43533</v>
          </cell>
          <cell r="Y7">
            <v>38.794520547945197</v>
          </cell>
          <cell r="Z7" t="str">
            <v>未复发</v>
          </cell>
          <cell r="AA7">
            <v>0</v>
          </cell>
          <cell r="AC7">
            <v>44713</v>
          </cell>
          <cell r="AD7">
            <v>38.794520547945197</v>
          </cell>
          <cell r="AE7" t="str">
            <v>支撑喉镜手术+术后放化疗（2019-03-09）</v>
          </cell>
          <cell r="AH7" t="str">
            <v>1.5*0.8*0.5cm</v>
          </cell>
          <cell r="AI7" t="str">
            <v>1.5</v>
          </cell>
        </row>
        <row r="8">
          <cell r="A8" t="str">
            <v>PK046-007</v>
          </cell>
          <cell r="B8" t="str">
            <v>魏树强</v>
          </cell>
          <cell r="C8" t="str">
            <v>男</v>
          </cell>
          <cell r="D8">
            <v>60</v>
          </cell>
          <cell r="E8" t="str">
            <v>组织</v>
          </cell>
          <cell r="F8" t="str">
            <v>所有染色体</v>
          </cell>
          <cell r="G8" t="str">
            <v>/</v>
          </cell>
          <cell r="H8" t="str">
            <v>High CIN</v>
          </cell>
          <cell r="I8">
            <v>1</v>
          </cell>
          <cell r="J8">
            <v>2214125</v>
          </cell>
          <cell r="K8" t="str">
            <v>（喉肿物）鳞状细胞癌（中-低分化），肿瘤大小4.5*4*2.5cm,（右侧）淋巴结（4/17）可见癌转移，（左侧）淋巴结（0/6）未见癌转移。</v>
          </cell>
          <cell r="L8" t="str">
            <v>喉咽</v>
          </cell>
          <cell r="M8">
            <v>4</v>
          </cell>
          <cell r="N8" t="str">
            <v>低</v>
          </cell>
          <cell r="O8">
            <v>3</v>
          </cell>
          <cell r="P8" t="str">
            <v>T3N2bM0</v>
          </cell>
          <cell r="Q8" t="str">
            <v>T3</v>
          </cell>
          <cell r="R8" t="str">
            <v>N2b</v>
          </cell>
          <cell r="S8" t="str">
            <v>ⅣA期</v>
          </cell>
          <cell r="T8" t="str">
            <v>IV</v>
          </cell>
          <cell r="U8" t="str">
            <v>生存</v>
          </cell>
          <cell r="V8">
            <v>0</v>
          </cell>
          <cell r="X8">
            <v>43788</v>
          </cell>
          <cell r="Y8">
            <v>30.410958904109599</v>
          </cell>
          <cell r="Z8" t="str">
            <v>复发，2020年3月于
我院住院</v>
          </cell>
          <cell r="AA8">
            <v>1</v>
          </cell>
          <cell r="AB8">
            <v>43891</v>
          </cell>
          <cell r="AC8">
            <v>44713</v>
          </cell>
          <cell r="AD8">
            <v>3.38630136986301</v>
          </cell>
          <cell r="AE8" t="str">
            <v>颈清+全喉</v>
          </cell>
          <cell r="AF8" t="str">
            <v>术后未放疗</v>
          </cell>
          <cell r="AH8" t="str">
            <v>4.0*4.5*2.5cm</v>
          </cell>
          <cell r="AI8" t="str">
            <v>4.0</v>
          </cell>
        </row>
        <row r="9">
          <cell r="A9" t="str">
            <v>PK046-008</v>
          </cell>
          <cell r="B9" t="str">
            <v>赵拴计</v>
          </cell>
          <cell r="C9" t="str">
            <v>男</v>
          </cell>
          <cell r="D9">
            <v>61</v>
          </cell>
          <cell r="E9" t="str">
            <v>组织</v>
          </cell>
          <cell r="F9" t="str">
            <v>8q+</v>
          </cell>
          <cell r="G9" t="str">
            <v>Treponema denticola</v>
          </cell>
          <cell r="H9" t="str">
            <v>Low CIN</v>
          </cell>
          <cell r="I9">
            <v>0</v>
          </cell>
          <cell r="J9">
            <v>2108016</v>
          </cell>
          <cell r="K9" t="str">
            <v>（喉）鳞状细胞癌（高-中分化），肿瘤大小约3cm*2.5cm*2cm,未见肯定脉管内癌栓。（左侧颈部）淋巴结（0/14）及（右侧颈部）淋巴结（0/7）均未见癌转移。</v>
          </cell>
          <cell r="L9" t="str">
            <v>声门型</v>
          </cell>
          <cell r="M9">
            <v>2</v>
          </cell>
          <cell r="N9" t="str">
            <v>中</v>
          </cell>
          <cell r="O9">
            <v>2</v>
          </cell>
          <cell r="P9" t="str">
            <v>T3N0M0</v>
          </cell>
          <cell r="Q9" t="str">
            <v>T3</v>
          </cell>
          <cell r="R9" t="str">
            <v>N0</v>
          </cell>
          <cell r="S9" t="str">
            <v>Ⅲ期</v>
          </cell>
          <cell r="T9" t="str">
            <v>III</v>
          </cell>
          <cell r="U9" t="str">
            <v>生存</v>
          </cell>
          <cell r="V9">
            <v>0</v>
          </cell>
          <cell r="X9">
            <v>43606</v>
          </cell>
          <cell r="Y9">
            <v>36.394520547945199</v>
          </cell>
          <cell r="Z9" t="str">
            <v>未复发</v>
          </cell>
          <cell r="AA9">
            <v>0</v>
          </cell>
          <cell r="AC9">
            <v>44713</v>
          </cell>
          <cell r="AD9">
            <v>36.394520547945199</v>
          </cell>
          <cell r="AE9" t="str">
            <v>颈清+全喉切除（2019-05-21）    术后放疗</v>
          </cell>
          <cell r="AF9" t="str">
            <v>软骨受累</v>
          </cell>
          <cell r="AH9" t="str">
            <v>3.0*2.5*2.0cm</v>
          </cell>
          <cell r="AI9" t="str">
            <v>3.0</v>
          </cell>
        </row>
        <row r="10">
          <cell r="A10" t="str">
            <v>PK046-009</v>
          </cell>
          <cell r="B10" t="str">
            <v>牛建坤</v>
          </cell>
          <cell r="C10" t="str">
            <v>男</v>
          </cell>
          <cell r="D10">
            <v>64</v>
          </cell>
          <cell r="E10" t="str">
            <v>组织</v>
          </cell>
          <cell r="F10" t="str">
            <v>3q+,2+，7q+, 9p-</v>
          </cell>
          <cell r="G10" t="str">
            <v>/</v>
          </cell>
          <cell r="H10" t="str">
            <v>Low CIN</v>
          </cell>
          <cell r="I10">
            <v>0</v>
          </cell>
          <cell r="J10">
            <v>2303676</v>
          </cell>
          <cell r="K10" t="str">
            <v>(喉肿物)鳞状细胞癌（中分化），肿瘤大小约2.5*2.3*1cm,左侧颈部淋巴结（0/16）及与右侧颈部淋巴结（0/9）均未见癌转移。</v>
          </cell>
          <cell r="L10" t="str">
            <v>声门上型</v>
          </cell>
          <cell r="M10">
            <v>1</v>
          </cell>
          <cell r="N10" t="str">
            <v>中</v>
          </cell>
          <cell r="O10">
            <v>2</v>
          </cell>
          <cell r="P10" t="str">
            <v>T3N0M0</v>
          </cell>
          <cell r="Q10" t="str">
            <v>T3</v>
          </cell>
          <cell r="R10" t="str">
            <v>N0</v>
          </cell>
          <cell r="S10" t="str">
            <v>Ⅲ期</v>
          </cell>
          <cell r="T10" t="str">
            <v>III</v>
          </cell>
          <cell r="U10" t="str">
            <v>生存</v>
          </cell>
          <cell r="V10">
            <v>0</v>
          </cell>
          <cell r="X10">
            <v>44187</v>
          </cell>
          <cell r="Y10">
            <v>17.293150684931501</v>
          </cell>
          <cell r="Z10" t="str">
            <v>未复发</v>
          </cell>
          <cell r="AA10">
            <v>0</v>
          </cell>
          <cell r="AC10">
            <v>44713</v>
          </cell>
          <cell r="AD10">
            <v>17.293150684931501</v>
          </cell>
          <cell r="AE10" t="str">
            <v>颈清+全喉切除（2020-12-22）    未放化疗</v>
          </cell>
          <cell r="AF10" t="str">
            <v>脉管内癌栓</v>
          </cell>
          <cell r="AG10">
            <v>1</v>
          </cell>
          <cell r="AH10" t="str">
            <v>2.5*2.3*1.0cm</v>
          </cell>
          <cell r="AI10" t="str">
            <v>2.5</v>
          </cell>
        </row>
        <row r="11">
          <cell r="A11" t="str">
            <v>PK046-010</v>
          </cell>
          <cell r="B11" t="str">
            <v>边根锡</v>
          </cell>
          <cell r="C11" t="str">
            <v>男</v>
          </cell>
          <cell r="D11">
            <v>62</v>
          </cell>
          <cell r="E11" t="str">
            <v>组织</v>
          </cell>
          <cell r="F11" t="str">
            <v>所有染色体</v>
          </cell>
          <cell r="G11" t="str">
            <v>Filifactor alocis</v>
          </cell>
          <cell r="H11" t="str">
            <v>High CIN</v>
          </cell>
          <cell r="I11">
            <v>1</v>
          </cell>
          <cell r="J11">
            <v>2304726</v>
          </cell>
          <cell r="K11" t="str">
            <v>(喉)鳞状细胞癌（中分化），肿瘤大小约5*3*0.8cm,“左颈部”淋巴结可见癌转移（2/23）.</v>
          </cell>
          <cell r="L11" t="str">
            <v>喉咽</v>
          </cell>
          <cell r="M11">
            <v>4</v>
          </cell>
          <cell r="N11" t="str">
            <v>中</v>
          </cell>
          <cell r="O11">
            <v>2</v>
          </cell>
          <cell r="P11" t="str">
            <v>T3N2bM0</v>
          </cell>
          <cell r="Q11" t="str">
            <v>T3</v>
          </cell>
          <cell r="R11" t="str">
            <v>N2b</v>
          </cell>
          <cell r="S11" t="str">
            <v>ⅣA期</v>
          </cell>
          <cell r="T11" t="str">
            <v>IV</v>
          </cell>
          <cell r="U11" t="str">
            <v>生存</v>
          </cell>
          <cell r="V11">
            <v>0</v>
          </cell>
          <cell r="X11">
            <v>44189</v>
          </cell>
          <cell r="Y11">
            <v>17.227397260274</v>
          </cell>
          <cell r="Z11" t="str">
            <v>未复发</v>
          </cell>
          <cell r="AA11">
            <v>0</v>
          </cell>
          <cell r="AC11">
            <v>44713</v>
          </cell>
          <cell r="AD11">
            <v>17.227397260274</v>
          </cell>
          <cell r="AE11" t="str">
            <v>颈清+部分喉、部分下咽切除（2020-12-24）+术后放化疗</v>
          </cell>
          <cell r="AH11" t="str">
            <v>5.0*3.0*0.8cm</v>
          </cell>
          <cell r="AI11" t="str">
            <v>5.0</v>
          </cell>
        </row>
        <row r="12">
          <cell r="A12" t="str">
            <v>PK046-594771</v>
          </cell>
          <cell r="B12" t="str">
            <v>乔建军</v>
          </cell>
          <cell r="C12" t="str">
            <v>男</v>
          </cell>
          <cell r="D12">
            <v>72</v>
          </cell>
          <cell r="E12" t="str">
            <v>蜡卷</v>
          </cell>
          <cell r="F12" t="str">
            <v>所有染色体</v>
          </cell>
          <cell r="H12" t="str">
            <v>High CIN</v>
          </cell>
          <cell r="I12">
            <v>1</v>
          </cell>
          <cell r="J12">
            <v>2096165</v>
          </cell>
          <cell r="K12" t="str">
            <v>(喉)鳞状细胞癌（中分化）</v>
          </cell>
          <cell r="L12" t="str">
            <v>声门型</v>
          </cell>
          <cell r="M12">
            <v>2</v>
          </cell>
          <cell r="N12" t="str">
            <v>中</v>
          </cell>
          <cell r="O12">
            <v>2</v>
          </cell>
          <cell r="P12" t="str">
            <v>T3N1M0</v>
          </cell>
          <cell r="Q12" t="str">
            <v>T3</v>
          </cell>
          <cell r="R12" t="str">
            <v>N1</v>
          </cell>
          <cell r="S12" t="str">
            <v>Ⅲ期</v>
          </cell>
          <cell r="T12" t="str">
            <v>III</v>
          </cell>
          <cell r="U12" t="str">
            <v>生存</v>
          </cell>
          <cell r="V12">
            <v>0</v>
          </cell>
          <cell r="X12">
            <v>44161</v>
          </cell>
          <cell r="Y12">
            <v>18.147945205479498</v>
          </cell>
          <cell r="Z12" t="str">
            <v>2022年3月，双肺转移、食管占位</v>
          </cell>
          <cell r="AA12">
            <v>1</v>
          </cell>
          <cell r="AB12">
            <v>44621</v>
          </cell>
          <cell r="AC12">
            <v>44713</v>
          </cell>
          <cell r="AD12">
            <v>15.5056179775281</v>
          </cell>
          <cell r="AE12" t="str">
            <v>颈清+全喉切除（2020-11-26）</v>
          </cell>
          <cell r="AF12" t="str">
            <v>淋巴结转移，未放疗</v>
          </cell>
          <cell r="AH12" t="str">
            <v>2.0*1.5*1.5cm</v>
          </cell>
          <cell r="AI12" t="str">
            <v>2.0</v>
          </cell>
        </row>
        <row r="13">
          <cell r="A13" t="str">
            <v>PK046-593849</v>
          </cell>
          <cell r="B13" t="str">
            <v>赵金斗</v>
          </cell>
          <cell r="C13" t="str">
            <v>男</v>
          </cell>
          <cell r="D13">
            <v>66</v>
          </cell>
          <cell r="E13" t="str">
            <v>蜡卷</v>
          </cell>
          <cell r="F13" t="str">
            <v>8+10-11-16-17q+18-</v>
          </cell>
          <cell r="H13" t="str">
            <v>Low CIN</v>
          </cell>
          <cell r="I13">
            <v>0</v>
          </cell>
          <cell r="J13">
            <v>2294724</v>
          </cell>
          <cell r="K13" t="str">
            <v>(喉)鳞状细胞癌）</v>
          </cell>
          <cell r="L13" t="str">
            <v>声门型</v>
          </cell>
          <cell r="M13">
            <v>2</v>
          </cell>
          <cell r="N13" t="str">
            <v>高</v>
          </cell>
          <cell r="O13">
            <v>1</v>
          </cell>
          <cell r="P13" t="str">
            <v>T3N0M0</v>
          </cell>
          <cell r="Q13" t="str">
            <v>T3</v>
          </cell>
          <cell r="R13" t="str">
            <v>N0</v>
          </cell>
          <cell r="S13" t="str">
            <v>Ⅲ期</v>
          </cell>
          <cell r="T13" t="str">
            <v>III</v>
          </cell>
          <cell r="U13" t="str">
            <v>生存</v>
          </cell>
          <cell r="V13">
            <v>0</v>
          </cell>
          <cell r="X13">
            <v>44157</v>
          </cell>
          <cell r="Y13">
            <v>18.279452054794501</v>
          </cell>
          <cell r="Z13" t="str">
            <v>未复发</v>
          </cell>
          <cell r="AA13">
            <v>0</v>
          </cell>
          <cell r="AC13">
            <v>44713</v>
          </cell>
          <cell r="AD13">
            <v>18.279452054794501</v>
          </cell>
          <cell r="AE13" t="str">
            <v>颈清+部分喉切除（2020-11-22）</v>
          </cell>
          <cell r="AH13" t="str">
            <v>2.0*2.0*1.5cm</v>
          </cell>
          <cell r="AI13" t="str">
            <v>2.0</v>
          </cell>
        </row>
        <row r="14">
          <cell r="A14" t="str">
            <v>PK046-592871</v>
          </cell>
          <cell r="B14" t="str">
            <v>冯清营</v>
          </cell>
          <cell r="C14" t="str">
            <v>男</v>
          </cell>
          <cell r="D14">
            <v>65</v>
          </cell>
          <cell r="E14" t="str">
            <v>蜡卷</v>
          </cell>
          <cell r="F14" t="str">
            <v>所有染色体</v>
          </cell>
          <cell r="H14" t="str">
            <v>High CIN</v>
          </cell>
          <cell r="I14">
            <v>1</v>
          </cell>
          <cell r="J14">
            <v>2291551</v>
          </cell>
          <cell r="K14" t="str">
            <v>高-中分化鳞状细胞癌。</v>
          </cell>
          <cell r="L14" t="str">
            <v>喉咽</v>
          </cell>
          <cell r="M14">
            <v>4</v>
          </cell>
          <cell r="N14" t="str">
            <v>中</v>
          </cell>
          <cell r="O14">
            <v>2</v>
          </cell>
          <cell r="P14" t="str">
            <v>T4N1M0</v>
          </cell>
          <cell r="Q14" t="str">
            <v>T4</v>
          </cell>
          <cell r="R14" t="str">
            <v>N1</v>
          </cell>
          <cell r="S14" t="str">
            <v>ⅣA期</v>
          </cell>
          <cell r="T14" t="str">
            <v>IV</v>
          </cell>
          <cell r="U14" t="str">
            <v>生存</v>
          </cell>
          <cell r="V14">
            <v>0</v>
          </cell>
          <cell r="X14">
            <v>44163</v>
          </cell>
          <cell r="Y14">
            <v>18.082191780821901</v>
          </cell>
          <cell r="Z14" t="str">
            <v>术后未行放化疗，2021年锁骨上出现肿大淋巴结，于肿瘤科行放化疗</v>
          </cell>
          <cell r="AA14">
            <v>1</v>
          </cell>
          <cell r="AB14">
            <v>44489</v>
          </cell>
          <cell r="AC14">
            <v>44713</v>
          </cell>
          <cell r="AD14">
            <v>10.717808219178099</v>
          </cell>
          <cell r="AE14" t="str">
            <v>颈清+部分喉、部分下咽切除（2020-11-28）</v>
          </cell>
          <cell r="AF14" t="str">
            <v>脉管有癌栓，淋巴结转移，术后未放化疗</v>
          </cell>
          <cell r="AG14">
            <v>1</v>
          </cell>
          <cell r="AH14" t="str">
            <v>5.0*5*2cm</v>
          </cell>
          <cell r="AI14" t="str">
            <v>5.0</v>
          </cell>
        </row>
        <row r="15">
          <cell r="A15" t="str">
            <v>PK046-592664</v>
          </cell>
          <cell r="B15" t="str">
            <v>王学文</v>
          </cell>
          <cell r="C15" t="str">
            <v>男</v>
          </cell>
          <cell r="D15">
            <v>68</v>
          </cell>
          <cell r="E15" t="str">
            <v>蜡卷</v>
          </cell>
          <cell r="F15" t="str">
            <v>3p-,3q+，5p+5q-6q-8q+11p-13-15+18q-</v>
          </cell>
          <cell r="H15" t="str">
            <v>Low CIN</v>
          </cell>
          <cell r="I15">
            <v>0</v>
          </cell>
          <cell r="J15">
            <v>2290241</v>
          </cell>
          <cell r="K15" t="str">
            <v>高分化鳞状细胞癌</v>
          </cell>
          <cell r="L15" t="str">
            <v>声门型</v>
          </cell>
          <cell r="M15">
            <v>2</v>
          </cell>
          <cell r="N15" t="str">
            <v>高</v>
          </cell>
          <cell r="O15">
            <v>1</v>
          </cell>
          <cell r="P15" t="str">
            <v>T3N0M0</v>
          </cell>
          <cell r="Q15" t="str">
            <v>T3</v>
          </cell>
          <cell r="R15" t="str">
            <v>N0</v>
          </cell>
          <cell r="S15" t="str">
            <v>Ⅲ期</v>
          </cell>
          <cell r="T15" t="str">
            <v>III</v>
          </cell>
          <cell r="U15" t="str">
            <v>生存</v>
          </cell>
          <cell r="V15">
            <v>0</v>
          </cell>
          <cell r="X15">
            <v>44131</v>
          </cell>
          <cell r="Y15">
            <v>19.134246575342502</v>
          </cell>
          <cell r="Z15" t="str">
            <v>未复发</v>
          </cell>
          <cell r="AA15">
            <v>0</v>
          </cell>
          <cell r="AC15">
            <v>44713</v>
          </cell>
          <cell r="AD15">
            <v>19.134246575342502</v>
          </cell>
          <cell r="AE15" t="str">
            <v>颈清+全喉切除（2020-10-27）</v>
          </cell>
          <cell r="AH15" t="str">
            <v>2.0*1.5*0.5cm</v>
          </cell>
          <cell r="AI15" t="str">
            <v>2.0</v>
          </cell>
        </row>
        <row r="16">
          <cell r="A16" t="str">
            <v>PK046-589447</v>
          </cell>
          <cell r="B16" t="str">
            <v>王彦果</v>
          </cell>
          <cell r="C16" t="str">
            <v>男</v>
          </cell>
          <cell r="D16">
            <v>63</v>
          </cell>
          <cell r="E16" t="str">
            <v>蜡卷</v>
          </cell>
          <cell r="F16" t="str">
            <v>所有染色体</v>
          </cell>
          <cell r="H16" t="str">
            <v>Low CIN</v>
          </cell>
          <cell r="I16">
            <v>0</v>
          </cell>
          <cell r="J16">
            <v>2279193</v>
          </cell>
          <cell r="K16" t="str">
            <v>中-低分化鳞状细胞癌。</v>
          </cell>
          <cell r="L16" t="str">
            <v>声门上型</v>
          </cell>
          <cell r="M16">
            <v>1</v>
          </cell>
          <cell r="N16" t="str">
            <v>低</v>
          </cell>
          <cell r="O16">
            <v>3</v>
          </cell>
          <cell r="P16" t="str">
            <v>T4N2bM0</v>
          </cell>
          <cell r="Q16" t="str">
            <v>T4</v>
          </cell>
          <cell r="R16" t="str">
            <v>N2b</v>
          </cell>
          <cell r="S16" t="str">
            <v>ⅣA期</v>
          </cell>
          <cell r="T16" t="str">
            <v>IV</v>
          </cell>
          <cell r="U16" t="str">
            <v>生存</v>
          </cell>
          <cell r="V16">
            <v>0</v>
          </cell>
          <cell r="X16">
            <v>44077</v>
          </cell>
          <cell r="Y16">
            <v>20.909589041095899</v>
          </cell>
          <cell r="Z16" t="str">
            <v>未复发</v>
          </cell>
          <cell r="AA16">
            <v>0</v>
          </cell>
          <cell r="AC16">
            <v>44713</v>
          </cell>
          <cell r="AD16">
            <v>20.909589041095899</v>
          </cell>
          <cell r="AE16" t="str">
            <v>颈清+全喉切除(2020-09-03)；术后辅助放化疗</v>
          </cell>
          <cell r="AF16" t="str">
            <v>脉管内癌栓；淋巴结转移，浸及颈内静脉</v>
          </cell>
          <cell r="AG16">
            <v>1</v>
          </cell>
          <cell r="AH16" t="str">
            <v>3.5*2.5*1.5cm</v>
          </cell>
          <cell r="AI16" t="str">
            <v>3.5</v>
          </cell>
        </row>
        <row r="17">
          <cell r="A17" t="str">
            <v>PK046-584826</v>
          </cell>
          <cell r="B17" t="str">
            <v>史建柱</v>
          </cell>
          <cell r="C17" t="str">
            <v>男</v>
          </cell>
          <cell r="D17">
            <v>60</v>
          </cell>
          <cell r="E17" t="str">
            <v>蜡卷</v>
          </cell>
          <cell r="F17" t="str">
            <v>所有染色体</v>
          </cell>
          <cell r="H17" t="str">
            <v>Low CIN</v>
          </cell>
          <cell r="I17">
            <v>0</v>
          </cell>
          <cell r="J17">
            <v>2263079</v>
          </cell>
          <cell r="K17" t="str">
            <v>中分化鳞状细胞癌</v>
          </cell>
          <cell r="L17" t="str">
            <v>声门上型</v>
          </cell>
          <cell r="M17">
            <v>1</v>
          </cell>
          <cell r="N17" t="str">
            <v>中</v>
          </cell>
          <cell r="O17">
            <v>2</v>
          </cell>
          <cell r="P17" t="str">
            <v>T4N0M0</v>
          </cell>
          <cell r="Q17" t="str">
            <v>T4</v>
          </cell>
          <cell r="R17" t="str">
            <v>N0</v>
          </cell>
          <cell r="S17" t="str">
            <v>ⅣA期</v>
          </cell>
          <cell r="T17" t="str">
            <v>IV</v>
          </cell>
          <cell r="U17" t="str">
            <v>生存</v>
          </cell>
          <cell r="V17">
            <v>0</v>
          </cell>
          <cell r="X17">
            <v>44004</v>
          </cell>
          <cell r="Y17">
            <v>23.309589041095901</v>
          </cell>
          <cell r="Z17" t="str">
            <v>未复发</v>
          </cell>
          <cell r="AA17">
            <v>0</v>
          </cell>
          <cell r="AC17">
            <v>44713</v>
          </cell>
          <cell r="AD17">
            <v>23.309589041095901</v>
          </cell>
          <cell r="AE17" t="str">
            <v>颈清+全喉切除(2020-06-22)；当地术后放疗</v>
          </cell>
          <cell r="AF17" t="str">
            <v>侵及甲状软骨</v>
          </cell>
          <cell r="AH17" t="str">
            <v>3.5*3.5*2.0cm</v>
          </cell>
          <cell r="AI17" t="str">
            <v>3.5</v>
          </cell>
        </row>
        <row r="18">
          <cell r="A18" t="str">
            <v>PK046-584042</v>
          </cell>
          <cell r="B18" t="str">
            <v>贾金铎</v>
          </cell>
          <cell r="C18" t="str">
            <v>男</v>
          </cell>
          <cell r="D18">
            <v>67</v>
          </cell>
          <cell r="E18" t="str">
            <v>蜡卷</v>
          </cell>
          <cell r="F18" t="str">
            <v>所有染色体</v>
          </cell>
          <cell r="H18" t="str">
            <v>High CIN</v>
          </cell>
          <cell r="I18">
            <v>1</v>
          </cell>
          <cell r="J18">
            <v>2162650</v>
          </cell>
          <cell r="K18" t="str">
            <v>低分化鳞状细胞癌</v>
          </cell>
          <cell r="L18" t="str">
            <v>声门型</v>
          </cell>
          <cell r="M18">
            <v>2</v>
          </cell>
          <cell r="N18" t="str">
            <v>低</v>
          </cell>
          <cell r="O18">
            <v>3</v>
          </cell>
          <cell r="P18" t="str">
            <v>T4N2M0</v>
          </cell>
          <cell r="Q18" t="str">
            <v>T4</v>
          </cell>
          <cell r="R18" t="str">
            <v>N2</v>
          </cell>
          <cell r="S18" t="str">
            <v>ⅣA期</v>
          </cell>
          <cell r="T18" t="str">
            <v>IV</v>
          </cell>
          <cell r="U18" t="str">
            <v>生存</v>
          </cell>
          <cell r="V18">
            <v>0</v>
          </cell>
          <cell r="X18">
            <v>43991</v>
          </cell>
          <cell r="Y18">
            <v>23.7369863013699</v>
          </cell>
          <cell r="Z18" t="str">
            <v>未复发</v>
          </cell>
          <cell r="AA18">
            <v>0</v>
          </cell>
          <cell r="AC18">
            <v>44713</v>
          </cell>
          <cell r="AD18">
            <v>23.7369863013699</v>
          </cell>
          <cell r="AE18" t="str">
            <v>颈清+全喉切除（2020-06-09）术后放疗</v>
          </cell>
          <cell r="AF18" t="str">
            <v>淋巴结转移</v>
          </cell>
          <cell r="AH18" t="str">
            <v>4.0*3.0*2.8cm</v>
          </cell>
          <cell r="AI18" t="str">
            <v>4.0</v>
          </cell>
        </row>
        <row r="19">
          <cell r="A19" t="str">
            <v>PK046-007</v>
          </cell>
          <cell r="B19" t="str">
            <v>魏树强</v>
          </cell>
          <cell r="C19" t="str">
            <v>男</v>
          </cell>
          <cell r="D19">
            <v>60</v>
          </cell>
          <cell r="E19" t="str">
            <v>蜡卷</v>
          </cell>
          <cell r="F19" t="str">
            <v>所有染色体</v>
          </cell>
          <cell r="H19" t="str">
            <v>High CIN</v>
          </cell>
          <cell r="I19">
            <v>1</v>
          </cell>
          <cell r="J19">
            <v>2214125</v>
          </cell>
          <cell r="K19" t="str">
            <v>非角化型鳞状细胞癌</v>
          </cell>
          <cell r="L19" t="str">
            <v>跨声门型</v>
          </cell>
          <cell r="M19">
            <v>3</v>
          </cell>
          <cell r="N19" t="str">
            <v>低</v>
          </cell>
          <cell r="O19">
            <v>3</v>
          </cell>
          <cell r="P19" t="str">
            <v>T3N2bM0</v>
          </cell>
          <cell r="Q19" t="str">
            <v>T3</v>
          </cell>
          <cell r="R19" t="str">
            <v>N2b</v>
          </cell>
          <cell r="S19" t="str">
            <v>ⅣA期</v>
          </cell>
          <cell r="T19" t="str">
            <v>IV</v>
          </cell>
          <cell r="U19" t="str">
            <v>生存</v>
          </cell>
          <cell r="V19">
            <v>0</v>
          </cell>
          <cell r="X19">
            <v>43118</v>
          </cell>
          <cell r="Y19">
            <v>52.438356164383599</v>
          </cell>
          <cell r="Z19" t="str">
            <v>复发</v>
          </cell>
          <cell r="AA19">
            <v>1</v>
          </cell>
          <cell r="AB19">
            <v>43739</v>
          </cell>
          <cell r="AC19">
            <v>44713</v>
          </cell>
          <cell r="AD19">
            <v>20.416438356164399</v>
          </cell>
          <cell r="AE19" t="str">
            <v>颈清+部分喉切除（2018-01-18），2020年复发，再次行颈清+全喉切除、皮瓣修复（2020-03-17），术后放化疗+免疫治疗</v>
          </cell>
          <cell r="AF19" t="str">
            <v>淋巴结转移，未放疗</v>
          </cell>
          <cell r="AH19" t="str">
            <v>5.1*3.9*3.2cm</v>
          </cell>
          <cell r="AI19" t="str">
            <v>5.1</v>
          </cell>
        </row>
        <row r="20">
          <cell r="A20" t="str">
            <v>PK046-578341</v>
          </cell>
          <cell r="B20" t="str">
            <v>解书全</v>
          </cell>
          <cell r="C20" t="str">
            <v>男</v>
          </cell>
          <cell r="D20">
            <v>46</v>
          </cell>
          <cell r="E20" t="str">
            <v>蜡卷</v>
          </cell>
          <cell r="F20" t="str">
            <v>3p-,3q+，4p+4q-8p-8q+9+</v>
          </cell>
          <cell r="H20" t="str">
            <v>Low CIN</v>
          </cell>
          <cell r="I20">
            <v>0</v>
          </cell>
          <cell r="J20">
            <v>2242610</v>
          </cell>
          <cell r="K20" t="str">
            <v>中分化鳞状细胞癌</v>
          </cell>
          <cell r="L20" t="str">
            <v>声门型</v>
          </cell>
          <cell r="M20">
            <v>2</v>
          </cell>
          <cell r="N20" t="str">
            <v>中</v>
          </cell>
          <cell r="O20">
            <v>2</v>
          </cell>
          <cell r="P20" t="str">
            <v>T3N0M0</v>
          </cell>
          <cell r="Q20" t="str">
            <v>T3</v>
          </cell>
          <cell r="R20" t="str">
            <v>N0</v>
          </cell>
          <cell r="S20" t="str">
            <v>Ⅲ期</v>
          </cell>
          <cell r="T20" t="str">
            <v>III</v>
          </cell>
          <cell r="U20" t="str">
            <v>生存</v>
          </cell>
          <cell r="V20">
            <v>0</v>
          </cell>
          <cell r="X20">
            <v>43909</v>
          </cell>
          <cell r="Y20">
            <v>26.432876712328799</v>
          </cell>
          <cell r="Z20" t="str">
            <v>未复发</v>
          </cell>
          <cell r="AA20">
            <v>0</v>
          </cell>
          <cell r="AC20">
            <v>44713</v>
          </cell>
          <cell r="AD20">
            <v>26.432876712328799</v>
          </cell>
          <cell r="AE20" t="str">
            <v>颈清+部分喉切除（2020-03-19）</v>
          </cell>
          <cell r="AH20" t="str">
            <v>3.0*2.2*1.3cm</v>
          </cell>
          <cell r="AI20" t="str">
            <v>3.0</v>
          </cell>
        </row>
        <row r="21">
          <cell r="A21" t="str">
            <v>PK046-571825</v>
          </cell>
          <cell r="B21" t="str">
            <v>郝连忠</v>
          </cell>
          <cell r="C21" t="str">
            <v>男</v>
          </cell>
          <cell r="D21">
            <v>57</v>
          </cell>
          <cell r="E21" t="str">
            <v>蜡卷</v>
          </cell>
          <cell r="F21" t="str">
            <v>所有染色体</v>
          </cell>
          <cell r="H21" t="str">
            <v>High CIN</v>
          </cell>
          <cell r="I21">
            <v>1</v>
          </cell>
          <cell r="J21">
            <v>2216038</v>
          </cell>
          <cell r="K21" t="str">
            <v>中-低分化鳞状细胞癌。</v>
          </cell>
          <cell r="L21" t="str">
            <v>跨声门型</v>
          </cell>
          <cell r="M21">
            <v>3</v>
          </cell>
          <cell r="N21" t="str">
            <v>低</v>
          </cell>
          <cell r="O21">
            <v>3</v>
          </cell>
          <cell r="P21" t="str">
            <v>T4N2bM0</v>
          </cell>
          <cell r="Q21" t="str">
            <v>T4</v>
          </cell>
          <cell r="R21" t="str">
            <v>N2b</v>
          </cell>
          <cell r="S21" t="str">
            <v>ⅣA期</v>
          </cell>
          <cell r="T21" t="str">
            <v>IV</v>
          </cell>
          <cell r="U21" t="str">
            <v>死亡</v>
          </cell>
          <cell r="V21">
            <v>1</v>
          </cell>
          <cell r="W21">
            <v>44459</v>
          </cell>
          <cell r="X21">
            <v>43790</v>
          </cell>
          <cell r="Y21">
            <v>22</v>
          </cell>
          <cell r="Z21" t="str">
            <v>复发</v>
          </cell>
          <cell r="AA21">
            <v>1</v>
          </cell>
          <cell r="AB21">
            <v>44317</v>
          </cell>
          <cell r="AC21">
            <v>44713</v>
          </cell>
          <cell r="AD21">
            <v>17.326027397260301</v>
          </cell>
          <cell r="AE21" t="str">
            <v>颈清+全喉切除（2019-11-21）术后当地放疗</v>
          </cell>
          <cell r="AF21" t="str">
            <v>双侧淋巴结转移</v>
          </cell>
          <cell r="AH21" t="str">
            <v>6.0*4.5*1.5cm</v>
          </cell>
          <cell r="AI21" t="str">
            <v>6.0</v>
          </cell>
        </row>
        <row r="22">
          <cell r="A22" t="str">
            <v>PK046-593184</v>
          </cell>
          <cell r="B22" t="str">
            <v>赵小银</v>
          </cell>
          <cell r="C22" t="str">
            <v>男</v>
          </cell>
          <cell r="D22">
            <v>67</v>
          </cell>
          <cell r="E22" t="str">
            <v>蜡卷</v>
          </cell>
          <cell r="F22" t="str">
            <v>3q+,4q-,8q+</v>
          </cell>
          <cell r="H22" t="str">
            <v>High CIN</v>
          </cell>
          <cell r="I22">
            <v>1</v>
          </cell>
          <cell r="J22">
            <v>2291520</v>
          </cell>
          <cell r="K22" t="str">
            <v>中分化鳞状细胞癌</v>
          </cell>
          <cell r="L22" t="str">
            <v>声门上型</v>
          </cell>
          <cell r="M22">
            <v>1</v>
          </cell>
          <cell r="N22" t="str">
            <v>中</v>
          </cell>
          <cell r="O22">
            <v>2</v>
          </cell>
          <cell r="P22" t="str">
            <v>T2N0M0</v>
          </cell>
          <cell r="Q22" t="str">
            <v>T2</v>
          </cell>
          <cell r="R22" t="str">
            <v>N0</v>
          </cell>
          <cell r="S22" t="str">
            <v>II期</v>
          </cell>
          <cell r="T22" t="str">
            <v>II</v>
          </cell>
          <cell r="U22" t="str">
            <v>生存</v>
          </cell>
          <cell r="V22">
            <v>0</v>
          </cell>
          <cell r="X22">
            <v>44138</v>
          </cell>
          <cell r="Y22">
            <v>18.904109589041099</v>
          </cell>
          <cell r="Z22" t="str">
            <v>未复发</v>
          </cell>
          <cell r="AA22">
            <v>0</v>
          </cell>
          <cell r="AC22">
            <v>44713</v>
          </cell>
          <cell r="AD22">
            <v>18.904109589041099</v>
          </cell>
          <cell r="AE22" t="str">
            <v>颈清+部分喉切除(2020-11-03）</v>
          </cell>
          <cell r="AH22" t="str">
            <v>2.5*2.0*1.5cm</v>
          </cell>
          <cell r="AI22" t="str">
            <v>2.5</v>
          </cell>
        </row>
        <row r="23">
          <cell r="A23" t="str">
            <v>PK046-593842</v>
          </cell>
          <cell r="B23" t="str">
            <v>张守明</v>
          </cell>
          <cell r="C23" t="str">
            <v>男</v>
          </cell>
          <cell r="D23">
            <v>75</v>
          </cell>
          <cell r="E23" t="str">
            <v>蜡卷</v>
          </cell>
          <cell r="F23" t="str">
            <v>2p+,3p-,3q+,4q-,5p+,6q-,7+,8p-,8q+,9q+,11p+,12+,14+,16q-,17q+,18q-</v>
          </cell>
          <cell r="H23" t="str">
            <v>Low CIN</v>
          </cell>
          <cell r="I23">
            <v>0</v>
          </cell>
          <cell r="J23">
            <v>2294394</v>
          </cell>
          <cell r="K23" t="str">
            <v>高-中分化鳞状细胞癌。</v>
          </cell>
          <cell r="L23" t="str">
            <v>声门型</v>
          </cell>
          <cell r="M23">
            <v>2</v>
          </cell>
          <cell r="N23" t="str">
            <v>中</v>
          </cell>
          <cell r="O23">
            <v>2</v>
          </cell>
          <cell r="P23" t="str">
            <v>T3N0M0</v>
          </cell>
          <cell r="Q23" t="str">
            <v>T3</v>
          </cell>
          <cell r="R23" t="str">
            <v>N0</v>
          </cell>
          <cell r="S23" t="str">
            <v>Ⅲ期</v>
          </cell>
          <cell r="T23" t="str">
            <v>III</v>
          </cell>
          <cell r="U23" t="str">
            <v>生存</v>
          </cell>
          <cell r="V23">
            <v>0</v>
          </cell>
          <cell r="X23">
            <v>44147</v>
          </cell>
          <cell r="Y23">
            <v>18.608219178082201</v>
          </cell>
          <cell r="Z23" t="str">
            <v>未复发</v>
          </cell>
          <cell r="AA23">
            <v>0</v>
          </cell>
          <cell r="AC23">
            <v>44713</v>
          </cell>
          <cell r="AD23">
            <v>18.608219178082201</v>
          </cell>
          <cell r="AE23" t="str">
            <v>颈清+部分喉切除（2020-11-12）</v>
          </cell>
          <cell r="AH23" t="str">
            <v>2.5*1.5*1.0cm</v>
          </cell>
          <cell r="AI23" t="str">
            <v>2.5</v>
          </cell>
        </row>
        <row r="24">
          <cell r="A24" t="str">
            <v>PK046-593180</v>
          </cell>
          <cell r="B24" t="str">
            <v>郑俊楼</v>
          </cell>
          <cell r="C24" t="str">
            <v>男</v>
          </cell>
          <cell r="D24">
            <v>62</v>
          </cell>
          <cell r="E24" t="str">
            <v>蜡卷</v>
          </cell>
          <cell r="F24" t="str">
            <v>1q+,3q+,5p+,6+,7q+,8q+,9q+,10q-,11q+,17+,18q-</v>
          </cell>
          <cell r="H24" t="str">
            <v>High CIN</v>
          </cell>
          <cell r="I24">
            <v>1</v>
          </cell>
          <cell r="J24">
            <v>2292065</v>
          </cell>
          <cell r="K24" t="str">
            <v>高-中分化鳞状细胞癌。</v>
          </cell>
          <cell r="L24" t="str">
            <v>声门上型</v>
          </cell>
          <cell r="M24">
            <v>1</v>
          </cell>
          <cell r="N24" t="str">
            <v>中</v>
          </cell>
          <cell r="O24">
            <v>2</v>
          </cell>
          <cell r="P24" t="str">
            <v>T3N0M0</v>
          </cell>
          <cell r="Q24" t="str">
            <v>T3</v>
          </cell>
          <cell r="R24" t="str">
            <v>N0</v>
          </cell>
          <cell r="S24" t="str">
            <v>Ⅲ期</v>
          </cell>
          <cell r="T24" t="str">
            <v>III</v>
          </cell>
          <cell r="U24" t="str">
            <v>生存</v>
          </cell>
          <cell r="V24">
            <v>0</v>
          </cell>
          <cell r="X24">
            <v>44138</v>
          </cell>
          <cell r="Y24">
            <v>18.904109589041099</v>
          </cell>
          <cell r="Z24" t="str">
            <v>未复发</v>
          </cell>
          <cell r="AA24">
            <v>0</v>
          </cell>
          <cell r="AC24">
            <v>44713</v>
          </cell>
          <cell r="AD24">
            <v>18.904109589041099</v>
          </cell>
          <cell r="AE24" t="str">
            <v>颈清+部分喉切除(2020-11-03）</v>
          </cell>
          <cell r="AH24" t="str">
            <v>2.0*1.5*1.5cm</v>
          </cell>
          <cell r="AI24" t="str">
            <v>2.0</v>
          </cell>
        </row>
        <row r="25">
          <cell r="A25" t="str">
            <v>PK046-590254</v>
          </cell>
          <cell r="B25" t="str">
            <v>张新庆</v>
          </cell>
          <cell r="C25" t="str">
            <v>男</v>
          </cell>
          <cell r="D25">
            <v>72</v>
          </cell>
          <cell r="E25" t="str">
            <v>蜡卷</v>
          </cell>
          <cell r="F25" t="str">
            <v>所有染色体</v>
          </cell>
          <cell r="H25" t="str">
            <v>High CIN</v>
          </cell>
          <cell r="I25">
            <v>1</v>
          </cell>
          <cell r="J25">
            <v>2281758</v>
          </cell>
          <cell r="K25" t="str">
            <v>中-低分化鳞状细胞癌。</v>
          </cell>
          <cell r="L25" t="str">
            <v>声门上型</v>
          </cell>
          <cell r="M25">
            <v>1</v>
          </cell>
          <cell r="N25" t="str">
            <v>低</v>
          </cell>
          <cell r="O25">
            <v>3</v>
          </cell>
          <cell r="P25" t="str">
            <v>T3N0M0</v>
          </cell>
          <cell r="Q25" t="str">
            <v>T3</v>
          </cell>
          <cell r="R25" t="str">
            <v>N0</v>
          </cell>
          <cell r="S25" t="str">
            <v>Ⅲ期</v>
          </cell>
          <cell r="T25" t="str">
            <v>III</v>
          </cell>
          <cell r="U25" t="str">
            <v>死亡</v>
          </cell>
          <cell r="V25">
            <v>1</v>
          </cell>
          <cell r="W25">
            <v>44567</v>
          </cell>
          <cell r="X25">
            <v>44090</v>
          </cell>
          <cell r="Y25">
            <v>16</v>
          </cell>
          <cell r="AA25">
            <v>1</v>
          </cell>
          <cell r="AB25">
            <v>44501</v>
          </cell>
          <cell r="AC25">
            <v>44713</v>
          </cell>
          <cell r="AD25">
            <v>13.5123287671233</v>
          </cell>
          <cell r="AE25" t="str">
            <v>颈清+全喉切除（2020-09-16）</v>
          </cell>
          <cell r="AF25" t="str">
            <v>分化差，术后未放疗</v>
          </cell>
          <cell r="AH25" t="str">
            <v>4.5*3.5*3.5cm</v>
          </cell>
          <cell r="AI25" t="str">
            <v>4.5</v>
          </cell>
        </row>
        <row r="26">
          <cell r="A26" t="str">
            <v>PK046-586528</v>
          </cell>
          <cell r="B26" t="str">
            <v>张国栋</v>
          </cell>
          <cell r="C26" t="str">
            <v>男</v>
          </cell>
          <cell r="D26">
            <v>65</v>
          </cell>
          <cell r="E26" t="str">
            <v>蜡卷</v>
          </cell>
          <cell r="F26" t="str">
            <v>所有染色体</v>
          </cell>
          <cell r="H26" t="str">
            <v>High CIN</v>
          </cell>
          <cell r="I26">
            <v>1</v>
          </cell>
          <cell r="J26" t="str">
            <v>D1671003</v>
          </cell>
          <cell r="K26" t="str">
            <v>高-中分化鳞状细胞癌。</v>
          </cell>
          <cell r="L26" t="str">
            <v>声门型</v>
          </cell>
          <cell r="M26">
            <v>2</v>
          </cell>
          <cell r="N26" t="str">
            <v>中</v>
          </cell>
          <cell r="O26">
            <v>2</v>
          </cell>
          <cell r="P26" t="str">
            <v>T3N0M0</v>
          </cell>
          <cell r="Q26" t="str">
            <v>T3</v>
          </cell>
          <cell r="R26" t="str">
            <v>N0</v>
          </cell>
          <cell r="S26" t="str">
            <v>Ⅲ期</v>
          </cell>
          <cell r="T26" t="str">
            <v>III</v>
          </cell>
          <cell r="U26" t="str">
            <v>生存</v>
          </cell>
          <cell r="V26">
            <v>0</v>
          </cell>
          <cell r="X26">
            <v>44033</v>
          </cell>
          <cell r="Y26">
            <v>22.356164383561602</v>
          </cell>
          <cell r="Z26" t="str">
            <v>未复发</v>
          </cell>
          <cell r="AA26">
            <v>0</v>
          </cell>
          <cell r="AC26">
            <v>44713</v>
          </cell>
          <cell r="AD26">
            <v>22.356164383561602</v>
          </cell>
          <cell r="AE26" t="str">
            <v>颈清+部分喉、部分下咽切除（2020-07-21）+术后放疗</v>
          </cell>
          <cell r="AH26" t="str">
            <v>4.5*3.0*2.0cm</v>
          </cell>
          <cell r="AI26" t="str">
            <v>4.5</v>
          </cell>
        </row>
        <row r="27">
          <cell r="A27" t="str">
            <v>PK046-586063</v>
          </cell>
          <cell r="B27" t="str">
            <v>宋铁良</v>
          </cell>
          <cell r="C27" t="str">
            <v>男</v>
          </cell>
          <cell r="D27">
            <v>49</v>
          </cell>
          <cell r="E27" t="str">
            <v>蜡卷</v>
          </cell>
          <cell r="F27" t="str">
            <v>所有染色体</v>
          </cell>
          <cell r="H27" t="str">
            <v>High CIN</v>
          </cell>
          <cell r="I27">
            <v>1</v>
          </cell>
          <cell r="J27">
            <v>2267252</v>
          </cell>
          <cell r="K27" t="str">
            <v>高-中分化鳞状细胞癌。</v>
          </cell>
          <cell r="L27" t="str">
            <v>喉咽</v>
          </cell>
          <cell r="M27">
            <v>4</v>
          </cell>
          <cell r="N27" t="str">
            <v>中</v>
          </cell>
          <cell r="O27">
            <v>2</v>
          </cell>
          <cell r="P27" t="str">
            <v>T2N0M0</v>
          </cell>
          <cell r="Q27" t="str">
            <v>T2</v>
          </cell>
          <cell r="R27" t="str">
            <v>N0</v>
          </cell>
          <cell r="S27" t="str">
            <v>II期</v>
          </cell>
          <cell r="T27" t="str">
            <v>II</v>
          </cell>
          <cell r="U27" t="str">
            <v>生存</v>
          </cell>
          <cell r="V27">
            <v>0</v>
          </cell>
          <cell r="X27">
            <v>44027</v>
          </cell>
          <cell r="Y27">
            <v>22.553424657534201</v>
          </cell>
          <cell r="Z27" t="str">
            <v>未复发</v>
          </cell>
          <cell r="AA27">
            <v>0</v>
          </cell>
          <cell r="AC27">
            <v>44713</v>
          </cell>
          <cell r="AD27">
            <v>22.553424657534201</v>
          </cell>
          <cell r="AE27" t="str">
            <v>颈清+部分喉、部分下咽切除（2020-07-15）</v>
          </cell>
          <cell r="AH27" t="str">
            <v>3.0*3.5*1.5cm</v>
          </cell>
          <cell r="AI27" t="str">
            <v>3.0</v>
          </cell>
        </row>
        <row r="28">
          <cell r="A28" t="str">
            <v>PK046-589754</v>
          </cell>
          <cell r="B28" t="str">
            <v>庞彦海</v>
          </cell>
          <cell r="C28" t="str">
            <v>男</v>
          </cell>
          <cell r="D28">
            <v>62</v>
          </cell>
          <cell r="E28" t="str">
            <v>蜡卷</v>
          </cell>
          <cell r="F28" t="str">
            <v>3q+,7p+,7q-,8q+</v>
          </cell>
          <cell r="H28" t="str">
            <v>High CIN</v>
          </cell>
          <cell r="I28">
            <v>1</v>
          </cell>
          <cell r="J28">
            <v>1110931</v>
          </cell>
          <cell r="K28" t="str">
            <v>中分化鳞状细胞癌</v>
          </cell>
          <cell r="L28" t="str">
            <v>声门上型</v>
          </cell>
          <cell r="M28">
            <v>1</v>
          </cell>
          <cell r="N28" t="str">
            <v>中</v>
          </cell>
          <cell r="O28">
            <v>2</v>
          </cell>
          <cell r="P28" t="str">
            <v>T3N0M0</v>
          </cell>
          <cell r="Q28" t="str">
            <v>T3</v>
          </cell>
          <cell r="R28" t="str">
            <v>N0</v>
          </cell>
          <cell r="S28" t="str">
            <v>Ⅲ期</v>
          </cell>
          <cell r="T28" t="str">
            <v>III</v>
          </cell>
          <cell r="U28" t="str">
            <v>生存</v>
          </cell>
          <cell r="V28">
            <v>0</v>
          </cell>
          <cell r="X28">
            <v>43944</v>
          </cell>
          <cell r="Y28">
            <v>25.282191780821901</v>
          </cell>
          <cell r="Z28" t="str">
            <v>未复发</v>
          </cell>
          <cell r="AA28">
            <v>0</v>
          </cell>
          <cell r="AC28">
            <v>44713</v>
          </cell>
          <cell r="AD28">
            <v>25.282191780821901</v>
          </cell>
          <cell r="AE28" t="str">
            <v>颈清+喉部分切除(2020-04-23)</v>
          </cell>
          <cell r="AH28" t="str">
            <v>2.0*1.5*1.0cm</v>
          </cell>
          <cell r="AI28" t="str">
            <v>2.0</v>
          </cell>
        </row>
        <row r="29">
          <cell r="A29" t="str">
            <v>PK046-579706</v>
          </cell>
          <cell r="B29" t="str">
            <v>赵连西</v>
          </cell>
          <cell r="C29" t="str">
            <v>男</v>
          </cell>
          <cell r="D29">
            <v>67</v>
          </cell>
          <cell r="E29" t="str">
            <v>蜡卷</v>
          </cell>
          <cell r="F29" t="str">
            <v>1q+,3q+,7+,8q+,12p+,18q-,19q+</v>
          </cell>
          <cell r="H29" t="str">
            <v>High CIN</v>
          </cell>
          <cell r="I29">
            <v>1</v>
          </cell>
          <cell r="J29">
            <v>2013735</v>
          </cell>
          <cell r="K29" t="str">
            <v>中分化鳞状细胞癌</v>
          </cell>
          <cell r="L29" t="str">
            <v>声门型</v>
          </cell>
          <cell r="M29">
            <v>2</v>
          </cell>
          <cell r="N29" t="str">
            <v>中</v>
          </cell>
          <cell r="O29">
            <v>2</v>
          </cell>
          <cell r="P29" t="str">
            <v>T3N0M0</v>
          </cell>
          <cell r="Q29" t="str">
            <v>T3</v>
          </cell>
          <cell r="R29" t="str">
            <v>N0</v>
          </cell>
          <cell r="S29" t="str">
            <v>Ⅲ期</v>
          </cell>
          <cell r="T29" t="str">
            <v>III</v>
          </cell>
          <cell r="U29" t="str">
            <v>生存</v>
          </cell>
          <cell r="V29">
            <v>0</v>
          </cell>
          <cell r="X29">
            <v>43930</v>
          </cell>
          <cell r="Y29">
            <v>25.7424657534247</v>
          </cell>
          <cell r="Z29" t="str">
            <v>未复发</v>
          </cell>
          <cell r="AA29">
            <v>0</v>
          </cell>
          <cell r="AC29">
            <v>44713</v>
          </cell>
          <cell r="AD29">
            <v>25.7424657534247</v>
          </cell>
          <cell r="AE29" t="str">
            <v>颈清+部分喉切除（2020-04-09）</v>
          </cell>
          <cell r="AH29" t="str">
            <v>2.0*2.2*1.2cm</v>
          </cell>
          <cell r="AI29" t="str">
            <v>2.0</v>
          </cell>
        </row>
        <row r="30">
          <cell r="A30" t="str">
            <v>PK046-569345</v>
          </cell>
          <cell r="B30" t="str">
            <v>代双廷</v>
          </cell>
          <cell r="C30" t="str">
            <v>男</v>
          </cell>
          <cell r="D30">
            <v>68</v>
          </cell>
          <cell r="E30" t="str">
            <v>蜡卷</v>
          </cell>
          <cell r="F30" t="str">
            <v>所有染色体</v>
          </cell>
          <cell r="H30" t="str">
            <v>High CIN</v>
          </cell>
          <cell r="I30">
            <v>1</v>
          </cell>
          <cell r="J30">
            <v>2059653</v>
          </cell>
          <cell r="K30" t="str">
            <v>中分化鳞状细胞癌</v>
          </cell>
          <cell r="L30" t="str">
            <v>声门型</v>
          </cell>
          <cell r="M30">
            <v>2</v>
          </cell>
          <cell r="N30" t="str">
            <v>中</v>
          </cell>
          <cell r="O30">
            <v>2</v>
          </cell>
          <cell r="P30" t="str">
            <v>T2N0M0</v>
          </cell>
          <cell r="Q30" t="str">
            <v>T2</v>
          </cell>
          <cell r="R30" t="str">
            <v>N0</v>
          </cell>
          <cell r="S30" t="str">
            <v>II期</v>
          </cell>
          <cell r="T30" t="str">
            <v>II</v>
          </cell>
          <cell r="U30" t="str">
            <v>生存</v>
          </cell>
          <cell r="V30">
            <v>0</v>
          </cell>
          <cell r="X30">
            <v>43762</v>
          </cell>
          <cell r="Y30">
            <v>31.2657534246575</v>
          </cell>
          <cell r="Z30" t="str">
            <v>未复发</v>
          </cell>
          <cell r="AA30">
            <v>0</v>
          </cell>
          <cell r="AC30">
            <v>44713</v>
          </cell>
          <cell r="AD30">
            <v>31.2657534246575</v>
          </cell>
          <cell r="AE30" t="str">
            <v>颈清+部分喉切除（2019-10-24）</v>
          </cell>
          <cell r="AH30" t="str">
            <v>1.5*1.0*0.8cm</v>
          </cell>
          <cell r="AI30" t="str">
            <v>1.5</v>
          </cell>
        </row>
        <row r="31">
          <cell r="A31" t="str">
            <v>PK046-21-211125</v>
          </cell>
          <cell r="B31" t="str">
            <v>刘连雪</v>
          </cell>
          <cell r="C31" t="str">
            <v>男</v>
          </cell>
          <cell r="D31">
            <v>70</v>
          </cell>
          <cell r="E31" t="str">
            <v>组织</v>
          </cell>
          <cell r="F31" t="str">
            <v>所有染色体</v>
          </cell>
          <cell r="H31" t="str">
            <v>High CIN</v>
          </cell>
          <cell r="I31">
            <v>1</v>
          </cell>
          <cell r="J31">
            <v>2328854</v>
          </cell>
          <cell r="K31" t="str">
            <v>中分化鳞状细胞癌</v>
          </cell>
          <cell r="L31" t="str">
            <v>喉咽</v>
          </cell>
          <cell r="M31">
            <v>4</v>
          </cell>
          <cell r="N31" t="str">
            <v>中</v>
          </cell>
          <cell r="O31">
            <v>2</v>
          </cell>
          <cell r="P31" t="str">
            <v>T2N0M0</v>
          </cell>
          <cell r="Q31" t="str">
            <v>T2</v>
          </cell>
          <cell r="R31" t="str">
            <v>N0</v>
          </cell>
          <cell r="S31" t="str">
            <v>II期</v>
          </cell>
          <cell r="T31" t="str">
            <v>II</v>
          </cell>
          <cell r="U31" t="str">
            <v>生存</v>
          </cell>
          <cell r="V31">
            <v>0</v>
          </cell>
          <cell r="X31">
            <v>44329</v>
          </cell>
          <cell r="Y31">
            <v>12.6246575342466</v>
          </cell>
          <cell r="Z31" t="str">
            <v>28年前喉癌，行全喉切除，2021年4月发现复发</v>
          </cell>
          <cell r="AA31">
            <v>1</v>
          </cell>
          <cell r="AB31">
            <v>44652</v>
          </cell>
          <cell r="AC31">
            <v>44713</v>
          </cell>
          <cell r="AD31">
            <v>10.6191780821918</v>
          </cell>
          <cell r="AE31" t="str">
            <v>经口支撑喉镜手术(2021-05-13)，术后放疗，现定期复查</v>
          </cell>
          <cell r="AH31" t="str">
            <v>2.5*3.0*0.4cm</v>
          </cell>
          <cell r="AI31" t="str">
            <v>2.5</v>
          </cell>
        </row>
        <row r="32">
          <cell r="A32" t="str">
            <v>PK046-24-211125</v>
          </cell>
          <cell r="B32" t="str">
            <v>靳云海</v>
          </cell>
          <cell r="C32" t="str">
            <v>男</v>
          </cell>
          <cell r="D32">
            <v>57</v>
          </cell>
          <cell r="E32" t="str">
            <v>组织</v>
          </cell>
          <cell r="F32" t="str">
            <v>7+16-17-</v>
          </cell>
          <cell r="H32" t="str">
            <v>Low CIN</v>
          </cell>
          <cell r="I32">
            <v>0</v>
          </cell>
          <cell r="J32">
            <v>2331493</v>
          </cell>
          <cell r="K32" t="str">
            <v>高-中分化鳞状细胞癌。</v>
          </cell>
          <cell r="L32" t="str">
            <v>声门型</v>
          </cell>
          <cell r="M32">
            <v>2</v>
          </cell>
          <cell r="N32" t="str">
            <v>中</v>
          </cell>
          <cell r="O32">
            <v>2</v>
          </cell>
          <cell r="P32" t="str">
            <v>T4N0M0</v>
          </cell>
          <cell r="Q32" t="str">
            <v>T4</v>
          </cell>
          <cell r="R32" t="str">
            <v>N0</v>
          </cell>
          <cell r="S32" t="str">
            <v>ⅣA期</v>
          </cell>
          <cell r="T32" t="str">
            <v>IV</v>
          </cell>
          <cell r="U32" t="str">
            <v>生存</v>
          </cell>
          <cell r="V32">
            <v>0</v>
          </cell>
          <cell r="X32">
            <v>44348</v>
          </cell>
          <cell r="Y32">
            <v>12</v>
          </cell>
          <cell r="Z32" t="str">
            <v>未复发</v>
          </cell>
          <cell r="AA32">
            <v>0</v>
          </cell>
          <cell r="AC32">
            <v>44713</v>
          </cell>
          <cell r="AD32">
            <v>12</v>
          </cell>
          <cell r="AE32" t="str">
            <v>颈清+全喉切除（2021-06-01）,术后放疗</v>
          </cell>
          <cell r="AH32" t="str">
            <v>4.0*3.0*1.5cm</v>
          </cell>
          <cell r="AI32" t="str">
            <v>4.0</v>
          </cell>
        </row>
        <row r="33">
          <cell r="A33" t="str">
            <v>PK046-25-211125</v>
          </cell>
          <cell r="B33" t="str">
            <v>任英海</v>
          </cell>
          <cell r="C33" t="str">
            <v>男</v>
          </cell>
          <cell r="D33">
            <v>56</v>
          </cell>
          <cell r="E33" t="str">
            <v>组织</v>
          </cell>
          <cell r="F33" t="str">
            <v>neg</v>
          </cell>
          <cell r="H33" t="str">
            <v>Low CIN</v>
          </cell>
          <cell r="I33">
            <v>0</v>
          </cell>
          <cell r="J33">
            <v>2139268</v>
          </cell>
          <cell r="K33" t="str">
            <v>高分化鳞状细胞癌</v>
          </cell>
          <cell r="L33" t="str">
            <v>声门型</v>
          </cell>
          <cell r="M33">
            <v>2</v>
          </cell>
          <cell r="N33" t="str">
            <v>高</v>
          </cell>
          <cell r="O33">
            <v>1</v>
          </cell>
          <cell r="P33" t="str">
            <v>T3N0M0</v>
          </cell>
          <cell r="Q33" t="str">
            <v>T3</v>
          </cell>
          <cell r="R33" t="str">
            <v>N0</v>
          </cell>
          <cell r="S33" t="str">
            <v>Ⅲ期</v>
          </cell>
          <cell r="T33" t="str">
            <v>III</v>
          </cell>
          <cell r="U33" t="str">
            <v>生存</v>
          </cell>
          <cell r="V33">
            <v>0</v>
          </cell>
          <cell r="X33">
            <v>44355</v>
          </cell>
          <cell r="Y33">
            <v>11.7698630136986</v>
          </cell>
          <cell r="Z33" t="str">
            <v>未复发</v>
          </cell>
          <cell r="AA33">
            <v>0</v>
          </cell>
          <cell r="AC33">
            <v>44713</v>
          </cell>
          <cell r="AD33">
            <v>11.7698630136986</v>
          </cell>
          <cell r="AE33" t="str">
            <v>颈清+全喉切除（2021-06-08）</v>
          </cell>
          <cell r="AH33" t="str">
            <v>3.5*3.0*1.5cm</v>
          </cell>
          <cell r="AI33" t="str">
            <v>3.5</v>
          </cell>
        </row>
        <row r="34">
          <cell r="A34" t="str">
            <v>PK046-33-211125</v>
          </cell>
          <cell r="B34" t="str">
            <v>魏建民</v>
          </cell>
          <cell r="C34" t="str">
            <v>男</v>
          </cell>
          <cell r="D34">
            <v>65</v>
          </cell>
          <cell r="E34" t="str">
            <v>组织</v>
          </cell>
          <cell r="F34" t="str">
            <v>3p-13-20p+20p-</v>
          </cell>
          <cell r="H34" t="str">
            <v>Low CIN</v>
          </cell>
          <cell r="I34">
            <v>0</v>
          </cell>
          <cell r="J34">
            <v>2319079</v>
          </cell>
          <cell r="K34" t="str">
            <v>高-中分化鳞状细胞癌。</v>
          </cell>
          <cell r="L34" t="str">
            <v>声门型</v>
          </cell>
          <cell r="M34">
            <v>2</v>
          </cell>
          <cell r="N34" t="str">
            <v>中</v>
          </cell>
          <cell r="O34">
            <v>2</v>
          </cell>
          <cell r="P34" t="str">
            <v>T4N0M0</v>
          </cell>
          <cell r="Q34" t="str">
            <v>T4</v>
          </cell>
          <cell r="R34" t="str">
            <v>N0</v>
          </cell>
          <cell r="S34" t="str">
            <v>ⅣA期</v>
          </cell>
          <cell r="T34" t="str">
            <v>IV</v>
          </cell>
          <cell r="U34" t="str">
            <v>生存</v>
          </cell>
          <cell r="V34">
            <v>0</v>
          </cell>
          <cell r="X34">
            <v>44425</v>
          </cell>
          <cell r="Y34">
            <v>9.4684931506849299</v>
          </cell>
          <cell r="Z34" t="str">
            <v>未复发</v>
          </cell>
          <cell r="AA34">
            <v>0</v>
          </cell>
          <cell r="AC34">
            <v>44713</v>
          </cell>
          <cell r="AD34">
            <v>9.4684931506849299</v>
          </cell>
          <cell r="AE34" t="str">
            <v>颈清+全喉切除（2021-08-17）,术后放疗</v>
          </cell>
          <cell r="AH34" t="str">
            <v>3.3*2.0*1.5cm</v>
          </cell>
          <cell r="AI34" t="str">
            <v>3.3</v>
          </cell>
        </row>
        <row r="35">
          <cell r="A35" t="str">
            <v>PK046-37-211125</v>
          </cell>
          <cell r="B35" t="str">
            <v>吕树明</v>
          </cell>
          <cell r="C35" t="str">
            <v>男</v>
          </cell>
          <cell r="D35">
            <v>56</v>
          </cell>
          <cell r="E35" t="str">
            <v>组织</v>
          </cell>
          <cell r="F35" t="str">
            <v>3-5p-14-</v>
          </cell>
          <cell r="H35" t="str">
            <v>Low CIN</v>
          </cell>
          <cell r="I35">
            <v>0</v>
          </cell>
          <cell r="J35">
            <v>2359319</v>
          </cell>
          <cell r="K35" t="str">
            <v>高分化鳞状细胞癌</v>
          </cell>
          <cell r="L35" t="str">
            <v>声门上型</v>
          </cell>
          <cell r="M35">
            <v>1</v>
          </cell>
          <cell r="N35" t="str">
            <v>高</v>
          </cell>
          <cell r="O35">
            <v>1</v>
          </cell>
          <cell r="P35" t="str">
            <v>T1N0M0</v>
          </cell>
          <cell r="Q35" t="str">
            <v>T1</v>
          </cell>
          <cell r="R35" t="str">
            <v>N0</v>
          </cell>
          <cell r="S35" t="str">
            <v>I期</v>
          </cell>
          <cell r="T35" t="str">
            <v>I</v>
          </cell>
          <cell r="U35" t="str">
            <v>生存</v>
          </cell>
          <cell r="V35">
            <v>0</v>
          </cell>
          <cell r="X35">
            <v>44455</v>
          </cell>
          <cell r="Y35">
            <v>8.4821917808219194</v>
          </cell>
          <cell r="Z35" t="str">
            <v>未复发</v>
          </cell>
          <cell r="AA35">
            <v>0</v>
          </cell>
          <cell r="AC35">
            <v>44713</v>
          </cell>
          <cell r="AD35">
            <v>8.4821917808219194</v>
          </cell>
          <cell r="AE35" t="str">
            <v>支撑喉镜手术（2021-09-16）</v>
          </cell>
          <cell r="AH35" t="str">
            <v>1.6*1.0*0.5cm</v>
          </cell>
          <cell r="AI35" t="str">
            <v>1.6</v>
          </cell>
        </row>
        <row r="36">
          <cell r="A36" t="str">
            <v>PK046-38-211125</v>
          </cell>
          <cell r="B36" t="str">
            <v>李绪贵</v>
          </cell>
          <cell r="C36" t="str">
            <v>男</v>
          </cell>
          <cell r="D36">
            <v>62</v>
          </cell>
          <cell r="E36" t="str">
            <v>组织</v>
          </cell>
          <cell r="F36" t="str">
            <v>3p-4q-5p+6p-6q+8p-13p-</v>
          </cell>
          <cell r="H36" t="str">
            <v>High CIN</v>
          </cell>
          <cell r="I36">
            <v>1</v>
          </cell>
          <cell r="J36">
            <v>2366340</v>
          </cell>
          <cell r="K36" t="str">
            <v>高分化鳞状细胞癌</v>
          </cell>
          <cell r="L36" t="str">
            <v>跨声门型</v>
          </cell>
          <cell r="M36">
            <v>3</v>
          </cell>
          <cell r="N36" t="str">
            <v>高</v>
          </cell>
          <cell r="O36">
            <v>1</v>
          </cell>
          <cell r="P36" t="str">
            <v>T4N0M0</v>
          </cell>
          <cell r="Q36" t="str">
            <v>T4</v>
          </cell>
          <cell r="R36" t="str">
            <v>N0</v>
          </cell>
          <cell r="S36" t="str">
            <v>ⅣA期</v>
          </cell>
          <cell r="T36" t="str">
            <v>IV</v>
          </cell>
          <cell r="U36" t="str">
            <v>生存</v>
          </cell>
          <cell r="V36">
            <v>0</v>
          </cell>
          <cell r="X36">
            <v>44490</v>
          </cell>
          <cell r="Y36">
            <v>7.3315068493150699</v>
          </cell>
          <cell r="Z36" t="str">
            <v>未复发</v>
          </cell>
          <cell r="AA36">
            <v>0</v>
          </cell>
          <cell r="AC36">
            <v>44713</v>
          </cell>
          <cell r="AD36">
            <v>7.3315068493150699</v>
          </cell>
          <cell r="AE36" t="str">
            <v>颈清+全喉切除(2021-10-21)，术后放、化疗</v>
          </cell>
          <cell r="AH36" t="str">
            <v>3.0*2.5*1.5cm</v>
          </cell>
          <cell r="AI36" t="str">
            <v>3.0</v>
          </cell>
        </row>
        <row r="37">
          <cell r="A37" t="str">
            <v>PK046-39-211125</v>
          </cell>
          <cell r="B37" t="str">
            <v>罗完旦</v>
          </cell>
          <cell r="C37" t="str">
            <v>男</v>
          </cell>
          <cell r="D37">
            <v>79</v>
          </cell>
          <cell r="E37" t="str">
            <v>组织</v>
          </cell>
          <cell r="F37" t="str">
            <v>10p-16-</v>
          </cell>
          <cell r="H37" t="str">
            <v>Low CIN</v>
          </cell>
          <cell r="I37">
            <v>0</v>
          </cell>
          <cell r="J37">
            <v>2365913</v>
          </cell>
          <cell r="K37" t="str">
            <v>中分化鳞状细胞癌</v>
          </cell>
          <cell r="L37" t="str">
            <v>声门上型</v>
          </cell>
          <cell r="M37">
            <v>1</v>
          </cell>
          <cell r="N37" t="str">
            <v>中</v>
          </cell>
          <cell r="O37">
            <v>2</v>
          </cell>
          <cell r="P37" t="str">
            <v>T1N0M0</v>
          </cell>
          <cell r="Q37" t="str">
            <v>T1</v>
          </cell>
          <cell r="R37" t="str">
            <v>N0</v>
          </cell>
          <cell r="S37" t="str">
            <v>I期</v>
          </cell>
          <cell r="T37" t="str">
            <v>I</v>
          </cell>
          <cell r="U37" t="str">
            <v>生存</v>
          </cell>
          <cell r="V37">
            <v>0</v>
          </cell>
          <cell r="X37">
            <v>44488</v>
          </cell>
          <cell r="Y37">
            <v>7.3972602739726003</v>
          </cell>
          <cell r="Z37" t="str">
            <v>未复发</v>
          </cell>
          <cell r="AA37">
            <v>0</v>
          </cell>
          <cell r="AC37">
            <v>44713</v>
          </cell>
          <cell r="AD37">
            <v>7.3972602739726003</v>
          </cell>
          <cell r="AE37" t="str">
            <v>支撑喉镜手术（2021-10-19）</v>
          </cell>
          <cell r="AH37" t="str">
            <v>2.0*1.5*1.2cm</v>
          </cell>
          <cell r="AI37" t="str">
            <v>2.0</v>
          </cell>
        </row>
        <row r="38">
          <cell r="A38" t="str">
            <v>PK046-41-211125</v>
          </cell>
          <cell r="B38" t="str">
            <v>李步中</v>
          </cell>
          <cell r="C38" t="str">
            <v>男</v>
          </cell>
          <cell r="D38">
            <v>66</v>
          </cell>
          <cell r="E38" t="str">
            <v>组织</v>
          </cell>
          <cell r="F38" t="str">
            <v>所有染色体</v>
          </cell>
          <cell r="H38" t="str">
            <v>High CIN</v>
          </cell>
          <cell r="I38">
            <v>1</v>
          </cell>
          <cell r="J38">
            <v>2367539</v>
          </cell>
          <cell r="K38" t="str">
            <v>中分化鳞状细胞癌</v>
          </cell>
          <cell r="L38" t="str">
            <v>声门上型</v>
          </cell>
          <cell r="M38">
            <v>1</v>
          </cell>
          <cell r="N38" t="str">
            <v>中</v>
          </cell>
          <cell r="O38">
            <v>2</v>
          </cell>
          <cell r="P38" t="str">
            <v>T3N0M0</v>
          </cell>
          <cell r="Q38" t="str">
            <v>T3</v>
          </cell>
          <cell r="R38" t="str">
            <v>N0</v>
          </cell>
          <cell r="S38" t="str">
            <v>Ⅲ期</v>
          </cell>
          <cell r="T38" t="str">
            <v>III</v>
          </cell>
          <cell r="U38" t="str">
            <v>生存</v>
          </cell>
          <cell r="V38">
            <v>0</v>
          </cell>
          <cell r="X38">
            <v>44497</v>
          </cell>
          <cell r="Y38">
            <v>7.1013698630136997</v>
          </cell>
          <cell r="Z38" t="str">
            <v>未复发</v>
          </cell>
          <cell r="AA38">
            <v>0</v>
          </cell>
          <cell r="AC38">
            <v>44713</v>
          </cell>
          <cell r="AD38">
            <v>7.1013698630136997</v>
          </cell>
          <cell r="AE38" t="str">
            <v>颈清+部分喉切除（2021-10-28）</v>
          </cell>
          <cell r="AH38" t="str">
            <v>3.0*3.0*1.3cm</v>
          </cell>
          <cell r="AI38" t="str">
            <v>3.0</v>
          </cell>
        </row>
        <row r="39">
          <cell r="A39" t="str">
            <v>PK046-42-211125</v>
          </cell>
          <cell r="B39" t="str">
            <v>郜仁通</v>
          </cell>
          <cell r="C39" t="str">
            <v>男</v>
          </cell>
          <cell r="D39">
            <v>64</v>
          </cell>
          <cell r="E39" t="str">
            <v>组织</v>
          </cell>
          <cell r="F39" t="str">
            <v>所有染色体</v>
          </cell>
          <cell r="H39" t="str">
            <v>High CIN</v>
          </cell>
          <cell r="I39">
            <v>1</v>
          </cell>
          <cell r="J39">
            <v>2085465</v>
          </cell>
          <cell r="K39" t="str">
            <v>中分化鳞状细胞癌</v>
          </cell>
          <cell r="L39" t="str">
            <v>喉咽</v>
          </cell>
          <cell r="M39">
            <v>4</v>
          </cell>
          <cell r="N39" t="str">
            <v>中</v>
          </cell>
          <cell r="O39">
            <v>2</v>
          </cell>
          <cell r="P39" t="str">
            <v>T1N0M0</v>
          </cell>
          <cell r="Q39" t="str">
            <v>T1</v>
          </cell>
          <cell r="R39" t="str">
            <v>N0</v>
          </cell>
          <cell r="S39" t="str">
            <v>I期</v>
          </cell>
          <cell r="T39" t="str">
            <v>I</v>
          </cell>
          <cell r="U39" t="str">
            <v>生存</v>
          </cell>
          <cell r="V39">
            <v>0</v>
          </cell>
          <cell r="X39">
            <v>43606</v>
          </cell>
          <cell r="Y39">
            <v>36.394520547945199</v>
          </cell>
          <cell r="Z39" t="str">
            <v>未复发</v>
          </cell>
          <cell r="AA39">
            <v>0</v>
          </cell>
          <cell r="AC39">
            <v>44713</v>
          </cell>
          <cell r="AD39">
            <v>36.394520547945199</v>
          </cell>
          <cell r="AE39" t="str">
            <v>支撑喉镜手术（2019-05-21）,术后放疗</v>
          </cell>
          <cell r="AH39" t="str">
            <v>1.5*1.0*0.7cm</v>
          </cell>
          <cell r="AI39" t="str">
            <v>1.5</v>
          </cell>
        </row>
        <row r="40">
          <cell r="A40" t="str">
            <v>PK046-1-220312</v>
          </cell>
          <cell r="B40" t="str">
            <v>536954王福瑞</v>
          </cell>
          <cell r="C40" t="str">
            <v>男</v>
          </cell>
          <cell r="D40">
            <v>65</v>
          </cell>
          <cell r="E40" t="str">
            <v>组织</v>
          </cell>
          <cell r="F40" t="str">
            <v>1q+2q-3p-3q+5p+5q-6+8p-8q+9p-11-15+16p-17q-18+21-</v>
          </cell>
          <cell r="H40" t="str">
            <v>High CIN</v>
          </cell>
          <cell r="I40">
            <v>1</v>
          </cell>
          <cell r="J40">
            <v>2060478</v>
          </cell>
          <cell r="K40" t="str">
            <v>中分化鳞状细胞癌</v>
          </cell>
          <cell r="L40" t="str">
            <v>喉咽</v>
          </cell>
          <cell r="M40">
            <v>4</v>
          </cell>
          <cell r="N40" t="str">
            <v>中</v>
          </cell>
          <cell r="O40">
            <v>2</v>
          </cell>
          <cell r="P40" t="str">
            <v>T4N0M0</v>
          </cell>
          <cell r="Q40" t="str">
            <v>T4</v>
          </cell>
          <cell r="R40" t="str">
            <v>N0</v>
          </cell>
          <cell r="S40" t="str">
            <v>IV期</v>
          </cell>
          <cell r="T40" t="str">
            <v>IV</v>
          </cell>
          <cell r="U40" t="str">
            <v>2020年死于胃癌</v>
          </cell>
          <cell r="V40">
            <v>1</v>
          </cell>
          <cell r="W40">
            <v>44025</v>
          </cell>
          <cell r="X40">
            <v>43207</v>
          </cell>
          <cell r="Y40">
            <v>27</v>
          </cell>
          <cell r="Z40" t="str">
            <v>复发</v>
          </cell>
          <cell r="AA40">
            <v>1</v>
          </cell>
          <cell r="AB40">
            <v>43862</v>
          </cell>
          <cell r="AC40">
            <v>44713</v>
          </cell>
          <cell r="AD40">
            <v>21.5342465753425</v>
          </cell>
          <cell r="AE40" t="str">
            <v>颈清+部分喉、部分下咽切除（2018-04-17），术后当地放化疗</v>
          </cell>
          <cell r="AH40" t="str">
            <v>5.0*4.5*1.5cm</v>
          </cell>
          <cell r="AI40" t="str">
            <v>5.0</v>
          </cell>
        </row>
        <row r="41">
          <cell r="A41" t="str">
            <v>PK046-2-220312</v>
          </cell>
          <cell r="B41" t="str">
            <v>526026南成来</v>
          </cell>
          <cell r="C41" t="str">
            <v>男</v>
          </cell>
          <cell r="D41">
            <v>50</v>
          </cell>
          <cell r="E41" t="str">
            <v>组织</v>
          </cell>
          <cell r="F41" t="str">
            <v>1p-1q+2+3p-4-5p-5q+6-8p-9p-11-13p+15+16q-18-20+</v>
          </cell>
          <cell r="H41" t="str">
            <v>High CIN</v>
          </cell>
          <cell r="I41">
            <v>1</v>
          </cell>
          <cell r="J41">
            <v>2037950</v>
          </cell>
          <cell r="K41" t="str">
            <v>中分化鳞状细胞癌</v>
          </cell>
          <cell r="L41" t="str">
            <v>跨声门型</v>
          </cell>
          <cell r="M41">
            <v>3</v>
          </cell>
          <cell r="N41" t="str">
            <v>中</v>
          </cell>
          <cell r="O41">
            <v>2</v>
          </cell>
          <cell r="P41" t="str">
            <v>T3N0M0</v>
          </cell>
          <cell r="Q41" t="str">
            <v>T3</v>
          </cell>
          <cell r="R41" t="str">
            <v>N0</v>
          </cell>
          <cell r="S41" t="str">
            <v>Ⅲ期</v>
          </cell>
          <cell r="T41" t="str">
            <v>III</v>
          </cell>
          <cell r="U41" t="str">
            <v>2020年死亡</v>
          </cell>
          <cell r="V41">
            <v>1</v>
          </cell>
          <cell r="W41">
            <v>43910</v>
          </cell>
          <cell r="X41">
            <v>43060</v>
          </cell>
          <cell r="Y41">
            <v>28</v>
          </cell>
          <cell r="Z41" t="str">
            <v>2018年复发，再次行根治性手术</v>
          </cell>
          <cell r="AA41">
            <v>1</v>
          </cell>
          <cell r="AB41">
            <v>43770</v>
          </cell>
          <cell r="AC41">
            <v>44713</v>
          </cell>
          <cell r="AD41">
            <v>23.342465753424701</v>
          </cell>
          <cell r="AE41" t="str">
            <v>颈清+喉部分切除(2017-11-21)</v>
          </cell>
          <cell r="AF41" t="str">
            <v>术后未放疗</v>
          </cell>
          <cell r="AH41" t="str">
            <v>2.5*2*1.5cm</v>
          </cell>
          <cell r="AI41" t="str">
            <v>2.5</v>
          </cell>
        </row>
        <row r="42">
          <cell r="A42" t="str">
            <v>PK046-3-220312</v>
          </cell>
          <cell r="B42" t="str">
            <v>550754刘方方</v>
          </cell>
          <cell r="C42" t="str">
            <v>男</v>
          </cell>
          <cell r="D42">
            <v>67</v>
          </cell>
          <cell r="E42" t="str">
            <v>组织</v>
          </cell>
          <cell r="F42" t="str">
            <v>1p-3p-3q+7p+7q-8q+10p-13-14+21-22-</v>
          </cell>
          <cell r="H42" t="str">
            <v>High CIN</v>
          </cell>
          <cell r="I42">
            <v>1</v>
          </cell>
          <cell r="J42">
            <v>2138384</v>
          </cell>
          <cell r="K42" t="str">
            <v>低分化鳞状细胞癌</v>
          </cell>
          <cell r="L42" t="str">
            <v>跨声门型</v>
          </cell>
          <cell r="M42">
            <v>3</v>
          </cell>
          <cell r="N42" t="str">
            <v>低</v>
          </cell>
          <cell r="O42">
            <v>3</v>
          </cell>
          <cell r="P42" t="str">
            <v>T4N0M0</v>
          </cell>
          <cell r="Q42" t="str">
            <v>T4</v>
          </cell>
          <cell r="R42" t="str">
            <v>N0</v>
          </cell>
          <cell r="S42" t="str">
            <v>IV期</v>
          </cell>
          <cell r="T42" t="str">
            <v>IV</v>
          </cell>
          <cell r="U42" t="str">
            <v>生存</v>
          </cell>
          <cell r="V42">
            <v>0</v>
          </cell>
          <cell r="X42">
            <v>43551</v>
          </cell>
          <cell r="Y42">
            <v>38.202739726027403</v>
          </cell>
          <cell r="Z42" t="str">
            <v>未复发</v>
          </cell>
          <cell r="AA42">
            <v>0</v>
          </cell>
          <cell r="AC42">
            <v>44713</v>
          </cell>
          <cell r="AD42">
            <v>38.202739726027403</v>
          </cell>
          <cell r="AE42" t="str">
            <v>颈清+全喉切除（2019-03-27），术后放疗</v>
          </cell>
          <cell r="AH42" t="str">
            <v>4.5*3.5*1.5cm</v>
          </cell>
          <cell r="AI42" t="str">
            <v>4.5</v>
          </cell>
        </row>
        <row r="43">
          <cell r="A43" t="str">
            <v>PK046-4-220312</v>
          </cell>
          <cell r="B43" t="str">
            <v>504660袁济琛</v>
          </cell>
          <cell r="C43" t="str">
            <v>男</v>
          </cell>
          <cell r="D43">
            <v>67</v>
          </cell>
          <cell r="E43" t="str">
            <v>组织</v>
          </cell>
          <cell r="F43" t="str">
            <v>3p-3q+4p-5p+6q-8p-8q+9+12p+12q-14+16-20p-20q+</v>
          </cell>
          <cell r="H43" t="str">
            <v>High CIN</v>
          </cell>
          <cell r="I43">
            <v>1</v>
          </cell>
          <cell r="J43">
            <v>1095566</v>
          </cell>
          <cell r="K43" t="str">
            <v>中分化鳞状细胞癌</v>
          </cell>
          <cell r="L43" t="str">
            <v>跨声门型</v>
          </cell>
          <cell r="M43">
            <v>3</v>
          </cell>
          <cell r="N43" t="str">
            <v>中</v>
          </cell>
          <cell r="O43">
            <v>2</v>
          </cell>
          <cell r="P43" t="str">
            <v>T3N0M0</v>
          </cell>
          <cell r="Q43" t="str">
            <v>T3</v>
          </cell>
          <cell r="R43" t="str">
            <v>N0</v>
          </cell>
          <cell r="S43" t="str">
            <v>Ⅲ期</v>
          </cell>
          <cell r="T43" t="str">
            <v>III</v>
          </cell>
          <cell r="U43" t="str">
            <v>2019年死亡</v>
          </cell>
          <cell r="V43">
            <v>1</v>
          </cell>
          <cell r="W43">
            <v>43580</v>
          </cell>
          <cell r="X43">
            <v>42661</v>
          </cell>
          <cell r="Y43">
            <v>30</v>
          </cell>
          <cell r="Z43" t="str">
            <v>2017年复发，再次手术</v>
          </cell>
          <cell r="AA43">
            <v>1</v>
          </cell>
          <cell r="AB43">
            <v>43301</v>
          </cell>
          <cell r="AC43">
            <v>44713</v>
          </cell>
          <cell r="AD43">
            <v>21.041095890411</v>
          </cell>
          <cell r="AE43" t="str">
            <v>颈清+喉部分切除(2016-10-18)</v>
          </cell>
          <cell r="AF43" t="str">
            <v>术后未放疗</v>
          </cell>
          <cell r="AH43" t="str">
            <v>3.5*4.0*2.5cm</v>
          </cell>
          <cell r="AI43" t="str">
            <v>3.5</v>
          </cell>
        </row>
        <row r="44">
          <cell r="A44" t="str">
            <v>PK046-5-220312</v>
          </cell>
          <cell r="B44" t="str">
            <v>571825郝连忠</v>
          </cell>
          <cell r="C44" t="str">
            <v>男</v>
          </cell>
          <cell r="D44">
            <v>57</v>
          </cell>
          <cell r="E44" t="str">
            <v>组织</v>
          </cell>
          <cell r="F44" t="str">
            <v>1p-1q+3p-3q+4-5p+5q-6p-7+8q+9p+10-11-12p+13-14+17p-18p+18q-21-</v>
          </cell>
          <cell r="H44" t="str">
            <v>High CIN</v>
          </cell>
          <cell r="I44">
            <v>1</v>
          </cell>
          <cell r="J44">
            <v>2216038</v>
          </cell>
          <cell r="K44" t="str">
            <v>中低分化鳞状细胞癌</v>
          </cell>
          <cell r="L44" t="str">
            <v>跨声门型</v>
          </cell>
          <cell r="M44">
            <v>3</v>
          </cell>
          <cell r="N44" t="str">
            <v>低</v>
          </cell>
          <cell r="O44">
            <v>3</v>
          </cell>
          <cell r="P44" t="str">
            <v>T4N2bM0</v>
          </cell>
          <cell r="Q44" t="str">
            <v>T4</v>
          </cell>
          <cell r="R44" t="str">
            <v>N2b</v>
          </cell>
          <cell r="S44" t="str">
            <v>IVA期</v>
          </cell>
          <cell r="T44" t="str">
            <v>IV</v>
          </cell>
          <cell r="U44" t="str">
            <v>生存</v>
          </cell>
          <cell r="V44">
            <v>0</v>
          </cell>
          <cell r="X44">
            <v>43790</v>
          </cell>
          <cell r="Y44">
            <v>30.345205479452101</v>
          </cell>
          <cell r="Z44" t="str">
            <v>未复发</v>
          </cell>
          <cell r="AA44">
            <v>0</v>
          </cell>
          <cell r="AC44">
            <v>44713</v>
          </cell>
          <cell r="AD44">
            <v>30.345205479452101</v>
          </cell>
          <cell r="AE44" t="str">
            <v>颈清+全喉切除（2019-11-21），术后放疗</v>
          </cell>
          <cell r="AH44" t="str">
            <v>6.0*4.5*1cm</v>
          </cell>
          <cell r="AI44" t="str">
            <v>6.0</v>
          </cell>
        </row>
        <row r="45">
          <cell r="A45" t="str">
            <v>PK046-6-220312</v>
          </cell>
          <cell r="B45" t="str">
            <v>510796张路雪</v>
          </cell>
          <cell r="C45" t="str">
            <v>男</v>
          </cell>
          <cell r="D45">
            <v>62</v>
          </cell>
          <cell r="E45" t="str">
            <v>组织</v>
          </cell>
          <cell r="F45" t="str">
            <v>3p-3q+4-5-13-16-18-21-</v>
          </cell>
          <cell r="H45" t="str">
            <v>High CIN</v>
          </cell>
          <cell r="I45">
            <v>1</v>
          </cell>
          <cell r="J45">
            <v>1112861</v>
          </cell>
          <cell r="K45" t="str">
            <v>中分化鳞状细胞癌</v>
          </cell>
          <cell r="L45" t="str">
            <v>喉咽</v>
          </cell>
          <cell r="M45">
            <v>4</v>
          </cell>
          <cell r="N45" t="str">
            <v>中</v>
          </cell>
          <cell r="O45">
            <v>2</v>
          </cell>
          <cell r="P45" t="str">
            <v>T3N0M0</v>
          </cell>
          <cell r="Q45" t="str">
            <v>T3</v>
          </cell>
          <cell r="R45" t="str">
            <v>N0</v>
          </cell>
          <cell r="S45" t="str">
            <v>III期</v>
          </cell>
          <cell r="T45" t="str">
            <v>III</v>
          </cell>
          <cell r="U45" t="str">
            <v>死亡</v>
          </cell>
          <cell r="V45">
            <v>1</v>
          </cell>
          <cell r="W45">
            <v>44013</v>
          </cell>
          <cell r="X45">
            <v>43062</v>
          </cell>
          <cell r="Y45">
            <v>32</v>
          </cell>
          <cell r="AA45">
            <v>1</v>
          </cell>
          <cell r="AB45">
            <v>43874</v>
          </cell>
          <cell r="AC45">
            <v>44713</v>
          </cell>
          <cell r="AD45">
            <v>26.695890410958899</v>
          </cell>
          <cell r="AE45" t="str">
            <v>颈清+部分喉、部分下咽切除（2017-11-23）</v>
          </cell>
          <cell r="AF45" t="str">
            <v>术后未放疗</v>
          </cell>
          <cell r="AH45" t="str">
            <v>2.5*2*2cm</v>
          </cell>
          <cell r="AI45" t="str">
            <v>2.5</v>
          </cell>
        </row>
        <row r="46">
          <cell r="A46" t="str">
            <v>PK046-7-220312</v>
          </cell>
          <cell r="B46" t="str">
            <v>568028李社良</v>
          </cell>
          <cell r="C46" t="str">
            <v>男</v>
          </cell>
          <cell r="D46">
            <v>64</v>
          </cell>
          <cell r="E46" t="str">
            <v>组织</v>
          </cell>
          <cell r="F46" t="str">
            <v>所有染色体</v>
          </cell>
          <cell r="H46" t="str">
            <v>High CIN</v>
          </cell>
          <cell r="I46">
            <v>1</v>
          </cell>
          <cell r="J46">
            <v>1080232</v>
          </cell>
          <cell r="K46" t="str">
            <v>中分化鳞状细胞癌</v>
          </cell>
          <cell r="L46" t="str">
            <v>跨声门型</v>
          </cell>
          <cell r="M46">
            <v>3</v>
          </cell>
          <cell r="N46" t="str">
            <v>中</v>
          </cell>
          <cell r="O46">
            <v>2</v>
          </cell>
          <cell r="P46" t="str">
            <v>T3N0M0</v>
          </cell>
          <cell r="Q46" t="str">
            <v>T3</v>
          </cell>
          <cell r="R46" t="str">
            <v>N0</v>
          </cell>
          <cell r="S46" t="str">
            <v>III期</v>
          </cell>
          <cell r="T46" t="str">
            <v>III</v>
          </cell>
          <cell r="U46" t="str">
            <v>存活</v>
          </cell>
          <cell r="V46">
            <v>0</v>
          </cell>
          <cell r="X46">
            <v>42969</v>
          </cell>
          <cell r="Y46">
            <v>57.336986301369897</v>
          </cell>
          <cell r="Z46" t="str">
            <v>2019年复发，行全喉切除，后放疗+免疫治疗</v>
          </cell>
          <cell r="AA46">
            <v>1</v>
          </cell>
          <cell r="AB46">
            <v>43636</v>
          </cell>
          <cell r="AC46">
            <v>44713</v>
          </cell>
          <cell r="AD46">
            <v>21.928767123287699</v>
          </cell>
          <cell r="AE46" t="str">
            <v>颈清+喉部分切除(2017-08-22)</v>
          </cell>
          <cell r="AH46" t="str">
            <v>4.0*4*3cm</v>
          </cell>
          <cell r="AI46" t="str">
            <v>4.0</v>
          </cell>
        </row>
        <row r="47">
          <cell r="A47" t="str">
            <v>PK046-8-220312</v>
          </cell>
          <cell r="B47" t="str">
            <v>516279张立合</v>
          </cell>
          <cell r="C47" t="str">
            <v>男</v>
          </cell>
          <cell r="D47">
            <v>47</v>
          </cell>
          <cell r="E47" t="str">
            <v>组织</v>
          </cell>
          <cell r="F47" t="str">
            <v>所有染色体</v>
          </cell>
          <cell r="H47" t="str">
            <v>High CIN</v>
          </cell>
          <cell r="I47">
            <v>1</v>
          </cell>
          <cell r="J47">
            <v>2000660</v>
          </cell>
          <cell r="K47" t="str">
            <v>中分化鳞状细胞癌</v>
          </cell>
          <cell r="L47" t="str">
            <v>跨声门型</v>
          </cell>
          <cell r="M47">
            <v>3</v>
          </cell>
          <cell r="N47" t="str">
            <v>中</v>
          </cell>
          <cell r="O47">
            <v>2</v>
          </cell>
          <cell r="P47" t="str">
            <v>T3N1M0</v>
          </cell>
          <cell r="Q47" t="str">
            <v>T3</v>
          </cell>
          <cell r="R47" t="str">
            <v>N1</v>
          </cell>
          <cell r="S47" t="str">
            <v>III期</v>
          </cell>
          <cell r="T47" t="str">
            <v>III</v>
          </cell>
          <cell r="U47" t="str">
            <v>死亡</v>
          </cell>
          <cell r="V47">
            <v>1</v>
          </cell>
          <cell r="W47">
            <v>43770</v>
          </cell>
          <cell r="X47">
            <v>43131</v>
          </cell>
          <cell r="Y47">
            <v>22</v>
          </cell>
          <cell r="Z47" t="str">
            <v>复发</v>
          </cell>
          <cell r="AA47">
            <v>1</v>
          </cell>
          <cell r="AB47">
            <v>43530</v>
          </cell>
          <cell r="AC47">
            <v>44713</v>
          </cell>
          <cell r="AD47">
            <v>13.1178082191781</v>
          </cell>
          <cell r="AE47" t="str">
            <v>颈清+全喉切除（2018-01-31）</v>
          </cell>
          <cell r="AF47" t="str">
            <v>淋巴结转移，术后未放疗</v>
          </cell>
          <cell r="AH47" t="str">
            <v>5.5*4*3.5cm</v>
          </cell>
          <cell r="AI47" t="str">
            <v>5.5</v>
          </cell>
        </row>
        <row r="48">
          <cell r="A48" t="str">
            <v>PK046-9-220312</v>
          </cell>
          <cell r="B48" t="str">
            <v>504448李金占</v>
          </cell>
          <cell r="C48" t="str">
            <v>男</v>
          </cell>
          <cell r="D48">
            <v>63</v>
          </cell>
          <cell r="E48" t="str">
            <v>组织</v>
          </cell>
          <cell r="F48" t="str">
            <v>3p-3q+4-7p+7q-9p-9q+10p-10q+11p-13-14-16+20+</v>
          </cell>
          <cell r="H48" t="str">
            <v>High CIN</v>
          </cell>
          <cell r="I48">
            <v>1</v>
          </cell>
          <cell r="J48">
            <v>1095645</v>
          </cell>
          <cell r="K48" t="str">
            <v>中低分化鳞状细胞癌</v>
          </cell>
          <cell r="L48" t="str">
            <v>声门型</v>
          </cell>
          <cell r="M48">
            <v>2</v>
          </cell>
          <cell r="N48" t="str">
            <v>低</v>
          </cell>
          <cell r="O48">
            <v>3</v>
          </cell>
          <cell r="P48" t="str">
            <v>T3N0M0</v>
          </cell>
          <cell r="Q48" t="str">
            <v>T3</v>
          </cell>
          <cell r="R48" t="str">
            <v>N0</v>
          </cell>
          <cell r="S48" t="str">
            <v>III期</v>
          </cell>
          <cell r="T48" t="str">
            <v>III</v>
          </cell>
          <cell r="U48" t="str">
            <v>生存</v>
          </cell>
          <cell r="V48">
            <v>0</v>
          </cell>
          <cell r="X48">
            <v>42906</v>
          </cell>
          <cell r="Y48">
            <v>59.408219178082199</v>
          </cell>
          <cell r="Z48" t="str">
            <v>未复发</v>
          </cell>
          <cell r="AA48">
            <v>0</v>
          </cell>
          <cell r="AC48">
            <v>44713</v>
          </cell>
          <cell r="AD48">
            <v>59.408219178082199</v>
          </cell>
          <cell r="AE48" t="str">
            <v>颈清+喉部分切除(2017-06-20)，术后放疗</v>
          </cell>
          <cell r="AH48" t="str">
            <v>2.0*1.5*1cm</v>
          </cell>
          <cell r="AI48" t="str">
            <v>2.0</v>
          </cell>
        </row>
        <row r="49">
          <cell r="A49" t="str">
            <v>PK046-10-220312</v>
          </cell>
          <cell r="B49" t="str">
            <v>505511王香元</v>
          </cell>
          <cell r="C49" t="str">
            <v>男</v>
          </cell>
          <cell r="D49">
            <v>68</v>
          </cell>
          <cell r="E49" t="str">
            <v>组织</v>
          </cell>
          <cell r="F49" t="str">
            <v>所有染色体</v>
          </cell>
          <cell r="H49" t="str">
            <v>High CIN</v>
          </cell>
          <cell r="I49">
            <v>1</v>
          </cell>
          <cell r="J49">
            <v>1097657</v>
          </cell>
          <cell r="K49" t="str">
            <v>低分化鳞状细胞癌</v>
          </cell>
          <cell r="L49" t="str">
            <v>跨声门型</v>
          </cell>
          <cell r="M49">
            <v>3</v>
          </cell>
          <cell r="N49" t="str">
            <v>低</v>
          </cell>
          <cell r="O49">
            <v>3</v>
          </cell>
          <cell r="P49" t="str">
            <v>T3N0M0</v>
          </cell>
          <cell r="Q49" t="str">
            <v>T3</v>
          </cell>
          <cell r="R49" t="str">
            <v>N0</v>
          </cell>
          <cell r="S49" t="str">
            <v>III期</v>
          </cell>
          <cell r="T49" t="str">
            <v>III</v>
          </cell>
          <cell r="U49" t="str">
            <v>生存</v>
          </cell>
          <cell r="V49">
            <v>0</v>
          </cell>
          <cell r="X49">
            <v>43062</v>
          </cell>
          <cell r="Y49">
            <v>54.279452054794497</v>
          </cell>
          <cell r="Z49" t="str">
            <v>未复发</v>
          </cell>
          <cell r="AA49">
            <v>0</v>
          </cell>
          <cell r="AC49">
            <v>44713</v>
          </cell>
          <cell r="AD49">
            <v>54.279452054794497</v>
          </cell>
          <cell r="AE49" t="str">
            <v>颈清+喉部分切除(2017-11-23)，术后放疗</v>
          </cell>
          <cell r="AH49" t="str">
            <v>3.0*2*1.5cm</v>
          </cell>
          <cell r="AI49" t="str">
            <v>3.0</v>
          </cell>
        </row>
        <row r="50">
          <cell r="D50">
            <v>64</v>
          </cell>
          <cell r="Y50">
            <v>22.931506849315099</v>
          </cell>
        </row>
        <row r="51">
          <cell r="D51">
            <v>63.3958333333333</v>
          </cell>
        </row>
        <row r="52">
          <cell r="D52">
            <v>7.4025285597567301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Z score"/>
      <sheetName val="Sheet4"/>
    </sheetNames>
    <sheetDataSet>
      <sheetData sheetId="0" refreshError="1">
        <row r="1">
          <cell r="A1" t="str">
            <v>实验室编号</v>
          </cell>
          <cell r="B1" t="str">
            <v>样本标签</v>
          </cell>
          <cell r="C1" t="str">
            <v>性别</v>
          </cell>
          <cell r="D1" t="str">
            <v>年龄</v>
          </cell>
          <cell r="E1" t="str">
            <v>样本类型</v>
          </cell>
          <cell r="F1" t="str">
            <v>染色体异常</v>
          </cell>
          <cell r="G1" t="str">
            <v>微生物感染</v>
          </cell>
          <cell r="H1" t="str">
            <v>病理类型</v>
          </cell>
          <cell r="I1" t="str">
            <v>肿瘤原发部位</v>
          </cell>
          <cell r="J1" t="str">
            <v>分子分型</v>
          </cell>
          <cell r="K1" t="str">
            <v>分子分型</v>
          </cell>
          <cell r="L1" t="str">
            <v>复发</v>
          </cell>
        </row>
        <row r="2">
          <cell r="A2" t="str">
            <v>PK046-001</v>
          </cell>
          <cell r="B2" t="str">
            <v>郭富</v>
          </cell>
          <cell r="C2" t="str">
            <v>男</v>
          </cell>
          <cell r="D2">
            <v>58</v>
          </cell>
          <cell r="E2" t="str">
            <v>组织</v>
          </cell>
          <cell r="F2" t="str">
            <v>所有染色体</v>
          </cell>
          <cell r="G2" t="str">
            <v>/</v>
          </cell>
          <cell r="H2" t="str">
            <v>（喉）基底样鳞状细胞癌，肿瘤大小约3.2cm*1.8cm*1.2cm,可见脉管内癌栓，送检（左侧）淋巴结（1/5）可见癌转移，（右侧）淋巴结（0/6）未见癌转移。</v>
          </cell>
          <cell r="I2" t="str">
            <v>声门上型</v>
          </cell>
          <cell r="J2" t="str">
            <v>High CIN</v>
          </cell>
          <cell r="L2">
            <v>1</v>
          </cell>
        </row>
        <row r="3">
          <cell r="A3" t="str">
            <v>PK046-002</v>
          </cell>
          <cell r="B3" t="str">
            <v>王希连</v>
          </cell>
          <cell r="C3" t="str">
            <v>男</v>
          </cell>
          <cell r="D3">
            <v>82</v>
          </cell>
          <cell r="E3" t="str">
            <v>组织</v>
          </cell>
          <cell r="F3" t="str">
            <v>所有染色体</v>
          </cell>
          <cell r="G3" t="str">
            <v>Treponema denticola</v>
          </cell>
          <cell r="H3" t="str">
            <v>中-低分化鳞状细胞癌。肿瘤大小约2*2*1cm,未做颈淋巴结清扫。</v>
          </cell>
          <cell r="I3" t="str">
            <v>喉咽</v>
          </cell>
          <cell r="J3" t="str">
            <v>High CIN</v>
          </cell>
          <cell r="L3">
            <v>1</v>
          </cell>
        </row>
        <row r="4">
          <cell r="A4" t="str">
            <v>PK046-003</v>
          </cell>
          <cell r="B4" t="str">
            <v>刘双成</v>
          </cell>
          <cell r="C4" t="str">
            <v>男</v>
          </cell>
          <cell r="D4">
            <v>55</v>
          </cell>
          <cell r="E4" t="str">
            <v>组织</v>
          </cell>
          <cell r="F4" t="str">
            <v>所有染色体</v>
          </cell>
          <cell r="G4" t="str">
            <v>/</v>
          </cell>
          <cell r="H4" t="str">
            <v>鳞状细胞癌（高-中分化）可见脉管内癌栓，送检淋巴结（2/9）可见癌转移。</v>
          </cell>
          <cell r="I4" t="str">
            <v>喉咽</v>
          </cell>
          <cell r="J4" t="str">
            <v>High CIN</v>
          </cell>
          <cell r="L4">
            <v>0</v>
          </cell>
        </row>
        <row r="5">
          <cell r="A5" t="str">
            <v>PK046-004</v>
          </cell>
          <cell r="B5" t="str">
            <v>金玉森</v>
          </cell>
          <cell r="C5" t="str">
            <v>男</v>
          </cell>
          <cell r="D5">
            <v>63</v>
          </cell>
          <cell r="E5" t="str">
            <v>组织</v>
          </cell>
          <cell r="F5" t="str">
            <v>3+，5+，7+，8+，10-，20+，22+</v>
          </cell>
          <cell r="G5" t="str">
            <v>/</v>
          </cell>
          <cell r="H5" t="str">
            <v>（喉）鳞状细胞癌（高分化），右侧颈部淋巴结（1/9）可见癌转移，（左颈部)淋巴结（0/10）未见癌转移。</v>
          </cell>
          <cell r="I5" t="str">
            <v>声门型</v>
          </cell>
          <cell r="J5" t="str">
            <v>High CIN</v>
          </cell>
          <cell r="L5">
            <v>1</v>
          </cell>
        </row>
        <row r="6">
          <cell r="A6" t="str">
            <v>PK046-005</v>
          </cell>
          <cell r="B6" t="str">
            <v>杨文杰</v>
          </cell>
          <cell r="C6" t="str">
            <v>男</v>
          </cell>
          <cell r="D6">
            <v>66</v>
          </cell>
          <cell r="E6" t="str">
            <v>组织</v>
          </cell>
          <cell r="F6" t="str">
            <v>所有染色体</v>
          </cell>
          <cell r="G6" t="str">
            <v>Parvimonas micra</v>
          </cell>
          <cell r="H6" t="str">
            <v>（喉肿物）乳头状鳞状细胞癌，肿瘤大小约3*2*1.5cm,未见肯定脉管内癌栓，（右侧颈部）淋巴结
未见癌转移（0/9）。</v>
          </cell>
          <cell r="I6" t="str">
            <v>声门型</v>
          </cell>
          <cell r="J6" t="str">
            <v>Low CIN</v>
          </cell>
          <cell r="L6">
            <v>0</v>
          </cell>
        </row>
        <row r="7">
          <cell r="A7" t="str">
            <v>PK046-006</v>
          </cell>
          <cell r="B7" t="str">
            <v>冯庆寅</v>
          </cell>
          <cell r="C7" t="str">
            <v>男</v>
          </cell>
          <cell r="D7">
            <v>76</v>
          </cell>
          <cell r="E7" t="str">
            <v>组织</v>
          </cell>
          <cell r="F7" t="str">
            <v>所有染色体</v>
          </cell>
          <cell r="G7" t="str">
            <v>/</v>
          </cell>
          <cell r="H7" t="str">
            <v>（右侧声带及声门肿物）鳞状细胞癌</v>
          </cell>
          <cell r="I7" t="str">
            <v>声门型</v>
          </cell>
          <cell r="J7" t="str">
            <v>Low CIN</v>
          </cell>
          <cell r="L7">
            <v>0</v>
          </cell>
        </row>
        <row r="8">
          <cell r="A8" t="str">
            <v>PK046-007</v>
          </cell>
          <cell r="B8" t="str">
            <v>魏树强</v>
          </cell>
          <cell r="C8" t="str">
            <v>男</v>
          </cell>
          <cell r="D8">
            <v>60</v>
          </cell>
          <cell r="E8" t="str">
            <v>组织</v>
          </cell>
          <cell r="F8" t="str">
            <v>所有染色体</v>
          </cell>
          <cell r="G8" t="str">
            <v>/</v>
          </cell>
          <cell r="H8" t="str">
            <v>（喉肿物）鳞状细胞癌（中-低分化），肿瘤大小4.5*4*2.5cm,（右侧）淋巴结（4/17）可见癌转移，（左侧）淋巴结（0/6）未见癌转移。</v>
          </cell>
          <cell r="I8" t="str">
            <v>喉咽</v>
          </cell>
          <cell r="J8" t="str">
            <v>High CIN</v>
          </cell>
          <cell r="L8">
            <v>1</v>
          </cell>
        </row>
        <row r="9">
          <cell r="A9" t="str">
            <v>PK046-008</v>
          </cell>
          <cell r="B9" t="str">
            <v>赵拴计</v>
          </cell>
          <cell r="C9" t="str">
            <v>男</v>
          </cell>
          <cell r="D9">
            <v>61</v>
          </cell>
          <cell r="E9" t="str">
            <v>组织</v>
          </cell>
          <cell r="F9" t="str">
            <v>8q+</v>
          </cell>
          <cell r="G9" t="str">
            <v>Treponema denticola</v>
          </cell>
          <cell r="H9" t="str">
            <v>（喉）鳞状细胞癌（高-中分化），肿瘤大小约3cm*2.5cm*2cm,未见肯定脉管内癌栓。（左侧颈部）淋巴结（0/14）及（右侧颈部）淋巴结（0/7）均未见癌转移。</v>
          </cell>
          <cell r="I9" t="str">
            <v>声门型</v>
          </cell>
          <cell r="J9" t="str">
            <v>Low CIN</v>
          </cell>
          <cell r="L9">
            <v>0</v>
          </cell>
        </row>
        <row r="10">
          <cell r="A10" t="str">
            <v>PK046-009</v>
          </cell>
          <cell r="B10" t="str">
            <v>牛建坤</v>
          </cell>
          <cell r="C10" t="str">
            <v>男</v>
          </cell>
          <cell r="D10">
            <v>64</v>
          </cell>
          <cell r="E10" t="str">
            <v>组织</v>
          </cell>
          <cell r="F10" t="str">
            <v>3q+,2+，7q+, 9p-</v>
          </cell>
          <cell r="G10" t="str">
            <v>/</v>
          </cell>
          <cell r="H10" t="str">
            <v>(喉肿物)鳞状细胞癌（中分化），肿瘤大小约2.5*2.3*1cm,左侧颈部淋巴结（0/16）及与右侧颈部淋巴结（0/9）均未见癌转移。</v>
          </cell>
          <cell r="I10" t="str">
            <v>声门上型</v>
          </cell>
          <cell r="J10" t="str">
            <v>Low CIN</v>
          </cell>
          <cell r="L10">
            <v>0</v>
          </cell>
        </row>
        <row r="11">
          <cell r="A11" t="str">
            <v>PK046-010</v>
          </cell>
          <cell r="B11" t="str">
            <v>边根锡</v>
          </cell>
          <cell r="C11" t="str">
            <v>男</v>
          </cell>
          <cell r="D11">
            <v>62</v>
          </cell>
          <cell r="E11" t="str">
            <v>组织</v>
          </cell>
          <cell r="F11" t="str">
            <v>所有染色体</v>
          </cell>
          <cell r="G11" t="str">
            <v>Filifactor alocis</v>
          </cell>
          <cell r="H11" t="str">
            <v>(喉)鳞状细胞癌（中分化），肿瘤大小约5*3*0.8cm,“左颈部”淋巴结可见癌转移（2/23）.</v>
          </cell>
          <cell r="I11" t="str">
            <v>喉咽</v>
          </cell>
          <cell r="J11" t="str">
            <v>High CIN</v>
          </cell>
          <cell r="L11">
            <v>0</v>
          </cell>
        </row>
        <row r="12">
          <cell r="A12" t="str">
            <v>PK046-594771</v>
          </cell>
          <cell r="B12" t="str">
            <v>乔建军</v>
          </cell>
          <cell r="C12" t="str">
            <v>男</v>
          </cell>
          <cell r="D12">
            <v>72</v>
          </cell>
          <cell r="E12" t="str">
            <v>蜡卷</v>
          </cell>
          <cell r="F12" t="str">
            <v>所有染色体</v>
          </cell>
          <cell r="H12" t="str">
            <v>(喉)鳞状细胞癌（中分化）</v>
          </cell>
          <cell r="I12" t="str">
            <v>声门型</v>
          </cell>
          <cell r="J12" t="str">
            <v>High CIN</v>
          </cell>
          <cell r="L12">
            <v>1</v>
          </cell>
        </row>
        <row r="13">
          <cell r="A13" t="str">
            <v>PK046-593849</v>
          </cell>
          <cell r="B13" t="str">
            <v>赵金斗</v>
          </cell>
          <cell r="C13" t="str">
            <v>男</v>
          </cell>
          <cell r="D13">
            <v>66</v>
          </cell>
          <cell r="E13" t="str">
            <v>蜡卷</v>
          </cell>
          <cell r="F13" t="str">
            <v>8+10-11-16-17q+18-</v>
          </cell>
          <cell r="H13" t="str">
            <v>(喉)鳞状细胞癌）</v>
          </cell>
          <cell r="I13" t="str">
            <v>声门型</v>
          </cell>
          <cell r="J13" t="str">
            <v>Low CIN</v>
          </cell>
          <cell r="L13">
            <v>0</v>
          </cell>
        </row>
        <row r="14">
          <cell r="A14" t="str">
            <v>PK046-592871</v>
          </cell>
          <cell r="B14" t="str">
            <v>冯清营</v>
          </cell>
          <cell r="C14" t="str">
            <v>男</v>
          </cell>
          <cell r="D14">
            <v>65</v>
          </cell>
          <cell r="E14" t="str">
            <v>蜡卷</v>
          </cell>
          <cell r="F14" t="str">
            <v>所有染色体</v>
          </cell>
          <cell r="H14" t="str">
            <v>高-中分化鳞状细胞癌。</v>
          </cell>
          <cell r="I14" t="str">
            <v>喉咽</v>
          </cell>
          <cell r="J14" t="str">
            <v>High CIN</v>
          </cell>
          <cell r="L14">
            <v>1</v>
          </cell>
        </row>
        <row r="15">
          <cell r="A15" t="str">
            <v>PK046-592664</v>
          </cell>
          <cell r="B15" t="str">
            <v>王学文</v>
          </cell>
          <cell r="C15" t="str">
            <v>男</v>
          </cell>
          <cell r="D15">
            <v>68</v>
          </cell>
          <cell r="E15" t="str">
            <v>蜡卷</v>
          </cell>
          <cell r="F15" t="str">
            <v>3p-,3q+，5p+5q-6q-8q+11p-13-15+18q-</v>
          </cell>
          <cell r="H15" t="str">
            <v>高分化鳞状细胞癌</v>
          </cell>
          <cell r="I15" t="str">
            <v>声门型</v>
          </cell>
          <cell r="J15" t="str">
            <v>Low CIN</v>
          </cell>
          <cell r="L15">
            <v>0</v>
          </cell>
        </row>
        <row r="16">
          <cell r="A16" t="str">
            <v>PK046-589447</v>
          </cell>
          <cell r="B16" t="str">
            <v>王彦果</v>
          </cell>
          <cell r="C16" t="str">
            <v>男</v>
          </cell>
          <cell r="D16">
            <v>63</v>
          </cell>
          <cell r="E16" t="str">
            <v>蜡卷</v>
          </cell>
          <cell r="F16" t="str">
            <v>所有染色体</v>
          </cell>
          <cell r="H16" t="str">
            <v>中-低分化鳞状细胞癌。</v>
          </cell>
          <cell r="I16" t="str">
            <v>声门上型</v>
          </cell>
          <cell r="J16" t="str">
            <v>Low CIN</v>
          </cell>
          <cell r="L16">
            <v>0</v>
          </cell>
        </row>
        <row r="17">
          <cell r="A17" t="str">
            <v>PK046-584826</v>
          </cell>
          <cell r="B17" t="str">
            <v>史建柱</v>
          </cell>
          <cell r="C17" t="str">
            <v>男</v>
          </cell>
          <cell r="D17">
            <v>60</v>
          </cell>
          <cell r="E17" t="str">
            <v>蜡卷</v>
          </cell>
          <cell r="F17" t="str">
            <v>所有染色体</v>
          </cell>
          <cell r="H17" t="str">
            <v>中分化鳞状细胞癌</v>
          </cell>
          <cell r="I17" t="str">
            <v>声门上型</v>
          </cell>
          <cell r="J17" t="str">
            <v>Low CIN</v>
          </cell>
          <cell r="L17">
            <v>0</v>
          </cell>
        </row>
        <row r="18">
          <cell r="A18" t="str">
            <v>PK046-584042</v>
          </cell>
          <cell r="B18" t="str">
            <v>贾金铎</v>
          </cell>
          <cell r="C18" t="str">
            <v>男</v>
          </cell>
          <cell r="D18">
            <v>67</v>
          </cell>
          <cell r="E18" t="str">
            <v>蜡卷</v>
          </cell>
          <cell r="F18" t="str">
            <v>所有染色体</v>
          </cell>
          <cell r="H18" t="str">
            <v>低分化鳞状细胞癌</v>
          </cell>
          <cell r="I18" t="str">
            <v>声门型</v>
          </cell>
          <cell r="J18" t="str">
            <v>High CIN</v>
          </cell>
          <cell r="L18">
            <v>0</v>
          </cell>
        </row>
        <row r="19">
          <cell r="A19" t="str">
            <v>PK046-007</v>
          </cell>
          <cell r="B19" t="str">
            <v>魏树强</v>
          </cell>
          <cell r="C19" t="str">
            <v>男</v>
          </cell>
          <cell r="D19">
            <v>60</v>
          </cell>
          <cell r="E19" t="str">
            <v>蜡卷</v>
          </cell>
          <cell r="F19" t="str">
            <v>所有染色体</v>
          </cell>
          <cell r="H19" t="str">
            <v>非角化型鳞状细胞癌</v>
          </cell>
          <cell r="I19" t="str">
            <v>跨声门型</v>
          </cell>
          <cell r="J19" t="str">
            <v>High CIN</v>
          </cell>
          <cell r="L19">
            <v>1</v>
          </cell>
        </row>
        <row r="20">
          <cell r="A20" t="str">
            <v>PK046-578341</v>
          </cell>
          <cell r="B20" t="str">
            <v>解书全</v>
          </cell>
          <cell r="C20" t="str">
            <v>男</v>
          </cell>
          <cell r="D20">
            <v>46</v>
          </cell>
          <cell r="E20" t="str">
            <v>蜡卷</v>
          </cell>
          <cell r="F20" t="str">
            <v>3p-,3q+，4p+4q-8p-8q+9+</v>
          </cell>
          <cell r="H20" t="str">
            <v>中分化鳞状细胞癌</v>
          </cell>
          <cell r="I20" t="str">
            <v>声门型</v>
          </cell>
          <cell r="J20" t="str">
            <v>Low CIN</v>
          </cell>
          <cell r="L20">
            <v>0</v>
          </cell>
        </row>
        <row r="21">
          <cell r="A21" t="str">
            <v>PK046-571825</v>
          </cell>
          <cell r="B21" t="str">
            <v>郝连忠</v>
          </cell>
          <cell r="C21" t="str">
            <v>男</v>
          </cell>
          <cell r="D21">
            <v>57</v>
          </cell>
          <cell r="E21" t="str">
            <v>蜡卷</v>
          </cell>
          <cell r="F21" t="str">
            <v>所有染色体</v>
          </cell>
          <cell r="H21" t="str">
            <v>中-低分化鳞状细胞癌。</v>
          </cell>
          <cell r="I21" t="str">
            <v>跨声门型</v>
          </cell>
          <cell r="J21" t="str">
            <v>High CIN</v>
          </cell>
          <cell r="L21">
            <v>1</v>
          </cell>
        </row>
        <row r="22">
          <cell r="A22" t="str">
            <v>PK046-593184</v>
          </cell>
          <cell r="B22" t="str">
            <v>赵小银</v>
          </cell>
          <cell r="C22" t="str">
            <v>男</v>
          </cell>
          <cell r="D22">
            <v>67</v>
          </cell>
          <cell r="E22" t="str">
            <v>蜡卷</v>
          </cell>
          <cell r="F22" t="str">
            <v>3q+,4q-,8q+</v>
          </cell>
          <cell r="H22" t="str">
            <v>中分化鳞状细胞癌</v>
          </cell>
          <cell r="I22" t="str">
            <v>声门上型</v>
          </cell>
          <cell r="J22" t="str">
            <v>High CIN</v>
          </cell>
          <cell r="L22">
            <v>0</v>
          </cell>
        </row>
        <row r="23">
          <cell r="A23" t="str">
            <v>PK046-593842</v>
          </cell>
          <cell r="B23" t="str">
            <v>张守明</v>
          </cell>
          <cell r="C23" t="str">
            <v>男</v>
          </cell>
          <cell r="D23">
            <v>75</v>
          </cell>
          <cell r="E23" t="str">
            <v>蜡卷</v>
          </cell>
          <cell r="F23" t="str">
            <v>2p+,3p-,3q+,4q-,5p+,6q-,7+,8p-,8q+,9q+,11p+,12+,14+,16q-,17q+,18q-</v>
          </cell>
          <cell r="H23" t="str">
            <v>高-中分化鳞状细胞癌。</v>
          </cell>
          <cell r="I23" t="str">
            <v>声门型</v>
          </cell>
          <cell r="J23" t="str">
            <v>Low CIN</v>
          </cell>
          <cell r="L23">
            <v>0</v>
          </cell>
        </row>
        <row r="24">
          <cell r="A24" t="str">
            <v>PK046-593180</v>
          </cell>
          <cell r="B24" t="str">
            <v>郑俊楼</v>
          </cell>
          <cell r="C24" t="str">
            <v>男</v>
          </cell>
          <cell r="D24">
            <v>62</v>
          </cell>
          <cell r="E24" t="str">
            <v>蜡卷</v>
          </cell>
          <cell r="F24" t="str">
            <v>1q+,3q+,5p+,6+,7q+,8q+,9q+,10q-,11q+,17+,18q-</v>
          </cell>
          <cell r="H24" t="str">
            <v>高-中分化鳞状细胞癌。</v>
          </cell>
          <cell r="I24" t="str">
            <v>声门上型</v>
          </cell>
          <cell r="J24" t="str">
            <v>High CIN</v>
          </cell>
          <cell r="L24">
            <v>0</v>
          </cell>
        </row>
        <row r="25">
          <cell r="A25" t="str">
            <v>PK046-590254</v>
          </cell>
          <cell r="B25" t="str">
            <v>张新庆</v>
          </cell>
          <cell r="C25" t="str">
            <v>男</v>
          </cell>
          <cell r="D25">
            <v>72</v>
          </cell>
          <cell r="E25" t="str">
            <v>蜡卷</v>
          </cell>
          <cell r="F25" t="str">
            <v>所有染色体</v>
          </cell>
          <cell r="H25" t="str">
            <v>中-低分化鳞状细胞癌。</v>
          </cell>
          <cell r="I25" t="str">
            <v>声门上型</v>
          </cell>
          <cell r="J25" t="str">
            <v>High CIN</v>
          </cell>
          <cell r="L25">
            <v>1</v>
          </cell>
        </row>
        <row r="26">
          <cell r="A26" t="str">
            <v>PK046-586528</v>
          </cell>
          <cell r="B26" t="str">
            <v>张国栋</v>
          </cell>
          <cell r="C26" t="str">
            <v>男</v>
          </cell>
          <cell r="D26">
            <v>65</v>
          </cell>
          <cell r="E26" t="str">
            <v>蜡卷</v>
          </cell>
          <cell r="F26" t="str">
            <v>所有染色体</v>
          </cell>
          <cell r="H26" t="str">
            <v>高-中分化鳞状细胞癌。</v>
          </cell>
          <cell r="I26" t="str">
            <v>声门型</v>
          </cell>
          <cell r="J26" t="str">
            <v>High CIN</v>
          </cell>
          <cell r="L26">
            <v>0</v>
          </cell>
        </row>
        <row r="27">
          <cell r="A27" t="str">
            <v>PK046-586063</v>
          </cell>
          <cell r="B27" t="str">
            <v>宋铁良</v>
          </cell>
          <cell r="C27" t="str">
            <v>男</v>
          </cell>
          <cell r="D27">
            <v>49</v>
          </cell>
          <cell r="E27" t="str">
            <v>蜡卷</v>
          </cell>
          <cell r="F27" t="str">
            <v>所有染色体</v>
          </cell>
          <cell r="H27" t="str">
            <v>高-中分化鳞状细胞癌。</v>
          </cell>
          <cell r="I27" t="str">
            <v>喉咽</v>
          </cell>
          <cell r="J27" t="str">
            <v>High CIN</v>
          </cell>
          <cell r="L27">
            <v>0</v>
          </cell>
        </row>
        <row r="28">
          <cell r="A28" t="str">
            <v>PK046-589754</v>
          </cell>
          <cell r="B28" t="str">
            <v>庞彦海</v>
          </cell>
          <cell r="C28" t="str">
            <v>男</v>
          </cell>
          <cell r="D28">
            <v>62</v>
          </cell>
          <cell r="E28" t="str">
            <v>蜡卷</v>
          </cell>
          <cell r="F28" t="str">
            <v>3q+,7p+,7q-,8q+</v>
          </cell>
          <cell r="H28" t="str">
            <v>中分化鳞状细胞癌</v>
          </cell>
          <cell r="I28" t="str">
            <v>声门上型</v>
          </cell>
          <cell r="J28" t="str">
            <v>High CIN</v>
          </cell>
          <cell r="L28">
            <v>0</v>
          </cell>
        </row>
        <row r="29">
          <cell r="A29" t="str">
            <v>PK046-579706</v>
          </cell>
          <cell r="B29" t="str">
            <v>赵连西</v>
          </cell>
          <cell r="C29" t="str">
            <v>男</v>
          </cell>
          <cell r="D29">
            <v>67</v>
          </cell>
          <cell r="E29" t="str">
            <v>蜡卷</v>
          </cell>
          <cell r="F29" t="str">
            <v>1q+,3q+,7+,8q+,12p+,18q-,19q+</v>
          </cell>
          <cell r="H29" t="str">
            <v>中分化鳞状细胞癌</v>
          </cell>
          <cell r="I29" t="str">
            <v>声门型</v>
          </cell>
          <cell r="J29" t="str">
            <v>High CIN</v>
          </cell>
          <cell r="L29">
            <v>0</v>
          </cell>
        </row>
        <row r="30">
          <cell r="A30" t="str">
            <v>PK046-569345</v>
          </cell>
          <cell r="B30" t="str">
            <v>代双廷</v>
          </cell>
          <cell r="C30" t="str">
            <v>男</v>
          </cell>
          <cell r="D30">
            <v>68</v>
          </cell>
          <cell r="E30" t="str">
            <v>蜡卷</v>
          </cell>
          <cell r="F30" t="str">
            <v>所有染色体</v>
          </cell>
          <cell r="H30" t="str">
            <v>中分化鳞状细胞癌</v>
          </cell>
          <cell r="I30" t="str">
            <v>声门型</v>
          </cell>
          <cell r="J30" t="str">
            <v>High CIN</v>
          </cell>
          <cell r="L30">
            <v>0</v>
          </cell>
        </row>
        <row r="31">
          <cell r="A31" t="str">
            <v>PK046-21-211125</v>
          </cell>
          <cell r="B31" t="str">
            <v>刘连雪</v>
          </cell>
          <cell r="C31" t="str">
            <v>男</v>
          </cell>
          <cell r="D31">
            <v>70</v>
          </cell>
          <cell r="E31" t="str">
            <v>组织</v>
          </cell>
          <cell r="F31" t="str">
            <v>所有染色体</v>
          </cell>
          <cell r="H31" t="str">
            <v>中分化鳞状细胞癌</v>
          </cell>
          <cell r="I31" t="str">
            <v>喉咽</v>
          </cell>
          <cell r="J31" t="str">
            <v>High CIN</v>
          </cell>
          <cell r="L31">
            <v>1</v>
          </cell>
        </row>
        <row r="32">
          <cell r="A32" t="str">
            <v>PK046-24-211125</v>
          </cell>
          <cell r="B32" t="str">
            <v>靳云海</v>
          </cell>
          <cell r="C32" t="str">
            <v>男</v>
          </cell>
          <cell r="D32">
            <v>57</v>
          </cell>
          <cell r="E32" t="str">
            <v>组织</v>
          </cell>
          <cell r="F32" t="str">
            <v>7+16-17-</v>
          </cell>
          <cell r="H32" t="str">
            <v>高-中分化鳞状细胞癌。</v>
          </cell>
          <cell r="I32" t="str">
            <v>声门型</v>
          </cell>
          <cell r="J32" t="str">
            <v>Low CIN</v>
          </cell>
          <cell r="L32">
            <v>0</v>
          </cell>
        </row>
        <row r="33">
          <cell r="A33" t="str">
            <v>PK046-25-211125</v>
          </cell>
          <cell r="B33" t="str">
            <v>任英海</v>
          </cell>
          <cell r="C33" t="str">
            <v>男</v>
          </cell>
          <cell r="D33">
            <v>56</v>
          </cell>
          <cell r="E33" t="str">
            <v>组织</v>
          </cell>
          <cell r="F33" t="str">
            <v>neg</v>
          </cell>
          <cell r="H33" t="str">
            <v>高分化鳞状细胞癌</v>
          </cell>
          <cell r="I33" t="str">
            <v>声门型</v>
          </cell>
          <cell r="J33" t="str">
            <v>Low CIN</v>
          </cell>
          <cell r="L33">
            <v>0</v>
          </cell>
        </row>
        <row r="34">
          <cell r="A34" t="str">
            <v>PK046-33-211125</v>
          </cell>
          <cell r="B34" t="str">
            <v>魏建民</v>
          </cell>
          <cell r="C34" t="str">
            <v>男</v>
          </cell>
          <cell r="D34">
            <v>65</v>
          </cell>
          <cell r="E34" t="str">
            <v>组织</v>
          </cell>
          <cell r="F34" t="str">
            <v>3p-13-20p+20p-</v>
          </cell>
          <cell r="H34" t="str">
            <v>高-中分化鳞状细胞癌。</v>
          </cell>
          <cell r="I34" t="str">
            <v>声门型</v>
          </cell>
          <cell r="J34" t="str">
            <v>Low CIN</v>
          </cell>
          <cell r="L34">
            <v>0</v>
          </cell>
        </row>
        <row r="35">
          <cell r="A35" t="str">
            <v>PK046-37-211125</v>
          </cell>
          <cell r="B35" t="str">
            <v>吕树明</v>
          </cell>
          <cell r="C35" t="str">
            <v>男</v>
          </cell>
          <cell r="D35">
            <v>56</v>
          </cell>
          <cell r="E35" t="str">
            <v>组织</v>
          </cell>
          <cell r="F35" t="str">
            <v>3-5p-14-</v>
          </cell>
          <cell r="H35" t="str">
            <v>高分化鳞状细胞癌</v>
          </cell>
          <cell r="I35" t="str">
            <v>声门上型</v>
          </cell>
          <cell r="J35" t="str">
            <v>Low CIN</v>
          </cell>
          <cell r="L35">
            <v>0</v>
          </cell>
        </row>
        <row r="36">
          <cell r="A36" t="str">
            <v>PK046-38-211125</v>
          </cell>
          <cell r="B36" t="str">
            <v>李绪贵</v>
          </cell>
          <cell r="C36" t="str">
            <v>男</v>
          </cell>
          <cell r="D36">
            <v>62</v>
          </cell>
          <cell r="E36" t="str">
            <v>组织</v>
          </cell>
          <cell r="F36" t="str">
            <v>3p-4q-5p+6p-6q+8p-13p-</v>
          </cell>
          <cell r="H36" t="str">
            <v>高分化鳞状细胞癌</v>
          </cell>
          <cell r="I36" t="str">
            <v>跨声门型</v>
          </cell>
          <cell r="J36" t="str">
            <v>High CIN</v>
          </cell>
          <cell r="L36">
            <v>0</v>
          </cell>
        </row>
        <row r="37">
          <cell r="A37" t="str">
            <v>PK046-39-211125</v>
          </cell>
          <cell r="B37" t="str">
            <v>罗完旦</v>
          </cell>
          <cell r="C37" t="str">
            <v>男</v>
          </cell>
          <cell r="D37">
            <v>79</v>
          </cell>
          <cell r="E37" t="str">
            <v>组织</v>
          </cell>
          <cell r="F37" t="str">
            <v>10p-16-</v>
          </cell>
          <cell r="H37" t="str">
            <v>中分化鳞状细胞癌</v>
          </cell>
          <cell r="I37" t="str">
            <v>声门上型</v>
          </cell>
          <cell r="J37" t="str">
            <v>Low CIN</v>
          </cell>
          <cell r="L37">
            <v>0</v>
          </cell>
        </row>
        <row r="38">
          <cell r="A38" t="str">
            <v>PK046-41-211125</v>
          </cell>
          <cell r="B38" t="str">
            <v>李步中</v>
          </cell>
          <cell r="C38" t="str">
            <v>男</v>
          </cell>
          <cell r="D38">
            <v>66</v>
          </cell>
          <cell r="E38" t="str">
            <v>组织</v>
          </cell>
          <cell r="F38" t="str">
            <v>所有染色体</v>
          </cell>
          <cell r="H38" t="str">
            <v>中分化鳞状细胞癌</v>
          </cell>
          <cell r="I38" t="str">
            <v>声门上型</v>
          </cell>
          <cell r="J38" t="str">
            <v>High CIN</v>
          </cell>
          <cell r="L38">
            <v>0</v>
          </cell>
        </row>
        <row r="39">
          <cell r="A39" t="str">
            <v>PK046-42-211125</v>
          </cell>
          <cell r="B39" t="str">
            <v>郜仁通</v>
          </cell>
          <cell r="C39" t="str">
            <v>男</v>
          </cell>
          <cell r="D39">
            <v>64</v>
          </cell>
          <cell r="E39" t="str">
            <v>组织</v>
          </cell>
          <cell r="F39" t="str">
            <v>所有染色体</v>
          </cell>
          <cell r="H39" t="str">
            <v>中分化鳞状细胞癌</v>
          </cell>
          <cell r="I39" t="str">
            <v>喉咽</v>
          </cell>
          <cell r="J39" t="str">
            <v>High CIN</v>
          </cell>
          <cell r="L39">
            <v>0</v>
          </cell>
        </row>
        <row r="40">
          <cell r="A40" t="str">
            <v>PK046-1-220312</v>
          </cell>
          <cell r="B40" t="str">
            <v>536954王福瑞</v>
          </cell>
          <cell r="C40" t="str">
            <v>男</v>
          </cell>
          <cell r="D40">
            <v>65</v>
          </cell>
          <cell r="E40" t="str">
            <v>组织</v>
          </cell>
          <cell r="F40" t="str">
            <v>1q+2q-3p-3q+5p+5q-6+8p-8q+9p-11-15+16p-17q-18+21-</v>
          </cell>
          <cell r="H40" t="str">
            <v>中分化鳞状细胞癌</v>
          </cell>
          <cell r="I40" t="str">
            <v>喉咽</v>
          </cell>
          <cell r="J40" t="str">
            <v>High CIN</v>
          </cell>
          <cell r="L40">
            <v>1</v>
          </cell>
        </row>
        <row r="41">
          <cell r="A41" t="str">
            <v>PK046-2-220312</v>
          </cell>
          <cell r="B41" t="str">
            <v>526026南成来</v>
          </cell>
          <cell r="C41" t="str">
            <v>男</v>
          </cell>
          <cell r="D41">
            <v>50</v>
          </cell>
          <cell r="E41" t="str">
            <v>组织</v>
          </cell>
          <cell r="F41" t="str">
            <v>1p-1q+2+3p-4-5p-5q+6-8p-9p-11-13p+15+16q-18-20+</v>
          </cell>
          <cell r="H41" t="str">
            <v>中分化鳞状细胞癌</v>
          </cell>
          <cell r="I41" t="str">
            <v>跨声门型</v>
          </cell>
          <cell r="J41" t="str">
            <v>High CIN</v>
          </cell>
          <cell r="L41">
            <v>1</v>
          </cell>
        </row>
        <row r="42">
          <cell r="A42" t="str">
            <v>PK046-3-220312</v>
          </cell>
          <cell r="B42" t="str">
            <v>550754刘方方</v>
          </cell>
          <cell r="C42" t="str">
            <v>男</v>
          </cell>
          <cell r="D42">
            <v>67</v>
          </cell>
          <cell r="E42" t="str">
            <v>组织</v>
          </cell>
          <cell r="F42" t="str">
            <v>1p-3p-3q+7p+7q-8q+10p-13-14+21-22-</v>
          </cell>
          <cell r="H42" t="str">
            <v>低分化鳞状细胞癌</v>
          </cell>
          <cell r="I42" t="str">
            <v>跨声门型</v>
          </cell>
          <cell r="J42" t="str">
            <v>High CIN</v>
          </cell>
          <cell r="L42">
            <v>0</v>
          </cell>
        </row>
        <row r="43">
          <cell r="A43" t="str">
            <v>PK046-4-220312</v>
          </cell>
          <cell r="B43" t="str">
            <v>504660袁济琛</v>
          </cell>
          <cell r="C43" t="str">
            <v>男</v>
          </cell>
          <cell r="D43">
            <v>67</v>
          </cell>
          <cell r="E43" t="str">
            <v>组织</v>
          </cell>
          <cell r="F43" t="str">
            <v>3p-3q+4p-5p+6q-8p-8q+9+12p+12q-14+16-20p-20q+</v>
          </cell>
          <cell r="H43" t="str">
            <v>中分化鳞状细胞癌</v>
          </cell>
          <cell r="I43" t="str">
            <v>跨声门型</v>
          </cell>
          <cell r="J43" t="str">
            <v>High CIN</v>
          </cell>
          <cell r="L43">
            <v>1</v>
          </cell>
        </row>
        <row r="44">
          <cell r="A44" t="str">
            <v>PK046-5-220312</v>
          </cell>
          <cell r="B44" t="str">
            <v>571825郝连忠</v>
          </cell>
          <cell r="C44" t="str">
            <v>男</v>
          </cell>
          <cell r="D44">
            <v>57</v>
          </cell>
          <cell r="E44" t="str">
            <v>组织</v>
          </cell>
          <cell r="F44" t="str">
            <v>1p-1q+3p-3q+4-5p+5q-6p-7+8q+9p+10-11-12p+13-14+17p-18p+18q-21-</v>
          </cell>
          <cell r="H44" t="str">
            <v>中低分化鳞状细胞癌</v>
          </cell>
          <cell r="I44" t="str">
            <v>跨声门型</v>
          </cell>
          <cell r="J44" t="str">
            <v>High CIN</v>
          </cell>
          <cell r="L44">
            <v>0</v>
          </cell>
        </row>
        <row r="45">
          <cell r="A45" t="str">
            <v>PK046-6-220312</v>
          </cell>
          <cell r="B45" t="str">
            <v>510796张路雪</v>
          </cell>
          <cell r="C45" t="str">
            <v>男</v>
          </cell>
          <cell r="D45">
            <v>62</v>
          </cell>
          <cell r="E45" t="str">
            <v>组织</v>
          </cell>
          <cell r="F45" t="str">
            <v>3p-3q+4-5-13-16-18-21-</v>
          </cell>
          <cell r="H45" t="str">
            <v>中分化鳞状细胞癌</v>
          </cell>
          <cell r="I45" t="str">
            <v>喉咽</v>
          </cell>
          <cell r="J45" t="str">
            <v>High CIN</v>
          </cell>
          <cell r="L45">
            <v>1</v>
          </cell>
        </row>
        <row r="46">
          <cell r="A46" t="str">
            <v>PK046-7-220312</v>
          </cell>
          <cell r="B46" t="str">
            <v>568028李社良</v>
          </cell>
          <cell r="C46" t="str">
            <v>男</v>
          </cell>
          <cell r="D46">
            <v>64</v>
          </cell>
          <cell r="E46" t="str">
            <v>组织</v>
          </cell>
          <cell r="F46" t="str">
            <v>所有染色体</v>
          </cell>
          <cell r="H46" t="str">
            <v>中分化鳞状细胞癌</v>
          </cell>
          <cell r="I46" t="str">
            <v>跨声门型</v>
          </cell>
          <cell r="J46" t="str">
            <v>High CIN</v>
          </cell>
          <cell r="L46">
            <v>1</v>
          </cell>
        </row>
        <row r="47">
          <cell r="A47" t="str">
            <v>PK046-8-220312</v>
          </cell>
          <cell r="B47" t="str">
            <v>516279张立合</v>
          </cell>
          <cell r="C47" t="str">
            <v>男</v>
          </cell>
          <cell r="D47">
            <v>47</v>
          </cell>
          <cell r="E47" t="str">
            <v>组织</v>
          </cell>
          <cell r="F47" t="str">
            <v>所有染色体</v>
          </cell>
          <cell r="H47" t="str">
            <v>中分化鳞状细胞癌</v>
          </cell>
          <cell r="I47" t="str">
            <v>跨声门型</v>
          </cell>
          <cell r="J47" t="str">
            <v>High CIN</v>
          </cell>
          <cell r="L47">
            <v>1</v>
          </cell>
        </row>
        <row r="48">
          <cell r="A48" t="str">
            <v>PK046-9-220312</v>
          </cell>
          <cell r="B48" t="str">
            <v>504448李金占</v>
          </cell>
          <cell r="C48" t="str">
            <v>男</v>
          </cell>
          <cell r="D48">
            <v>63</v>
          </cell>
          <cell r="E48" t="str">
            <v>组织</v>
          </cell>
          <cell r="F48" t="str">
            <v>3p-3q+4-7p+7q-9p-9q+10p-10q+11p-13-14-16+20+</v>
          </cell>
          <cell r="H48" t="str">
            <v>中低分化鳞状细胞癌</v>
          </cell>
          <cell r="I48" t="str">
            <v>声门型</v>
          </cell>
          <cell r="J48" t="str">
            <v>High CIN</v>
          </cell>
          <cell r="L48">
            <v>0</v>
          </cell>
        </row>
        <row r="49">
          <cell r="A49" t="str">
            <v>PK046-10-220312</v>
          </cell>
          <cell r="B49" t="str">
            <v>505511王香元</v>
          </cell>
          <cell r="C49" t="str">
            <v>男</v>
          </cell>
          <cell r="D49">
            <v>68</v>
          </cell>
          <cell r="E49" t="str">
            <v>组织</v>
          </cell>
          <cell r="F49" t="str">
            <v>所有染色体</v>
          </cell>
          <cell r="H49" t="str">
            <v>低分化鳞状细胞癌</v>
          </cell>
          <cell r="I49" t="str">
            <v>跨声门型</v>
          </cell>
          <cell r="J49" t="str">
            <v>High CIN</v>
          </cell>
          <cell r="L49">
            <v>0</v>
          </cell>
        </row>
      </sheetData>
      <sheetData sheetId="1" refreshError="1"/>
      <sheetData sheetId="2" refreshError="1">
        <row r="1">
          <cell r="A1" t="str">
            <v>marker</v>
          </cell>
          <cell r="B1" t="str">
            <v>CIN_score</v>
          </cell>
          <cell r="C1" t="str">
            <v>CIN_score_2</v>
          </cell>
          <cell r="D1" t="str">
            <v>chr1p</v>
          </cell>
          <cell r="E1" t="str">
            <v>chr1q</v>
          </cell>
          <cell r="F1" t="str">
            <v>chr2p</v>
          </cell>
          <cell r="G1" t="str">
            <v>chr2q</v>
          </cell>
          <cell r="H1" t="str">
            <v>chr3p</v>
          </cell>
          <cell r="I1" t="str">
            <v>chr3q</v>
          </cell>
          <cell r="J1" t="str">
            <v>chr4p</v>
          </cell>
          <cell r="K1" t="str">
            <v>chr4q</v>
          </cell>
          <cell r="L1" t="str">
            <v>chr5p</v>
          </cell>
          <cell r="M1" t="str">
            <v>chr5q</v>
          </cell>
          <cell r="N1" t="str">
            <v>chr6p</v>
          </cell>
          <cell r="O1" t="str">
            <v>chr6q</v>
          </cell>
          <cell r="P1" t="str">
            <v>chr7p</v>
          </cell>
          <cell r="Q1" t="str">
            <v>chr7q</v>
          </cell>
          <cell r="R1" t="str">
            <v>chr8p</v>
          </cell>
          <cell r="S1" t="str">
            <v>chr8q</v>
          </cell>
          <cell r="T1" t="str">
            <v>chr9p</v>
          </cell>
          <cell r="U1" t="str">
            <v>chr9q</v>
          </cell>
          <cell r="V1" t="str">
            <v>chr10p</v>
          </cell>
          <cell r="W1" t="str">
            <v>chr10q</v>
          </cell>
          <cell r="X1" t="str">
            <v>chr11p</v>
          </cell>
          <cell r="Y1" t="str">
            <v>chr11q</v>
          </cell>
          <cell r="Z1" t="str">
            <v>chr12p</v>
          </cell>
          <cell r="AA1" t="str">
            <v>chr12q</v>
          </cell>
          <cell r="AB1" t="str">
            <v>chr13q</v>
          </cell>
          <cell r="AC1" t="str">
            <v>chr14q</v>
          </cell>
          <cell r="AD1" t="str">
            <v>chr15q</v>
          </cell>
          <cell r="AE1" t="str">
            <v>chr16p</v>
          </cell>
          <cell r="AF1" t="str">
            <v>chr16q</v>
          </cell>
          <cell r="AG1" t="str">
            <v>chr17p</v>
          </cell>
          <cell r="AH1" t="str">
            <v>chr17q</v>
          </cell>
          <cell r="AI1" t="str">
            <v>chr18p</v>
          </cell>
          <cell r="AJ1" t="str">
            <v>chr18q</v>
          </cell>
          <cell r="AK1" t="str">
            <v>chr19p</v>
          </cell>
          <cell r="AL1" t="str">
            <v>chr19q</v>
          </cell>
          <cell r="AM1" t="str">
            <v>chr20p</v>
          </cell>
          <cell r="AN1" t="str">
            <v>chr20q</v>
          </cell>
          <cell r="AO1" t="str">
            <v>chr21p</v>
          </cell>
          <cell r="AP1" t="str">
            <v>chr21q</v>
          </cell>
          <cell r="AQ1" t="str">
            <v>chr22p</v>
          </cell>
          <cell r="AR1" t="str">
            <v>chr22q</v>
          </cell>
        </row>
        <row r="2">
          <cell r="A2" t="str">
            <v>PK046-571594</v>
          </cell>
          <cell r="B2">
            <v>110.480309748691</v>
          </cell>
          <cell r="C2">
            <v>98.331500071937398</v>
          </cell>
          <cell r="D2">
            <v>-1.80015060631179</v>
          </cell>
          <cell r="E2">
            <v>0.13330698953686601</v>
          </cell>
          <cell r="F2">
            <v>-1.1775239394588499</v>
          </cell>
          <cell r="G2">
            <v>-0.13383601917514901</v>
          </cell>
          <cell r="H2">
            <v>-18.721081794681002</v>
          </cell>
          <cell r="I2">
            <v>12.990133147289001</v>
          </cell>
          <cell r="J2">
            <v>-3.1170384557437001</v>
          </cell>
          <cell r="K2">
            <v>-3.46286216803284</v>
          </cell>
          <cell r="L2">
            <v>-2.0593330546991599</v>
          </cell>
          <cell r="M2">
            <v>-1.48110063325038</v>
          </cell>
          <cell r="N2">
            <v>1.9470979020499</v>
          </cell>
          <cell r="O2">
            <v>-2.0965093551906002</v>
          </cell>
          <cell r="P2">
            <v>13.1137858806647</v>
          </cell>
          <cell r="Q2">
            <v>-9.7059702005175392</v>
          </cell>
          <cell r="R2">
            <v>-6.1605578654869397</v>
          </cell>
          <cell r="S2">
            <v>17.678182573263602</v>
          </cell>
          <cell r="T2">
            <v>-0.74872426264675396</v>
          </cell>
          <cell r="U2">
            <v>7.8295042673152404E-2</v>
          </cell>
          <cell r="V2">
            <v>0.169429192851273</v>
          </cell>
          <cell r="W2">
            <v>-2.9093970860021301</v>
          </cell>
          <cell r="X2">
            <v>-0.92568080919568696</v>
          </cell>
          <cell r="Y2">
            <v>-1.5707365038627901</v>
          </cell>
          <cell r="Z2">
            <v>0.84972634340745801</v>
          </cell>
          <cell r="AA2">
            <v>0.27162250393436599</v>
          </cell>
          <cell r="AB2">
            <v>3.9508492373666999</v>
          </cell>
          <cell r="AC2">
            <v>-7.3909849267566603</v>
          </cell>
          <cell r="AD2">
            <v>-0.49681198208335198</v>
          </cell>
          <cell r="AE2">
            <v>-1.1353146293162699</v>
          </cell>
          <cell r="AF2">
            <v>0.17440169927298799</v>
          </cell>
          <cell r="AG2">
            <v>-1.46602854344114</v>
          </cell>
          <cell r="AH2">
            <v>-4.2303159031115103E-2</v>
          </cell>
          <cell r="AI2">
            <v>-1.7516336501117999</v>
          </cell>
          <cell r="AJ2">
            <v>0.28625317124365601</v>
          </cell>
          <cell r="AK2">
            <v>-1.9788885427685401</v>
          </cell>
          <cell r="AL2">
            <v>-2.4739687344167902</v>
          </cell>
          <cell r="AM2">
            <v>2.3731645352420401</v>
          </cell>
          <cell r="AN2">
            <v>1.0909351248610299</v>
          </cell>
          <cell r="AO2">
            <v>1.0103951415247701</v>
          </cell>
          <cell r="AP2">
            <v>1.8448117813993301</v>
          </cell>
          <cell r="AQ2" t="str">
            <v>NaN</v>
          </cell>
          <cell r="AR2">
            <v>-0.31016353054663698</v>
          </cell>
        </row>
        <row r="3">
          <cell r="A3" t="str">
            <v>PK046-571825</v>
          </cell>
          <cell r="B3">
            <v>487.91263430722699</v>
          </cell>
          <cell r="C3">
            <v>422.38177196537401</v>
          </cell>
          <cell r="D3">
            <v>-20.952163276607799</v>
          </cell>
          <cell r="E3">
            <v>18.2276595831215</v>
          </cell>
          <cell r="F3">
            <v>18.127570231876099</v>
          </cell>
          <cell r="G3">
            <v>8.1415658243576594</v>
          </cell>
          <cell r="H3">
            <v>-20.135808805024801</v>
          </cell>
          <cell r="I3">
            <v>15.177960906738299</v>
          </cell>
          <cell r="J3">
            <v>-27.032252322183499</v>
          </cell>
          <cell r="K3">
            <v>-29.501391410084299</v>
          </cell>
          <cell r="L3">
            <v>-1.0203034355676599</v>
          </cell>
          <cell r="M3">
            <v>-22.899951510349901</v>
          </cell>
          <cell r="N3">
            <v>-22.370354762930099</v>
          </cell>
          <cell r="O3">
            <v>-4.4568397863487599</v>
          </cell>
          <cell r="P3">
            <v>25.216221564352399</v>
          </cell>
          <cell r="Q3">
            <v>28.6541885441947</v>
          </cell>
          <cell r="R3">
            <v>-6.8456262671505197</v>
          </cell>
          <cell r="S3">
            <v>54.5288675286969</v>
          </cell>
          <cell r="T3">
            <v>1.1203754523923899</v>
          </cell>
          <cell r="U3">
            <v>11.701470737787099</v>
          </cell>
          <cell r="V3">
            <v>-5.1692418264584701</v>
          </cell>
          <cell r="W3">
            <v>-24.394229633442901</v>
          </cell>
          <cell r="X3">
            <v>-21.325411642407399</v>
          </cell>
          <cell r="Y3">
            <v>-19.6321565225638</v>
          </cell>
          <cell r="Z3">
            <v>82.873257039521206</v>
          </cell>
          <cell r="AA3">
            <v>-1.6838237627307899</v>
          </cell>
          <cell r="AB3">
            <v>-43.056547647372298</v>
          </cell>
          <cell r="AC3">
            <v>14.7223534895233</v>
          </cell>
          <cell r="AD3">
            <v>-1.67029138359695</v>
          </cell>
          <cell r="AE3">
            <v>-2.4814446351039199</v>
          </cell>
          <cell r="AF3">
            <v>-4.2565951295473603</v>
          </cell>
          <cell r="AG3">
            <v>-12.169750202024399</v>
          </cell>
          <cell r="AH3">
            <v>9.6638390076432898</v>
          </cell>
          <cell r="AI3">
            <v>12.569798113452601</v>
          </cell>
          <cell r="AJ3">
            <v>-34.017859994945397</v>
          </cell>
          <cell r="AK3">
            <v>2.0551860268359698</v>
          </cell>
          <cell r="AL3">
            <v>3.3565199113073798</v>
          </cell>
          <cell r="AM3">
            <v>-23.920432614978498</v>
          </cell>
          <cell r="AN3">
            <v>3.4810835093630699</v>
          </cell>
          <cell r="AO3">
            <v>-0.87014063167605604</v>
          </cell>
          <cell r="AP3">
            <v>-18.0432197517597</v>
          </cell>
          <cell r="AQ3" t="str">
            <v>NaN</v>
          </cell>
          <cell r="AR3">
            <v>6.0816698213606202</v>
          </cell>
        </row>
        <row r="4">
          <cell r="A4" t="str">
            <v>PK046-578341</v>
          </cell>
          <cell r="B4">
            <v>123.780832693881</v>
          </cell>
          <cell r="C4">
            <v>115.785102638494</v>
          </cell>
          <cell r="D4">
            <v>-1.8268227262791199</v>
          </cell>
          <cell r="E4">
            <v>0.598242792494733</v>
          </cell>
          <cell r="F4">
            <v>-1.9516685828833999</v>
          </cell>
          <cell r="G4">
            <v>-0.100595595751189</v>
          </cell>
          <cell r="H4">
            <v>-12.3678250403186</v>
          </cell>
          <cell r="I4">
            <v>11.6896428231026</v>
          </cell>
          <cell r="J4">
            <v>10.8980000910051</v>
          </cell>
          <cell r="K4">
            <v>-13.047341535985099</v>
          </cell>
          <cell r="L4">
            <v>-2.6471335831544298</v>
          </cell>
          <cell r="M4">
            <v>-0.297305937280192</v>
          </cell>
          <cell r="N4">
            <v>9.7478554914771998</v>
          </cell>
          <cell r="O4">
            <v>-0.142551916829981</v>
          </cell>
          <cell r="P4">
            <v>3.03069907438854</v>
          </cell>
          <cell r="Q4">
            <v>-5.4966185028231704</v>
          </cell>
          <cell r="R4">
            <v>-11.6545956957616</v>
          </cell>
          <cell r="S4">
            <v>16.6171246623828</v>
          </cell>
          <cell r="T4">
            <v>4.0991471753065598</v>
          </cell>
          <cell r="U4">
            <v>6.6592843600762004</v>
          </cell>
          <cell r="V4">
            <v>-6.4928111670136603</v>
          </cell>
          <cell r="W4">
            <v>-2.21024635529725</v>
          </cell>
          <cell r="X4">
            <v>-2.1532609495941299</v>
          </cell>
          <cell r="Y4">
            <v>-0.34779514582722798</v>
          </cell>
          <cell r="Z4">
            <v>0.52156155789785796</v>
          </cell>
          <cell r="AA4">
            <v>-0.55278918705403401</v>
          </cell>
          <cell r="AB4">
            <v>-3.2246076220318698</v>
          </cell>
          <cell r="AC4">
            <v>-2.0722482002406499</v>
          </cell>
          <cell r="AD4">
            <v>-1.46643566351004</v>
          </cell>
          <cell r="AE4">
            <v>-2.0445245523972999</v>
          </cell>
          <cell r="AF4">
            <v>-0.16007714801277201</v>
          </cell>
          <cell r="AG4">
            <v>7.4175048887544406E-2</v>
          </cell>
          <cell r="AH4">
            <v>-0.59475606033321904</v>
          </cell>
          <cell r="AI4">
            <v>0.11540521279324201</v>
          </cell>
          <cell r="AJ4">
            <v>0.222918116863077</v>
          </cell>
          <cell r="AK4">
            <v>-1.0955643376568001</v>
          </cell>
          <cell r="AL4">
            <v>-1.29051171688637</v>
          </cell>
          <cell r="AM4">
            <v>0.99115512570943498</v>
          </cell>
          <cell r="AN4">
            <v>-0.78321964103617503</v>
          </cell>
          <cell r="AO4">
            <v>0.63856116464079504</v>
          </cell>
          <cell r="AP4">
            <v>0.947658087654631</v>
          </cell>
          <cell r="AQ4" t="str">
            <v>NaN</v>
          </cell>
          <cell r="AR4">
            <v>-1.2324385696042499</v>
          </cell>
        </row>
        <row r="5">
          <cell r="A5" t="str">
            <v>PK046-584042</v>
          </cell>
          <cell r="B5">
            <v>597.98820977901698</v>
          </cell>
          <cell r="C5">
            <v>492.965028543127</v>
          </cell>
          <cell r="D5">
            <v>-12.781898959852199</v>
          </cell>
          <cell r="E5">
            <v>-21.879342112234799</v>
          </cell>
          <cell r="F5">
            <v>43.794789624428297</v>
          </cell>
          <cell r="G5">
            <v>8.6480542491585801</v>
          </cell>
          <cell r="H5">
            <v>-43.060681583332602</v>
          </cell>
          <cell r="I5">
            <v>44.061711857426602</v>
          </cell>
          <cell r="J5">
            <v>-16.669058705579999</v>
          </cell>
          <cell r="K5">
            <v>-23.222746135415701</v>
          </cell>
          <cell r="L5">
            <v>9.1873807789389197</v>
          </cell>
          <cell r="M5">
            <v>-21.2030749874626</v>
          </cell>
          <cell r="N5">
            <v>12.192994583628</v>
          </cell>
          <cell r="O5">
            <v>-24.037914313401298</v>
          </cell>
          <cell r="P5">
            <v>8.4575986305420408</v>
          </cell>
          <cell r="Q5">
            <v>5.7680064607655499</v>
          </cell>
          <cell r="R5">
            <v>-21.253427440053201</v>
          </cell>
          <cell r="S5">
            <v>16.958305980451001</v>
          </cell>
          <cell r="T5">
            <v>-10.2049386909116</v>
          </cell>
          <cell r="U5">
            <v>31.101322154524802</v>
          </cell>
          <cell r="V5">
            <v>-12.022203948354599</v>
          </cell>
          <cell r="W5">
            <v>-33.927566898171001</v>
          </cell>
          <cell r="X5">
            <v>0.44416371979846803</v>
          </cell>
          <cell r="Y5">
            <v>-19.9475181266668</v>
          </cell>
          <cell r="Z5">
            <v>12.9329274968857</v>
          </cell>
          <cell r="AA5">
            <v>11.3526860241326</v>
          </cell>
          <cell r="AB5">
            <v>-43.187137030041796</v>
          </cell>
          <cell r="AC5">
            <v>31.339916778283602</v>
          </cell>
          <cell r="AD5">
            <v>-22.481358407588701</v>
          </cell>
          <cell r="AE5">
            <v>8.0274939966807803</v>
          </cell>
          <cell r="AF5">
            <v>-20.228878424740099</v>
          </cell>
          <cell r="AG5">
            <v>11.8596303482298</v>
          </cell>
          <cell r="AH5">
            <v>25.054213139146299</v>
          </cell>
          <cell r="AI5">
            <v>38.494223187390297</v>
          </cell>
          <cell r="AJ5">
            <v>-44.354794757081798</v>
          </cell>
          <cell r="AK5">
            <v>-2.6691187905370901</v>
          </cell>
          <cell r="AL5">
            <v>12.717265248974799</v>
          </cell>
          <cell r="AM5">
            <v>6.6549581155460702</v>
          </cell>
          <cell r="AN5">
            <v>-17.583957855618099</v>
          </cell>
          <cell r="AO5">
            <v>-2.3562079656349999</v>
          </cell>
          <cell r="AP5">
            <v>-16.155850614358499</v>
          </cell>
          <cell r="AQ5" t="str">
            <v>NaN</v>
          </cell>
          <cell r="AR5">
            <v>-8.0147690199754802</v>
          </cell>
        </row>
        <row r="6">
          <cell r="A6" t="str">
            <v>PK046-584826</v>
          </cell>
          <cell r="B6">
            <v>463.50992721433698</v>
          </cell>
          <cell r="C6">
            <v>412.76282041397599</v>
          </cell>
          <cell r="D6">
            <v>-12.3309920315989</v>
          </cell>
          <cell r="E6">
            <v>28.338014514113802</v>
          </cell>
          <cell r="F6">
            <v>49.072609881294603</v>
          </cell>
          <cell r="G6">
            <v>-25.719444570442501</v>
          </cell>
          <cell r="H6">
            <v>-28.5124322369598</v>
          </cell>
          <cell r="I6">
            <v>85.376449799472297</v>
          </cell>
          <cell r="J6">
            <v>-41.491501033314997</v>
          </cell>
          <cell r="K6">
            <v>-40.237714573514303</v>
          </cell>
          <cell r="L6">
            <v>-4.8709569231380598</v>
          </cell>
          <cell r="M6">
            <v>-27.409287543603298</v>
          </cell>
          <cell r="N6">
            <v>-24.258306519918499</v>
          </cell>
          <cell r="O6">
            <v>-44.196920151298798</v>
          </cell>
          <cell r="P6">
            <v>17.094833933724001</v>
          </cell>
          <cell r="Q6">
            <v>31.6981039690322</v>
          </cell>
          <cell r="R6">
            <v>37.730944466972304</v>
          </cell>
          <cell r="S6">
            <v>61.357490579470898</v>
          </cell>
          <cell r="T6">
            <v>-6.9208497500809401</v>
          </cell>
          <cell r="U6">
            <v>-7.5908978226895698</v>
          </cell>
          <cell r="V6">
            <v>-20.449759565887</v>
          </cell>
          <cell r="W6">
            <v>-7.5261757334543997</v>
          </cell>
          <cell r="X6">
            <v>-9.0905788879239999</v>
          </cell>
          <cell r="Y6">
            <v>-28.286595803022099</v>
          </cell>
          <cell r="Z6">
            <v>30.168533582281398</v>
          </cell>
          <cell r="AA6">
            <v>25.948229240165201</v>
          </cell>
          <cell r="AB6">
            <v>-25.386487320956999</v>
          </cell>
          <cell r="AC6">
            <v>-9.8114913845166605</v>
          </cell>
          <cell r="AD6">
            <v>-14.2660212862869</v>
          </cell>
          <cell r="AE6">
            <v>5.7106247946831301</v>
          </cell>
          <cell r="AF6">
            <v>-20.1079515140861</v>
          </cell>
          <cell r="AG6">
            <v>-10.595798306208801</v>
          </cell>
          <cell r="AH6">
            <v>0.66045516599326404</v>
          </cell>
          <cell r="AI6">
            <v>1.57184830847352</v>
          </cell>
          <cell r="AJ6">
            <v>-2.38536609839973</v>
          </cell>
          <cell r="AK6">
            <v>-3.3214625819863199</v>
          </cell>
          <cell r="AL6">
            <v>-1.09172420371486</v>
          </cell>
          <cell r="AM6">
            <v>1.50609473846121</v>
          </cell>
          <cell r="AN6">
            <v>7.4117377642099997</v>
          </cell>
          <cell r="AO6">
            <v>0.55210357997466997</v>
          </cell>
          <cell r="AP6">
            <v>-16.9525865648178</v>
          </cell>
          <cell r="AQ6" t="str">
            <v>NaN</v>
          </cell>
          <cell r="AR6">
            <v>-1.28310680859987</v>
          </cell>
        </row>
        <row r="7">
          <cell r="A7" t="str">
            <v>PK046-589447</v>
          </cell>
          <cell r="B7">
            <v>658.64449559715604</v>
          </cell>
          <cell r="C7">
            <v>517.22112757111699</v>
          </cell>
          <cell r="D7">
            <v>11.464983182873601</v>
          </cell>
          <cell r="E7">
            <v>19.216958174024299</v>
          </cell>
          <cell r="F7">
            <v>11.2991626373425</v>
          </cell>
          <cell r="G7">
            <v>-5.4939357893620597</v>
          </cell>
          <cell r="H7">
            <v>-67.134704561257706</v>
          </cell>
          <cell r="I7">
            <v>30.549996938384599</v>
          </cell>
          <cell r="J7">
            <v>-80.755388783388796</v>
          </cell>
          <cell r="K7">
            <v>-3.4975079563251201</v>
          </cell>
          <cell r="L7">
            <v>10.920920260870099</v>
          </cell>
          <cell r="M7">
            <v>-0.72616203044488503</v>
          </cell>
          <cell r="N7">
            <v>21.5535892012511</v>
          </cell>
          <cell r="O7">
            <v>9.8587827120217195</v>
          </cell>
          <cell r="P7">
            <v>5.5406580159967396</v>
          </cell>
          <cell r="Q7">
            <v>6.5781193810849397</v>
          </cell>
          <cell r="R7">
            <v>-30.111453255731799</v>
          </cell>
          <cell r="S7">
            <v>75.409609569575196</v>
          </cell>
          <cell r="T7">
            <v>-12.546517757634399</v>
          </cell>
          <cell r="U7">
            <v>-14.458079029069999</v>
          </cell>
          <cell r="V7">
            <v>5.4934223496306203</v>
          </cell>
          <cell r="W7">
            <v>8.7056730074044992</v>
          </cell>
          <cell r="X7">
            <v>-62.182715001716602</v>
          </cell>
          <cell r="Y7">
            <v>-54.477187772582496</v>
          </cell>
          <cell r="Z7">
            <v>8.3086060990263295</v>
          </cell>
          <cell r="AA7">
            <v>4.7572439409309402</v>
          </cell>
          <cell r="AB7">
            <v>-109.55136045705601</v>
          </cell>
          <cell r="AC7">
            <v>16.381808759302501</v>
          </cell>
          <cell r="AD7">
            <v>5.9976840580119903</v>
          </cell>
          <cell r="AE7">
            <v>5.1627362927561702</v>
          </cell>
          <cell r="AF7">
            <v>-39.829938859733602</v>
          </cell>
          <cell r="AG7">
            <v>-36.122973271934796</v>
          </cell>
          <cell r="AH7">
            <v>15.757017341662999</v>
          </cell>
          <cell r="AI7">
            <v>34.343564967997601</v>
          </cell>
          <cell r="AJ7">
            <v>-25.304232970068501</v>
          </cell>
          <cell r="AK7">
            <v>-28.489190064546001</v>
          </cell>
          <cell r="AL7">
            <v>-1.52666595779127</v>
          </cell>
          <cell r="AM7">
            <v>10.7031292674782</v>
          </cell>
          <cell r="AN7">
            <v>2.7303817985452299</v>
          </cell>
          <cell r="AO7">
            <v>0.15191861508046101</v>
          </cell>
          <cell r="AP7">
            <v>7.1110649811706299</v>
          </cell>
          <cell r="AQ7" t="str">
            <v>NaN</v>
          </cell>
          <cell r="AR7">
            <v>9.4925147516684003</v>
          </cell>
        </row>
        <row r="8">
          <cell r="A8" t="str">
            <v>PK046-592664</v>
          </cell>
          <cell r="B8">
            <v>345.16175822922401</v>
          </cell>
          <cell r="C8">
            <v>269.79868161366397</v>
          </cell>
          <cell r="D8">
            <v>2.8034366094953298</v>
          </cell>
          <cell r="E8">
            <v>-1.16936870567937</v>
          </cell>
          <cell r="F8">
            <v>-2.64812094111862</v>
          </cell>
          <cell r="G8">
            <v>-3.7989504682497799</v>
          </cell>
          <cell r="H8">
            <v>-29.209187926893499</v>
          </cell>
          <cell r="I8">
            <v>12.1563039292855</v>
          </cell>
          <cell r="J8">
            <v>-1.2049484297680599</v>
          </cell>
          <cell r="K8">
            <v>-7.2642953601095996</v>
          </cell>
          <cell r="L8">
            <v>96.502771688300001</v>
          </cell>
          <cell r="M8">
            <v>-4.3527884404144999</v>
          </cell>
          <cell r="N8">
            <v>-2.6524365015668399</v>
          </cell>
          <cell r="O8">
            <v>-5.7645087414845202</v>
          </cell>
          <cell r="P8">
            <v>-5.9345142162282398</v>
          </cell>
          <cell r="Q8">
            <v>-2.1045894777300398</v>
          </cell>
          <cell r="R8">
            <v>-1.6665912079495699</v>
          </cell>
          <cell r="S8">
            <v>23.2647975780305</v>
          </cell>
          <cell r="T8">
            <v>-1.7658968415757299</v>
          </cell>
          <cell r="U8">
            <v>-0.27355511981385799</v>
          </cell>
          <cell r="V8">
            <v>0.124626888362232</v>
          </cell>
          <cell r="W8">
            <v>1.11379794476243</v>
          </cell>
          <cell r="X8">
            <v>-25.411129360987101</v>
          </cell>
          <cell r="Y8">
            <v>-2.4843835202128801</v>
          </cell>
          <cell r="Z8">
            <v>2.2957985870141302</v>
          </cell>
          <cell r="AA8">
            <v>-4.9256489150227996</v>
          </cell>
          <cell r="AB8">
            <v>-46.6795754853148</v>
          </cell>
          <cell r="AC8">
            <v>1.3437164989068</v>
          </cell>
          <cell r="AD8">
            <v>21.8263861147935</v>
          </cell>
          <cell r="AE8">
            <v>-1.1112695590102299</v>
          </cell>
          <cell r="AF8">
            <v>1.9159200514963699</v>
          </cell>
          <cell r="AG8">
            <v>3.1376389573125598</v>
          </cell>
          <cell r="AH8">
            <v>-2.2230602957402601</v>
          </cell>
          <cell r="AI8">
            <v>2.4329470805182201</v>
          </cell>
          <cell r="AJ8">
            <v>-19.755379219964901</v>
          </cell>
          <cell r="AK8">
            <v>1.7931930235469999</v>
          </cell>
          <cell r="AL8">
            <v>-15.117599940134401</v>
          </cell>
          <cell r="AM8">
            <v>0.88381765417024905</v>
          </cell>
          <cell r="AN8">
            <v>9.2910367050965004</v>
          </cell>
          <cell r="AO8">
            <v>-0.445162168062325</v>
          </cell>
          <cell r="AP8">
            <v>-13.3532839238476</v>
          </cell>
          <cell r="AQ8" t="str">
            <v>NaN</v>
          </cell>
          <cell r="AR8">
            <v>5.5133985165447701</v>
          </cell>
        </row>
        <row r="9">
          <cell r="A9" t="str">
            <v>PK046-592871</v>
          </cell>
          <cell r="B9">
            <v>349.62057257757999</v>
          </cell>
          <cell r="C9">
            <v>284.06574159303301</v>
          </cell>
          <cell r="D9">
            <v>5.4747550660202897</v>
          </cell>
          <cell r="E9">
            <v>4.7140701523219102</v>
          </cell>
          <cell r="F9">
            <v>-2.5424859502330301</v>
          </cell>
          <cell r="G9">
            <v>7.3599239766832802</v>
          </cell>
          <cell r="H9">
            <v>-31.270161058611698</v>
          </cell>
          <cell r="I9">
            <v>32.753160700766799</v>
          </cell>
          <cell r="J9">
            <v>-38.632911708759799</v>
          </cell>
          <cell r="K9">
            <v>2.0169384954190299</v>
          </cell>
          <cell r="L9">
            <v>5.7657189082660203</v>
          </cell>
          <cell r="M9">
            <v>-35.700816691396597</v>
          </cell>
          <cell r="N9">
            <v>7.1857760124690602</v>
          </cell>
          <cell r="O9">
            <v>1.4180684762642899</v>
          </cell>
          <cell r="P9">
            <v>3.63500640924256</v>
          </cell>
          <cell r="Q9">
            <v>-5.5668124631474099</v>
          </cell>
          <cell r="R9">
            <v>3.3200757810645101</v>
          </cell>
          <cell r="S9">
            <v>15.4966341478204</v>
          </cell>
          <cell r="T9">
            <v>-27.083040089763699</v>
          </cell>
          <cell r="U9">
            <v>3.2910479855404899</v>
          </cell>
          <cell r="V9">
            <v>-9.1034869668319001</v>
          </cell>
          <cell r="W9">
            <v>6.0048259777745097</v>
          </cell>
          <cell r="X9">
            <v>-14.9371912934155</v>
          </cell>
          <cell r="Y9">
            <v>0.44601880112926001</v>
          </cell>
          <cell r="Z9">
            <v>5.5349507031408098</v>
          </cell>
          <cell r="AA9">
            <v>4.0087711957644796</v>
          </cell>
          <cell r="AB9">
            <v>-47.450671490556999</v>
          </cell>
          <cell r="AC9">
            <v>6.1792732036574503</v>
          </cell>
          <cell r="AD9">
            <v>6.6633550338089904</v>
          </cell>
          <cell r="AE9">
            <v>1.1946347469870799</v>
          </cell>
          <cell r="AF9">
            <v>5.62649748382273</v>
          </cell>
          <cell r="AG9">
            <v>2.8530415937759699</v>
          </cell>
          <cell r="AH9">
            <v>8.4896431959107002</v>
          </cell>
          <cell r="AI9">
            <v>4.5333283273746003</v>
          </cell>
          <cell r="AJ9">
            <v>-20.306319573283599</v>
          </cell>
          <cell r="AK9">
            <v>-0.28762105752746803</v>
          </cell>
          <cell r="AL9">
            <v>2.6124850620630502</v>
          </cell>
          <cell r="AM9">
            <v>6.50077277697571</v>
          </cell>
          <cell r="AN9">
            <v>7.1225369829230498</v>
          </cell>
          <cell r="AO9">
            <v>0.80423193410280203</v>
          </cell>
          <cell r="AP9">
            <v>2.9994192805428699</v>
          </cell>
          <cell r="AQ9" t="str">
            <v>NaN</v>
          </cell>
          <cell r="AR9">
            <v>5.2615312565238099</v>
          </cell>
        </row>
        <row r="10">
          <cell r="A10" t="str">
            <v>PK046-593849</v>
          </cell>
          <cell r="B10">
            <v>56.490426997833097</v>
          </cell>
          <cell r="C10">
            <v>50.120461257281598</v>
          </cell>
          <cell r="D10">
            <v>-1.9736829233923301</v>
          </cell>
          <cell r="E10">
            <v>-1.8140284297811</v>
          </cell>
          <cell r="F10">
            <v>-2.09252086257555</v>
          </cell>
          <cell r="G10">
            <v>-1.07384400789058</v>
          </cell>
          <cell r="H10">
            <v>-4.2400794059236198</v>
          </cell>
          <cell r="I10">
            <v>-1.6303148277733299</v>
          </cell>
          <cell r="J10">
            <v>-3.4992891083215301</v>
          </cell>
          <cell r="K10">
            <v>-3.3921702806657001</v>
          </cell>
          <cell r="L10">
            <v>-0.40913930564196799</v>
          </cell>
          <cell r="M10">
            <v>-4.4916657880070803</v>
          </cell>
          <cell r="N10">
            <v>2.0887409561041599</v>
          </cell>
          <cell r="O10">
            <v>-2.1281432591466798</v>
          </cell>
          <cell r="P10">
            <v>-0.23752910363152499</v>
          </cell>
          <cell r="Q10">
            <v>-4.6303653581259701</v>
          </cell>
          <cell r="R10">
            <v>21.387511102435901</v>
          </cell>
          <cell r="S10">
            <v>32.713759525732698</v>
          </cell>
          <cell r="T10">
            <v>0.104476057426549</v>
          </cell>
          <cell r="U10">
            <v>-9.9689163879464297E-3</v>
          </cell>
          <cell r="V10">
            <v>-0.80225363623888502</v>
          </cell>
          <cell r="W10">
            <v>-0.79681494292448096</v>
          </cell>
          <cell r="X10">
            <v>-2.28156216366731</v>
          </cell>
          <cell r="Y10">
            <v>-2.2195028232715299</v>
          </cell>
          <cell r="Z10">
            <v>2.1558497082638</v>
          </cell>
          <cell r="AA10">
            <v>-2.3740756901537199</v>
          </cell>
          <cell r="AB10">
            <v>-1.3595925395050801</v>
          </cell>
          <cell r="AC10">
            <v>1.0867522761469</v>
          </cell>
          <cell r="AD10">
            <v>2.1151477910848202</v>
          </cell>
          <cell r="AE10">
            <v>-4.1190922325404697</v>
          </cell>
          <cell r="AF10">
            <v>-2.5185743169359598</v>
          </cell>
          <cell r="AG10">
            <v>1.4029330980190799</v>
          </cell>
          <cell r="AH10">
            <v>10.016764594187</v>
          </cell>
          <cell r="AI10">
            <v>2.15427410338182</v>
          </cell>
          <cell r="AJ10">
            <v>-0.74498943237621595</v>
          </cell>
          <cell r="AK10">
            <v>-1.03641780142392</v>
          </cell>
          <cell r="AL10">
            <v>-0.28484203533891</v>
          </cell>
          <cell r="AM10">
            <v>-2.57758384618174</v>
          </cell>
          <cell r="AN10">
            <v>-0.66446784197223996</v>
          </cell>
          <cell r="AO10">
            <v>0.49048897188089602</v>
          </cell>
          <cell r="AP10">
            <v>2.9586427419708201</v>
          </cell>
          <cell r="AQ10" t="str">
            <v>NaN</v>
          </cell>
          <cell r="AR10">
            <v>1.80847313381471</v>
          </cell>
        </row>
        <row r="11">
          <cell r="A11" t="str">
            <v>PK046-594771</v>
          </cell>
          <cell r="B11">
            <v>417.398348268701</v>
          </cell>
          <cell r="C11">
            <v>349.99613919213499</v>
          </cell>
          <cell r="D11">
            <v>1.6100681339973699</v>
          </cell>
          <cell r="E11">
            <v>12.030239539699</v>
          </cell>
          <cell r="F11">
            <v>56.430579269511298</v>
          </cell>
          <cell r="G11">
            <v>45.858385288755201</v>
          </cell>
          <cell r="H11">
            <v>-31.6735133839497</v>
          </cell>
          <cell r="I11">
            <v>58.772958174351899</v>
          </cell>
          <cell r="J11">
            <v>-30.074218243032099</v>
          </cell>
          <cell r="K11">
            <v>-33.900718442281999</v>
          </cell>
          <cell r="L11">
            <v>15.061148680061599</v>
          </cell>
          <cell r="M11">
            <v>-11.434470584476699</v>
          </cell>
          <cell r="N11">
            <v>2.8531077455199898</v>
          </cell>
          <cell r="O11">
            <v>-13.4788576423037</v>
          </cell>
          <cell r="P11">
            <v>-23.191178719950098</v>
          </cell>
          <cell r="Q11">
            <v>27.769124531866801</v>
          </cell>
          <cell r="R11">
            <v>-19.970130545661199</v>
          </cell>
          <cell r="S11">
            <v>-5.2655191204164096</v>
          </cell>
          <cell r="T11">
            <v>-5.6138081381576503</v>
          </cell>
          <cell r="U11">
            <v>13.370650459399201</v>
          </cell>
          <cell r="V11">
            <v>4.6850742581846898</v>
          </cell>
          <cell r="W11">
            <v>-35.610987893615999</v>
          </cell>
          <cell r="X11">
            <v>-24.237259410756</v>
          </cell>
          <cell r="Y11">
            <v>-9.7749581878025005</v>
          </cell>
          <cell r="Z11">
            <v>-6.6825770253660197</v>
          </cell>
          <cell r="AA11">
            <v>19.104016805167099</v>
          </cell>
          <cell r="AB11">
            <v>-48.179544380276099</v>
          </cell>
          <cell r="AC11">
            <v>-2.1671229398916498</v>
          </cell>
          <cell r="AD11">
            <v>-14.3580582349064</v>
          </cell>
          <cell r="AE11">
            <v>2.1526671604456902</v>
          </cell>
          <cell r="AF11">
            <v>-5.0129725476246598</v>
          </cell>
          <cell r="AG11">
            <v>-1.7794506934580401</v>
          </cell>
          <cell r="AH11">
            <v>6.3676418650847699</v>
          </cell>
          <cell r="AI11">
            <v>-10.0694919117662</v>
          </cell>
          <cell r="AJ11">
            <v>-5.4833417606453301</v>
          </cell>
          <cell r="AK11">
            <v>-3.6395248682028001</v>
          </cell>
          <cell r="AL11">
            <v>-4.5329238531268201</v>
          </cell>
          <cell r="AM11">
            <v>-6.5223198114686101</v>
          </cell>
          <cell r="AN11">
            <v>-4.2969530506857998</v>
          </cell>
          <cell r="AO11">
            <v>-1.37683106806589</v>
          </cell>
          <cell r="AP11">
            <v>-5.9614688054071499</v>
          </cell>
          <cell r="AQ11" t="str">
            <v>NaN</v>
          </cell>
          <cell r="AR11">
            <v>2.6974835214912201</v>
          </cell>
        </row>
        <row r="12">
          <cell r="A12" t="str">
            <v>PK046-579706</v>
          </cell>
          <cell r="B12">
            <v>63.266060785774599</v>
          </cell>
          <cell r="C12">
            <v>56.211275441275802</v>
          </cell>
          <cell r="D12">
            <v>-0.61305998842790699</v>
          </cell>
          <cell r="E12">
            <v>-1.3291518243648099</v>
          </cell>
          <cell r="F12">
            <v>-2.0947998378347101</v>
          </cell>
          <cell r="G12">
            <v>-2.6465044772218098</v>
          </cell>
          <cell r="H12">
            <v>-2.7115642104334201</v>
          </cell>
          <cell r="I12">
            <v>2.3693848323454301</v>
          </cell>
          <cell r="J12">
            <v>-2.5501709783129001</v>
          </cell>
          <cell r="K12">
            <v>-4.0006359968453999</v>
          </cell>
          <cell r="L12">
            <v>-0.49257826678737499</v>
          </cell>
          <cell r="M12">
            <v>-2.46723061890158</v>
          </cell>
          <cell r="N12">
            <v>0.40320703702207999</v>
          </cell>
          <cell r="O12">
            <v>-2.0734937997365401</v>
          </cell>
          <cell r="P12">
            <v>20.5973206912808</v>
          </cell>
          <cell r="Q12">
            <v>2.89386760174026</v>
          </cell>
          <cell r="R12">
            <v>6.2513426721386794E-2</v>
          </cell>
          <cell r="S12">
            <v>12.178491080548</v>
          </cell>
          <cell r="T12">
            <v>-2.1852686888533999</v>
          </cell>
          <cell r="U12">
            <v>1.14402837826398</v>
          </cell>
          <cell r="V12">
            <v>-5.4124618829723501E-3</v>
          </cell>
          <cell r="W12">
            <v>-1.77060038983389</v>
          </cell>
          <cell r="X12">
            <v>-0.86013230945807595</v>
          </cell>
          <cell r="Y12">
            <v>-0.19815615126528499</v>
          </cell>
          <cell r="Z12">
            <v>-1.5610846291944001</v>
          </cell>
          <cell r="AA12">
            <v>-1.6444582940499</v>
          </cell>
          <cell r="AB12">
            <v>-3.0361249420316301</v>
          </cell>
          <cell r="AC12">
            <v>-1.14542022732427</v>
          </cell>
          <cell r="AD12">
            <v>0.79973602606897598</v>
          </cell>
          <cell r="AE12">
            <v>-2.4867924047169598</v>
          </cell>
          <cell r="AF12">
            <v>-1.10181637641241</v>
          </cell>
          <cell r="AG12">
            <v>1.4077774587749801</v>
          </cell>
          <cell r="AH12">
            <v>1.77875018473811</v>
          </cell>
          <cell r="AI12">
            <v>0.75424876716919897</v>
          </cell>
          <cell r="AJ12">
            <v>-1.92993666851986</v>
          </cell>
          <cell r="AK12">
            <v>-1.0332756368750899</v>
          </cell>
          <cell r="AL12">
            <v>-0.79115553963257201</v>
          </cell>
          <cell r="AM12">
            <v>-3.2027833739826099</v>
          </cell>
          <cell r="AN12">
            <v>-0.78701478744331399</v>
          </cell>
          <cell r="AO12">
            <v>-7.0628947259235894E-2</v>
          </cell>
          <cell r="AP12">
            <v>1.3749144305286001</v>
          </cell>
          <cell r="AQ12" t="str">
            <v>NaN</v>
          </cell>
          <cell r="AR12">
            <v>2.0735041490739001</v>
          </cell>
        </row>
        <row r="13">
          <cell r="A13" t="str">
            <v>PK046-589754</v>
          </cell>
          <cell r="B13">
            <v>533.90407130577205</v>
          </cell>
          <cell r="C13">
            <v>464.87660146072</v>
          </cell>
          <cell r="D13">
            <v>-30.065570842433999</v>
          </cell>
          <cell r="E13">
            <v>13.9855456130005</v>
          </cell>
          <cell r="F13">
            <v>21.589635665731201</v>
          </cell>
          <cell r="G13">
            <v>4.6958569634507104</v>
          </cell>
          <cell r="H13">
            <v>-26.1352943949706</v>
          </cell>
          <cell r="I13">
            <v>51.0360550290726</v>
          </cell>
          <cell r="J13">
            <v>-35.133496992027503</v>
          </cell>
          <cell r="K13">
            <v>-4.8077402199521098</v>
          </cell>
          <cell r="L13">
            <v>48.950316125610499</v>
          </cell>
          <cell r="M13">
            <v>-23.094544074435401</v>
          </cell>
          <cell r="N13">
            <v>-27.395128133948301</v>
          </cell>
          <cell r="O13">
            <v>16.075027953457599</v>
          </cell>
          <cell r="P13">
            <v>14.6936968390975</v>
          </cell>
          <cell r="Q13">
            <v>7.1196508781475796</v>
          </cell>
          <cell r="R13">
            <v>-0.49459179281382898</v>
          </cell>
          <cell r="S13">
            <v>30.123008142916799</v>
          </cell>
          <cell r="T13">
            <v>-16.1027298374701</v>
          </cell>
          <cell r="U13">
            <v>11.711638052619399</v>
          </cell>
          <cell r="V13">
            <v>-17.991734467535998</v>
          </cell>
          <cell r="W13">
            <v>-37.4887442644632</v>
          </cell>
          <cell r="X13">
            <v>-27.206930038948101</v>
          </cell>
          <cell r="Y13">
            <v>-16.911606272004398</v>
          </cell>
          <cell r="Z13">
            <v>14.2302676763052</v>
          </cell>
          <cell r="AA13">
            <v>14.1469138264334</v>
          </cell>
          <cell r="AB13">
            <v>10.441501129016</v>
          </cell>
          <cell r="AC13">
            <v>-32.903003497530499</v>
          </cell>
          <cell r="AD13">
            <v>18.822611573459501</v>
          </cell>
          <cell r="AE13">
            <v>2.1232643039929999</v>
          </cell>
          <cell r="AF13">
            <v>-19.9412639327448</v>
          </cell>
          <cell r="AG13">
            <v>-15.688516169522501</v>
          </cell>
          <cell r="AH13">
            <v>9.3566516115431497</v>
          </cell>
          <cell r="AI13">
            <v>5.0565651891980297</v>
          </cell>
          <cell r="AJ13">
            <v>-14.435354543372</v>
          </cell>
          <cell r="AK13">
            <v>1.3638949836418801</v>
          </cell>
          <cell r="AL13">
            <v>2.54478172071261</v>
          </cell>
          <cell r="AM13">
            <v>13.650944957619901</v>
          </cell>
          <cell r="AN13">
            <v>10.5453622661251</v>
          </cell>
          <cell r="AO13">
            <v>-3.3404952545421298</v>
          </cell>
          <cell r="AP13">
            <v>-18.671179431595299</v>
          </cell>
          <cell r="AQ13" t="str">
            <v>NaN</v>
          </cell>
          <cell r="AR13">
            <v>6.8603536450462501</v>
          </cell>
        </row>
        <row r="14">
          <cell r="A14" t="str">
            <v>PK046-569345</v>
          </cell>
          <cell r="B14">
            <v>370.01007935413901</v>
          </cell>
          <cell r="C14">
            <v>318.23987800668999</v>
          </cell>
          <cell r="D14">
            <v>9.6982177563850698</v>
          </cell>
          <cell r="E14">
            <v>11.6672592343989</v>
          </cell>
          <cell r="F14">
            <v>9.4159683190877406</v>
          </cell>
          <cell r="G14">
            <v>-0.80636521548775897</v>
          </cell>
          <cell r="H14">
            <v>-21.802208215011799</v>
          </cell>
          <cell r="I14">
            <v>30.841155480296099</v>
          </cell>
          <cell r="J14">
            <v>-25.675659490540902</v>
          </cell>
          <cell r="K14">
            <v>-4.49282512148155</v>
          </cell>
          <cell r="L14">
            <v>6.2220811414450399</v>
          </cell>
          <cell r="M14">
            <v>-23.142565249373199</v>
          </cell>
          <cell r="N14">
            <v>19.3381998958378</v>
          </cell>
          <cell r="O14">
            <v>-24.592846899432399</v>
          </cell>
          <cell r="P14">
            <v>11.261456355895699</v>
          </cell>
          <cell r="Q14">
            <v>5.6057076377134099</v>
          </cell>
          <cell r="R14">
            <v>-23.684462189616699</v>
          </cell>
          <cell r="S14">
            <v>13.6966532086683</v>
          </cell>
          <cell r="T14">
            <v>-15.763115775621101</v>
          </cell>
          <cell r="U14">
            <v>7.03950959715071</v>
          </cell>
          <cell r="V14">
            <v>6.8905947217343799</v>
          </cell>
          <cell r="W14">
            <v>-17.2584114152735</v>
          </cell>
          <cell r="X14">
            <v>-20.903607756361399</v>
          </cell>
          <cell r="Y14">
            <v>-17.346087916755099</v>
          </cell>
          <cell r="Z14">
            <v>32.126750033965301</v>
          </cell>
          <cell r="AA14">
            <v>-4.7847651873190999</v>
          </cell>
          <cell r="AB14">
            <v>-38.982436053914</v>
          </cell>
          <cell r="AC14">
            <v>2.62873985944745</v>
          </cell>
          <cell r="AD14">
            <v>7.4052561454438202</v>
          </cell>
          <cell r="AE14">
            <v>-1.0442327237953499</v>
          </cell>
          <cell r="AF14">
            <v>5.1282761289797802</v>
          </cell>
          <cell r="AG14">
            <v>-1.27582421260344</v>
          </cell>
          <cell r="AH14">
            <v>3.7496883590716399</v>
          </cell>
          <cell r="AI14">
            <v>-0.21599807424315301</v>
          </cell>
          <cell r="AJ14">
            <v>1.8613617555180699</v>
          </cell>
          <cell r="AK14">
            <v>-4.1021275106393196</v>
          </cell>
          <cell r="AL14">
            <v>-2.9273388122057198</v>
          </cell>
          <cell r="AM14">
            <v>11.1711766466869</v>
          </cell>
          <cell r="AN14">
            <v>7.5938765040470999</v>
          </cell>
          <cell r="AO14">
            <v>-1.30390320146205</v>
          </cell>
          <cell r="AP14">
            <v>-12.920302861118</v>
          </cell>
          <cell r="AQ14" t="str">
            <v>NaN</v>
          </cell>
          <cell r="AR14">
            <v>2.7537692886441598</v>
          </cell>
        </row>
        <row r="15">
          <cell r="A15" t="str">
            <v>PK046-586063</v>
          </cell>
          <cell r="B15">
            <v>330.92928020563198</v>
          </cell>
          <cell r="C15">
            <v>265.86638115309</v>
          </cell>
          <cell r="D15">
            <v>17.818384203387701</v>
          </cell>
          <cell r="E15">
            <v>17.008084246904399</v>
          </cell>
          <cell r="F15">
            <v>-3.13434096048038</v>
          </cell>
          <cell r="G15">
            <v>-6.7210957891135497</v>
          </cell>
          <cell r="H15">
            <v>-27.157482581966399</v>
          </cell>
          <cell r="I15">
            <v>26.576471363475399</v>
          </cell>
          <cell r="J15">
            <v>-33.637231246524102</v>
          </cell>
          <cell r="K15">
            <v>-21.120452687783501</v>
          </cell>
          <cell r="L15">
            <v>17.416420019445599</v>
          </cell>
          <cell r="M15">
            <v>-6.1512997386748598</v>
          </cell>
          <cell r="N15">
            <v>23.155790905249798</v>
          </cell>
          <cell r="O15">
            <v>-5.3965241844040897</v>
          </cell>
          <cell r="P15">
            <v>28.6865985604997</v>
          </cell>
          <cell r="Q15">
            <v>7.5615443294901503</v>
          </cell>
          <cell r="R15">
            <v>2.1104699042383501</v>
          </cell>
          <cell r="S15">
            <v>27.5959975563967</v>
          </cell>
          <cell r="T15">
            <v>-20.075575659000201</v>
          </cell>
          <cell r="U15">
            <v>-9.9145926417537105</v>
          </cell>
          <cell r="V15">
            <v>8.0537486311447104</v>
          </cell>
          <cell r="W15">
            <v>-20.056378710373199</v>
          </cell>
          <cell r="X15">
            <v>-7.2151538141893097</v>
          </cell>
          <cell r="Y15">
            <v>-3.9554419859670502</v>
          </cell>
          <cell r="Z15">
            <v>-2.6039986084025402</v>
          </cell>
          <cell r="AA15">
            <v>-3.6299656081037099</v>
          </cell>
          <cell r="AB15">
            <v>-43.519142885793002</v>
          </cell>
          <cell r="AC15">
            <v>17.663581815154998</v>
          </cell>
          <cell r="AD15">
            <v>-3.5437388462523698</v>
          </cell>
          <cell r="AE15">
            <v>3.2088321588729598</v>
          </cell>
          <cell r="AF15">
            <v>5.7913941380200296</v>
          </cell>
          <cell r="AG15">
            <v>-12.2462310105683</v>
          </cell>
          <cell r="AH15">
            <v>-1.2688831676777199</v>
          </cell>
          <cell r="AI15">
            <v>0.77081453203507699</v>
          </cell>
          <cell r="AJ15">
            <v>-14.964492823742599</v>
          </cell>
          <cell r="AK15">
            <v>-4.8136536320819302E-2</v>
          </cell>
          <cell r="AL15">
            <v>-9.9190068875026896</v>
          </cell>
          <cell r="AM15">
            <v>37.053652603614402</v>
          </cell>
          <cell r="AN15">
            <v>30.0665807469118</v>
          </cell>
          <cell r="AO15">
            <v>-0.332470768499112</v>
          </cell>
          <cell r="AP15">
            <v>-17.981369680142102</v>
          </cell>
          <cell r="AQ15" t="str">
            <v>NaN</v>
          </cell>
          <cell r="AR15">
            <v>0.33643550534128802</v>
          </cell>
        </row>
        <row r="16">
          <cell r="A16" t="str">
            <v>PK046-586528</v>
          </cell>
          <cell r="B16">
            <v>459.40538888602202</v>
          </cell>
          <cell r="C16">
            <v>359.27744887848303</v>
          </cell>
          <cell r="D16">
            <v>-39.265646990246097</v>
          </cell>
          <cell r="E16">
            <v>14.2202356499291</v>
          </cell>
          <cell r="F16">
            <v>20.451216836429602</v>
          </cell>
          <cell r="G16">
            <v>14.3295416559604</v>
          </cell>
          <cell r="H16">
            <v>-31.2765114171177</v>
          </cell>
          <cell r="I16">
            <v>42.860483216030502</v>
          </cell>
          <cell r="J16">
            <v>-40.770983332744002</v>
          </cell>
          <cell r="K16">
            <v>-34.041622524953802</v>
          </cell>
          <cell r="L16">
            <v>14.180205395825</v>
          </cell>
          <cell r="M16">
            <v>-37.1095800959841</v>
          </cell>
          <cell r="N16">
            <v>19.020860999096001</v>
          </cell>
          <cell r="O16">
            <v>7.1175836597366402</v>
          </cell>
          <cell r="P16">
            <v>13.424949156367299</v>
          </cell>
          <cell r="Q16">
            <v>11.900270722264899</v>
          </cell>
          <cell r="R16">
            <v>4.1633555125028403</v>
          </cell>
          <cell r="S16">
            <v>14.0769679948485</v>
          </cell>
          <cell r="T16">
            <v>-20.713554410441699</v>
          </cell>
          <cell r="U16">
            <v>11.1713919975397</v>
          </cell>
          <cell r="V16">
            <v>-4.6552490921339</v>
          </cell>
          <cell r="W16">
            <v>-6.9589584935600302</v>
          </cell>
          <cell r="X16">
            <v>-2.29991868919618</v>
          </cell>
          <cell r="Y16">
            <v>9.5870210201925001</v>
          </cell>
          <cell r="Z16">
            <v>12.131634668359499</v>
          </cell>
          <cell r="AA16">
            <v>14.6834678366706</v>
          </cell>
          <cell r="AB16">
            <v>-55.923767834417902</v>
          </cell>
          <cell r="AC16">
            <v>7.28406862679822</v>
          </cell>
          <cell r="AD16">
            <v>27.639993842341799</v>
          </cell>
          <cell r="AE16">
            <v>4.6139742787368396</v>
          </cell>
          <cell r="AF16">
            <v>-1.6862247059214801</v>
          </cell>
          <cell r="AG16">
            <v>-17.255071103947</v>
          </cell>
          <cell r="AH16">
            <v>10.989550694159799</v>
          </cell>
          <cell r="AI16">
            <v>7.1981544690832404</v>
          </cell>
          <cell r="AJ16">
            <v>-21.292531959171601</v>
          </cell>
          <cell r="AK16">
            <v>3.6244518200038902</v>
          </cell>
          <cell r="AL16">
            <v>1.63016548710635</v>
          </cell>
          <cell r="AM16">
            <v>8.0861761728037092</v>
          </cell>
          <cell r="AN16">
            <v>-3.7499187227244701</v>
          </cell>
          <cell r="AO16">
            <v>0.80575209719109298</v>
          </cell>
          <cell r="AP16">
            <v>-19.867398978437102</v>
          </cell>
          <cell r="AQ16" t="str">
            <v>NaN</v>
          </cell>
          <cell r="AR16">
            <v>9.2801097039812497</v>
          </cell>
        </row>
        <row r="17">
          <cell r="A17" t="str">
            <v>PK046-590254</v>
          </cell>
          <cell r="B17">
            <v>443.28075364102102</v>
          </cell>
          <cell r="C17">
            <v>371.911987263848</v>
          </cell>
          <cell r="D17">
            <v>-0.76134215258009996</v>
          </cell>
          <cell r="E17">
            <v>22.329276349752</v>
          </cell>
          <cell r="F17">
            <v>2.6432353728687699</v>
          </cell>
          <cell r="G17">
            <v>24.3875302868943</v>
          </cell>
          <cell r="H17">
            <v>-16.8386768216495</v>
          </cell>
          <cell r="I17">
            <v>15.2747655539023</v>
          </cell>
          <cell r="J17">
            <v>-45.361363313878797</v>
          </cell>
          <cell r="K17">
            <v>-36.314503253237802</v>
          </cell>
          <cell r="L17">
            <v>-4.72551530115829</v>
          </cell>
          <cell r="M17">
            <v>-5.3524565934218504</v>
          </cell>
          <cell r="N17">
            <v>9.3939933758630492</v>
          </cell>
          <cell r="O17">
            <v>-16.863042738980202</v>
          </cell>
          <cell r="P17">
            <v>33.147693842184403</v>
          </cell>
          <cell r="Q17">
            <v>-1.9423316420275401</v>
          </cell>
          <cell r="R17">
            <v>-8.8119134925045302</v>
          </cell>
          <cell r="S17">
            <v>31.434929717720799</v>
          </cell>
          <cell r="T17">
            <v>-27.888424907892801</v>
          </cell>
          <cell r="U17">
            <v>-26.483881640165698</v>
          </cell>
          <cell r="V17">
            <v>-9.1811854466649994</v>
          </cell>
          <cell r="W17">
            <v>-17.837910047114502</v>
          </cell>
          <cell r="X17">
            <v>9.6091662482398092</v>
          </cell>
          <cell r="Y17">
            <v>-16.181701452746999</v>
          </cell>
          <cell r="Z17">
            <v>31.597766062008599</v>
          </cell>
          <cell r="AA17">
            <v>0.32600509307950998</v>
          </cell>
          <cell r="AB17">
            <v>-40.893985095299897</v>
          </cell>
          <cell r="AC17">
            <v>-13.932260518494999</v>
          </cell>
          <cell r="AD17">
            <v>-14.2555859011701</v>
          </cell>
          <cell r="AE17">
            <v>3.5758684326032801</v>
          </cell>
          <cell r="AF17">
            <v>16.138650162514999</v>
          </cell>
          <cell r="AG17">
            <v>-3.2026725363752901</v>
          </cell>
          <cell r="AH17">
            <v>-4.8958084782386502</v>
          </cell>
          <cell r="AI17">
            <v>21.133913621240399</v>
          </cell>
          <cell r="AJ17">
            <v>-13.6119471729696</v>
          </cell>
          <cell r="AK17">
            <v>-1.52608110871122</v>
          </cell>
          <cell r="AL17">
            <v>8.3446258651137502</v>
          </cell>
          <cell r="AM17">
            <v>-39.161428929587203</v>
          </cell>
          <cell r="AN17">
            <v>3.32632064761111</v>
          </cell>
          <cell r="AO17">
            <v>1.22080032927336</v>
          </cell>
          <cell r="AP17">
            <v>-23.861700399204501</v>
          </cell>
          <cell r="AQ17" t="str">
            <v>NaN</v>
          </cell>
          <cell r="AR17">
            <v>-2.2869348622075099</v>
          </cell>
        </row>
        <row r="18">
          <cell r="A18" t="str">
            <v>PK046-593180</v>
          </cell>
          <cell r="B18">
            <v>457.25745968429698</v>
          </cell>
          <cell r="C18">
            <v>388.897734129296</v>
          </cell>
          <cell r="D18">
            <v>-10.700253338266601</v>
          </cell>
          <cell r="E18">
            <v>20.255318748138802</v>
          </cell>
          <cell r="F18">
            <v>16.687291454560299</v>
          </cell>
          <cell r="G18">
            <v>11.2720855081586</v>
          </cell>
          <cell r="H18">
            <v>-33.178106473468098</v>
          </cell>
          <cell r="I18">
            <v>-14.3028962218816</v>
          </cell>
          <cell r="J18">
            <v>-39.506279612261501</v>
          </cell>
          <cell r="K18">
            <v>-36.9185732036659</v>
          </cell>
          <cell r="L18">
            <v>56.319620738282801</v>
          </cell>
          <cell r="M18">
            <v>-36.323935449346301</v>
          </cell>
          <cell r="N18">
            <v>15.9818496927794</v>
          </cell>
          <cell r="O18">
            <v>10.523432920812899</v>
          </cell>
          <cell r="P18">
            <v>-21.205428872714698</v>
          </cell>
          <cell r="Q18">
            <v>8.4076601081267803</v>
          </cell>
          <cell r="R18">
            <v>-11.510049107455799</v>
          </cell>
          <cell r="S18">
            <v>42.8319262573917</v>
          </cell>
          <cell r="T18">
            <v>-22.0151878955058</v>
          </cell>
          <cell r="U18">
            <v>27.3329647428199</v>
          </cell>
          <cell r="V18">
            <v>6.1907767663453797</v>
          </cell>
          <cell r="W18">
            <v>-8.9271081060566306</v>
          </cell>
          <cell r="X18">
            <v>-20.193989237171401</v>
          </cell>
          <cell r="Y18">
            <v>17.907919779072898</v>
          </cell>
          <cell r="Z18">
            <v>-17.107003435917601</v>
          </cell>
          <cell r="AA18">
            <v>-10.4882802980203</v>
          </cell>
          <cell r="AB18">
            <v>-42.699961762615899</v>
          </cell>
          <cell r="AC18">
            <v>-13.5212488533497</v>
          </cell>
          <cell r="AD18">
            <v>-1.66056525195477</v>
          </cell>
          <cell r="AE18">
            <v>8.4672199394504695</v>
          </cell>
          <cell r="AF18">
            <v>0.66528985051295897</v>
          </cell>
          <cell r="AG18">
            <v>9.85165319854692</v>
          </cell>
          <cell r="AH18">
            <v>11.8216152246126</v>
          </cell>
          <cell r="AI18">
            <v>7.3601880513558902</v>
          </cell>
          <cell r="AJ18">
            <v>-15.547476956828</v>
          </cell>
          <cell r="AK18">
            <v>-3.9479727173119601</v>
          </cell>
          <cell r="AL18">
            <v>2.2479718736071002</v>
          </cell>
          <cell r="AM18">
            <v>-4.26887782908062</v>
          </cell>
          <cell r="AN18">
            <v>-5.5701629314467</v>
          </cell>
          <cell r="AO18">
            <v>0.85306388051322701</v>
          </cell>
          <cell r="AP18">
            <v>-4.9864263600865799</v>
          </cell>
          <cell r="AQ18" t="str">
            <v>NaN</v>
          </cell>
          <cell r="AR18">
            <v>10.4779496870804</v>
          </cell>
        </row>
        <row r="19">
          <cell r="A19" t="str">
            <v>PK046-593184</v>
          </cell>
          <cell r="B19">
            <v>761.35812830948498</v>
          </cell>
          <cell r="C19">
            <v>518.32503902316398</v>
          </cell>
          <cell r="D19">
            <v>-11.147477436806</v>
          </cell>
          <cell r="E19">
            <v>55.5132503602009</v>
          </cell>
          <cell r="F19">
            <v>12.5981782517652</v>
          </cell>
          <cell r="G19">
            <v>1.3537688824485199</v>
          </cell>
          <cell r="H19">
            <v>-41.695382058669601</v>
          </cell>
          <cell r="I19">
            <v>47.886264179242303</v>
          </cell>
          <cell r="J19">
            <v>-52.067808133785803</v>
          </cell>
          <cell r="K19">
            <v>-42.000553008971004</v>
          </cell>
          <cell r="L19">
            <v>98.648907393499996</v>
          </cell>
          <cell r="M19">
            <v>-40.522627449308303</v>
          </cell>
          <cell r="N19">
            <v>18.924454322981099</v>
          </cell>
          <cell r="O19">
            <v>19.890692258027201</v>
          </cell>
          <cell r="P19">
            <v>-59.470628443407897</v>
          </cell>
          <cell r="Q19">
            <v>-46.909010658558799</v>
          </cell>
          <cell r="R19">
            <v>39.630461431361198</v>
          </cell>
          <cell r="S19">
            <v>69.5943948779761</v>
          </cell>
          <cell r="T19">
            <v>7.2773031916477198</v>
          </cell>
          <cell r="U19">
            <v>8.8609946285130707</v>
          </cell>
          <cell r="V19">
            <v>-26.910314266057501</v>
          </cell>
          <cell r="W19">
            <v>-51.947841170728701</v>
          </cell>
          <cell r="X19">
            <v>-36.028079527343699</v>
          </cell>
          <cell r="Y19">
            <v>6.8956039334056802</v>
          </cell>
          <cell r="Z19">
            <v>19.7909596487331</v>
          </cell>
          <cell r="AA19">
            <v>22.306391416652399</v>
          </cell>
          <cell r="AB19">
            <v>-179.26078687976499</v>
          </cell>
          <cell r="AC19">
            <v>15.602903847146701</v>
          </cell>
          <cell r="AD19">
            <v>-33.378137196945197</v>
          </cell>
          <cell r="AE19">
            <v>-17.115687492465799</v>
          </cell>
          <cell r="AF19">
            <v>-29.856770240167101</v>
          </cell>
          <cell r="AG19">
            <v>-18.8982307858555</v>
          </cell>
          <cell r="AH19">
            <v>19.906972988295198</v>
          </cell>
          <cell r="AI19">
            <v>8.1271986771590008</v>
          </cell>
          <cell r="AJ19">
            <v>6.9439973409081102</v>
          </cell>
          <cell r="AK19">
            <v>-7.9171600832393203</v>
          </cell>
          <cell r="AL19">
            <v>-12.957247762764601</v>
          </cell>
          <cell r="AM19">
            <v>16.010343839271201</v>
          </cell>
          <cell r="AN19">
            <v>19.206961698431002</v>
          </cell>
          <cell r="AO19">
            <v>1.4890495703907201</v>
          </cell>
          <cell r="AP19">
            <v>31.6102867677182</v>
          </cell>
          <cell r="AQ19" t="str">
            <v>NaN</v>
          </cell>
          <cell r="AR19">
            <v>-14.7912613624641</v>
          </cell>
        </row>
        <row r="20">
          <cell r="A20" t="str">
            <v>PK046-593842</v>
          </cell>
          <cell r="B20">
            <v>714.45473515231095</v>
          </cell>
          <cell r="C20">
            <v>558.51906158271902</v>
          </cell>
          <cell r="D20">
            <v>3.7738457016758602</v>
          </cell>
          <cell r="E20">
            <v>2.1814391328487899</v>
          </cell>
          <cell r="F20">
            <v>7.8469993691041999</v>
          </cell>
          <cell r="G20">
            <v>5.5063472524420396</v>
          </cell>
          <cell r="H20">
            <v>-73.325325752890606</v>
          </cell>
          <cell r="I20">
            <v>75.599875707362997</v>
          </cell>
          <cell r="J20">
            <v>3.10218783586483</v>
          </cell>
          <cell r="K20">
            <v>2.5322013790435598</v>
          </cell>
          <cell r="L20">
            <v>4.1694242246773703</v>
          </cell>
          <cell r="M20">
            <v>2.42441142207409</v>
          </cell>
          <cell r="N20">
            <v>4.9519090018074801</v>
          </cell>
          <cell r="O20">
            <v>3.7298367481914898</v>
          </cell>
          <cell r="P20">
            <v>61.123947782131197</v>
          </cell>
          <cell r="Q20">
            <v>3.1377485251335</v>
          </cell>
          <cell r="R20">
            <v>-63.214303392638797</v>
          </cell>
          <cell r="S20">
            <v>23.114071275933298</v>
          </cell>
          <cell r="T20">
            <v>-42.949908219892798</v>
          </cell>
          <cell r="U20">
            <v>-0.36739808537956697</v>
          </cell>
          <cell r="V20">
            <v>-44.460710255616803</v>
          </cell>
          <cell r="W20">
            <v>4.4690371592081997</v>
          </cell>
          <cell r="X20">
            <v>0.44431505114369302</v>
          </cell>
          <cell r="Y20">
            <v>-0.16811171843724201</v>
          </cell>
          <cell r="Z20">
            <v>3.40618647019941</v>
          </cell>
          <cell r="AA20">
            <v>5.2789425886674897</v>
          </cell>
          <cell r="AB20">
            <v>-116.888788978696</v>
          </cell>
          <cell r="AC20">
            <v>-1.8995179283241701</v>
          </cell>
          <cell r="AD20">
            <v>3.81076504532078</v>
          </cell>
          <cell r="AE20">
            <v>2.28113118537811</v>
          </cell>
          <cell r="AF20">
            <v>-3.22352145543198</v>
          </cell>
          <cell r="AG20">
            <v>3.8565332711277001</v>
          </cell>
          <cell r="AH20">
            <v>5.1492815428452197</v>
          </cell>
          <cell r="AI20">
            <v>91.830195021618195</v>
          </cell>
          <cell r="AJ20">
            <v>-50.3513216796865</v>
          </cell>
          <cell r="AK20">
            <v>1.9515537039339199</v>
          </cell>
          <cell r="AL20">
            <v>4.9769308960011802</v>
          </cell>
          <cell r="AM20">
            <v>0.35373682094443498</v>
          </cell>
          <cell r="AN20">
            <v>3.8980637250149099</v>
          </cell>
          <cell r="AO20">
            <v>-4.5416730275750696</v>
          </cell>
          <cell r="AP20">
            <v>6.7467980155010503</v>
          </cell>
          <cell r="AQ20" t="str">
            <v>NaN</v>
          </cell>
          <cell r="AR20">
            <v>33.3366016172507</v>
          </cell>
        </row>
        <row r="21">
          <cell r="A21" t="str">
            <v>PK046-25-211125</v>
          </cell>
          <cell r="B21">
            <v>27.7510641421188</v>
          </cell>
          <cell r="C21">
            <v>24.972086985967099</v>
          </cell>
          <cell r="D21">
            <v>1.5498699655194299</v>
          </cell>
          <cell r="E21">
            <v>0.43966051282442398</v>
          </cell>
          <cell r="F21">
            <v>1.3518705183475299</v>
          </cell>
          <cell r="G21">
            <v>-0.17374890435466001</v>
          </cell>
          <cell r="H21">
            <v>0.17155477705739899</v>
          </cell>
          <cell r="I21">
            <v>0.47230762585721497</v>
          </cell>
          <cell r="J21">
            <v>2.0299679810581202</v>
          </cell>
          <cell r="K21">
            <v>-2.3950114931984698</v>
          </cell>
          <cell r="L21">
            <v>2.3319119588310002</v>
          </cell>
          <cell r="M21">
            <v>-0.56073882207217196</v>
          </cell>
          <cell r="N21">
            <v>1.3910956569339601</v>
          </cell>
          <cell r="O21">
            <v>-0.82163045686739</v>
          </cell>
          <cell r="P21">
            <v>1.1247376209525199</v>
          </cell>
          <cell r="Q21">
            <v>-0.121549930336237</v>
          </cell>
          <cell r="R21">
            <v>0.88119755000239397</v>
          </cell>
          <cell r="S21">
            <v>1.4246562918345</v>
          </cell>
          <cell r="T21">
            <v>0.66582557877579396</v>
          </cell>
          <cell r="U21">
            <v>1.2500984040243901</v>
          </cell>
          <cell r="V21">
            <v>-1.0671611568771999</v>
          </cell>
          <cell r="W21">
            <v>1.1889362167633499</v>
          </cell>
          <cell r="X21">
            <v>1.06832116605391</v>
          </cell>
          <cell r="Y21">
            <v>2.4665170333956299</v>
          </cell>
          <cell r="Z21">
            <v>-2.1384688946684102E-2</v>
          </cell>
          <cell r="AA21">
            <v>0.823594685071669</v>
          </cell>
          <cell r="AB21">
            <v>-0.28016626531632199</v>
          </cell>
          <cell r="AC21">
            <v>0.92248315000093295</v>
          </cell>
          <cell r="AD21">
            <v>0.37157183786744502</v>
          </cell>
          <cell r="AE21">
            <v>-0.73043737793758701</v>
          </cell>
          <cell r="AF21">
            <v>1.04009817718358</v>
          </cell>
          <cell r="AG21">
            <v>0.328960894935314</v>
          </cell>
          <cell r="AH21">
            <v>-6.5804256656120094E-2</v>
          </cell>
          <cell r="AI21">
            <v>0.65825434744841604</v>
          </cell>
          <cell r="AJ21">
            <v>1.3161669741628199</v>
          </cell>
          <cell r="AK21">
            <v>-2.78700309172625</v>
          </cell>
          <cell r="AL21">
            <v>-1.36591914413867</v>
          </cell>
          <cell r="AM21">
            <v>0.16038965106137801</v>
          </cell>
          <cell r="AN21">
            <v>1.8896317610767699</v>
          </cell>
          <cell r="AO21">
            <v>1.14418267033301</v>
          </cell>
          <cell r="AP21">
            <v>6.4780954336565097E-2</v>
          </cell>
          <cell r="AQ21" t="str">
            <v>NaN</v>
          </cell>
          <cell r="AR21">
            <v>1.20475590296707</v>
          </cell>
        </row>
        <row r="22">
          <cell r="A22" t="str">
            <v>PK046-33-211125</v>
          </cell>
          <cell r="B22">
            <v>76.280335676099</v>
          </cell>
          <cell r="C22">
            <v>63.140585536493603</v>
          </cell>
          <cell r="D22">
            <v>-1.67175156209982</v>
          </cell>
          <cell r="E22">
            <v>-0.46358325136292999</v>
          </cell>
          <cell r="F22">
            <v>-0.31238639175850302</v>
          </cell>
          <cell r="G22">
            <v>1.5492503853227699</v>
          </cell>
          <cell r="H22">
            <v>-5.1362810649545096</v>
          </cell>
          <cell r="I22">
            <v>5.4359396863642599</v>
          </cell>
          <cell r="J22">
            <v>0.105086699053178</v>
          </cell>
          <cell r="K22">
            <v>2.1167122184263998</v>
          </cell>
          <cell r="L22">
            <v>0.12587105891038899</v>
          </cell>
          <cell r="M22">
            <v>1.6447771051223001E-2</v>
          </cell>
          <cell r="N22">
            <v>-6.7095627283290096</v>
          </cell>
          <cell r="O22">
            <v>3.1506873977412999</v>
          </cell>
          <cell r="P22">
            <v>1.30926249276732</v>
          </cell>
          <cell r="Q22">
            <v>0.17490702271908201</v>
          </cell>
          <cell r="R22">
            <v>-1.2679681711124</v>
          </cell>
          <cell r="S22">
            <v>10.869305923453</v>
          </cell>
          <cell r="T22">
            <v>-2.0597594588903498</v>
          </cell>
          <cell r="U22">
            <v>0.33384521221423602</v>
          </cell>
          <cell r="V22">
            <v>-2.8353320007273499</v>
          </cell>
          <cell r="W22">
            <v>2.0750294971982099</v>
          </cell>
          <cell r="X22">
            <v>-0.235582700901206</v>
          </cell>
          <cell r="Y22">
            <v>6.6653141510739297E-2</v>
          </cell>
          <cell r="Z22">
            <v>0.56785990398927499</v>
          </cell>
          <cell r="AA22">
            <v>-0.219417204453034</v>
          </cell>
          <cell r="AB22">
            <v>-8.4080631040297007</v>
          </cell>
          <cell r="AC22">
            <v>-1.03140201561238</v>
          </cell>
          <cell r="AD22">
            <v>0.48681403314194299</v>
          </cell>
          <cell r="AE22">
            <v>-0.73558937205889996</v>
          </cell>
          <cell r="AF22">
            <v>0.330117559886622</v>
          </cell>
          <cell r="AG22">
            <v>0.10027035901656201</v>
          </cell>
          <cell r="AH22">
            <v>-0.48789801664218002</v>
          </cell>
          <cell r="AI22">
            <v>2.40890086170341</v>
          </cell>
          <cell r="AJ22">
            <v>0.35633063010027899</v>
          </cell>
          <cell r="AK22">
            <v>-2.5354326376770602</v>
          </cell>
          <cell r="AL22">
            <v>-2.9401621468005499</v>
          </cell>
          <cell r="AM22">
            <v>6.6780610664816402</v>
          </cell>
          <cell r="AN22">
            <v>-3.7092347903762901</v>
          </cell>
          <cell r="AO22">
            <v>1.67362853119544</v>
          </cell>
          <cell r="AP22">
            <v>-8.4782152295208399E-2</v>
          </cell>
          <cell r="AQ22" t="str">
            <v>NaN</v>
          </cell>
          <cell r="AR22">
            <v>3.2134709868213198</v>
          </cell>
        </row>
        <row r="23">
          <cell r="A23" t="str">
            <v>PK046-39-211125</v>
          </cell>
          <cell r="B23">
            <v>50.238161094155302</v>
          </cell>
          <cell r="C23">
            <v>43.5062271547094</v>
          </cell>
          <cell r="D23">
            <v>0.76168638927842902</v>
          </cell>
          <cell r="E23">
            <v>2.4300006258737201</v>
          </cell>
          <cell r="F23">
            <v>1.1901414518114699</v>
          </cell>
          <cell r="G23">
            <v>2.3898847316439902</v>
          </cell>
          <cell r="H23">
            <v>1.27955676149541</v>
          </cell>
          <cell r="I23">
            <v>4.1148719203114403</v>
          </cell>
          <cell r="J23">
            <v>-2.8383203490820499</v>
          </cell>
          <cell r="K23">
            <v>-3.9778776792221699</v>
          </cell>
          <cell r="L23">
            <v>4.3411287354457402</v>
          </cell>
          <cell r="M23">
            <v>-1.55356924487169</v>
          </cell>
          <cell r="N23">
            <v>2.66063146611239</v>
          </cell>
          <cell r="O23">
            <v>2.9568088579072</v>
          </cell>
          <cell r="P23">
            <v>2.2128356309523598</v>
          </cell>
          <cell r="Q23">
            <v>0.47153824226630098</v>
          </cell>
          <cell r="R23">
            <v>-1.7227448970750301</v>
          </cell>
          <cell r="S23">
            <v>2.29144258688794</v>
          </cell>
          <cell r="T23">
            <v>1.11252671821197</v>
          </cell>
          <cell r="U23">
            <v>0.80075325377443096</v>
          </cell>
          <cell r="V23">
            <v>-2.6359906901638301</v>
          </cell>
          <cell r="W23">
            <v>3.0678240167034398</v>
          </cell>
          <cell r="X23">
            <v>-0.33967877507542998</v>
          </cell>
          <cell r="Y23">
            <v>0.89912373140693702</v>
          </cell>
          <cell r="Z23">
            <v>1.14133130178971</v>
          </cell>
          <cell r="AA23">
            <v>-0.32710479414608001</v>
          </cell>
          <cell r="AB23">
            <v>0.115512137585806</v>
          </cell>
          <cell r="AC23">
            <v>-3.1753566406194</v>
          </cell>
          <cell r="AD23">
            <v>2.3319019346082799</v>
          </cell>
          <cell r="AE23">
            <v>-4.5036713050995196</v>
          </cell>
          <cell r="AF23">
            <v>-0.86454167441541596</v>
          </cell>
          <cell r="AG23">
            <v>-0.80055073428415502</v>
          </cell>
          <cell r="AH23">
            <v>-2.34649318965094</v>
          </cell>
          <cell r="AI23">
            <v>-2.5526303944947002</v>
          </cell>
          <cell r="AJ23">
            <v>4.5586331561971196</v>
          </cell>
          <cell r="AK23">
            <v>-3.5368266302112499</v>
          </cell>
          <cell r="AL23">
            <v>-0.67895468291666805</v>
          </cell>
          <cell r="AM23">
            <v>0.48428196205274898</v>
          </cell>
          <cell r="AN23">
            <v>0.856986894080354</v>
          </cell>
          <cell r="AO23">
            <v>-2.2212052985615101</v>
          </cell>
          <cell r="AP23">
            <v>1.1038642635093501</v>
          </cell>
          <cell r="AQ23" t="str">
            <v>NaN</v>
          </cell>
          <cell r="AR23">
            <v>-1.1091632266324101</v>
          </cell>
        </row>
        <row r="24">
          <cell r="A24" t="str">
            <v>PK046-41-211125</v>
          </cell>
          <cell r="B24">
            <v>706.27972651698599</v>
          </cell>
          <cell r="C24">
            <v>611.76635595195103</v>
          </cell>
          <cell r="D24">
            <v>-8.6119545082129196</v>
          </cell>
          <cell r="E24">
            <v>-8.4653031482956305</v>
          </cell>
          <cell r="F24">
            <v>59.174293038236598</v>
          </cell>
          <cell r="G24">
            <v>34.938070924034797</v>
          </cell>
          <cell r="H24">
            <v>-56.268835212112002</v>
          </cell>
          <cell r="I24">
            <v>64.532123762900099</v>
          </cell>
          <cell r="J24">
            <v>-73.895325595171201</v>
          </cell>
          <cell r="K24">
            <v>-12.295774299179801</v>
          </cell>
          <cell r="L24">
            <v>23.4404073583996</v>
          </cell>
          <cell r="M24">
            <v>-18.807448865982</v>
          </cell>
          <cell r="N24">
            <v>41.709984701489098</v>
          </cell>
          <cell r="O24">
            <v>-35.441985047764099</v>
          </cell>
          <cell r="P24">
            <v>-10.4759786583724</v>
          </cell>
          <cell r="Q24">
            <v>6.4011327991412799</v>
          </cell>
          <cell r="R24">
            <v>-29.528965177981199</v>
          </cell>
          <cell r="S24">
            <v>-17.018012863359701</v>
          </cell>
          <cell r="T24">
            <v>-36.229805563508201</v>
          </cell>
          <cell r="U24">
            <v>-28.2323035115847</v>
          </cell>
          <cell r="V24">
            <v>-7.9550803244485699</v>
          </cell>
          <cell r="W24">
            <v>-44.691857534049298</v>
          </cell>
          <cell r="X24">
            <v>-24.335829441670299</v>
          </cell>
          <cell r="Y24">
            <v>-13.5035096603757</v>
          </cell>
          <cell r="Z24">
            <v>89.606099895729102</v>
          </cell>
          <cell r="AA24">
            <v>-21.470411819787198</v>
          </cell>
          <cell r="AB24">
            <v>-25.529710093676499</v>
          </cell>
          <cell r="AC24">
            <v>-30.455133706611999</v>
          </cell>
          <cell r="AD24">
            <v>25.9453325898758</v>
          </cell>
          <cell r="AE24">
            <v>-7.4217113678258597</v>
          </cell>
          <cell r="AF24">
            <v>-23.977543815282601</v>
          </cell>
          <cell r="AG24">
            <v>16.606588180510698</v>
          </cell>
          <cell r="AH24">
            <v>35.500162283070097</v>
          </cell>
          <cell r="AI24">
            <v>4.24676262547717</v>
          </cell>
          <cell r="AJ24">
            <v>-12.123850258778299</v>
          </cell>
          <cell r="AK24">
            <v>-20.933177812898101</v>
          </cell>
          <cell r="AL24">
            <v>2.0254468337301601</v>
          </cell>
          <cell r="AM24">
            <v>6.98787621472942</v>
          </cell>
          <cell r="AN24">
            <v>10.297445013105101</v>
          </cell>
          <cell r="AO24">
            <v>-3.7738878102529498</v>
          </cell>
          <cell r="AP24">
            <v>-38.196271280329398</v>
          </cell>
          <cell r="AQ24" t="str">
            <v>NaN</v>
          </cell>
          <cell r="AR24">
            <v>12.583194174870901</v>
          </cell>
        </row>
        <row r="25">
          <cell r="A25" t="str">
            <v>PK046-21-211125</v>
          </cell>
          <cell r="B25">
            <v>714.209983751305</v>
          </cell>
          <cell r="C25">
            <v>599.84287261485895</v>
          </cell>
          <cell r="D25">
            <v>18.108349011839302</v>
          </cell>
          <cell r="E25">
            <v>13.363478176016701</v>
          </cell>
          <cell r="F25">
            <v>23.0419625317857</v>
          </cell>
          <cell r="G25">
            <v>-11.686746267858499</v>
          </cell>
          <cell r="H25">
            <v>-37.870697683565197</v>
          </cell>
          <cell r="I25">
            <v>18.3123251187838</v>
          </cell>
          <cell r="J25">
            <v>-52.291967476979103</v>
          </cell>
          <cell r="K25">
            <v>-6.0837134216633304</v>
          </cell>
          <cell r="L25">
            <v>56.161956624161</v>
          </cell>
          <cell r="M25">
            <v>-40.631779368835403</v>
          </cell>
          <cell r="N25">
            <v>23.759332819983999</v>
          </cell>
          <cell r="O25">
            <v>20.377194388818399</v>
          </cell>
          <cell r="P25">
            <v>55.017323513582703</v>
          </cell>
          <cell r="Q25">
            <v>-22.352331681768</v>
          </cell>
          <cell r="R25">
            <v>7.94785791855917</v>
          </cell>
          <cell r="S25">
            <v>38.4168006047422</v>
          </cell>
          <cell r="T25">
            <v>-28.105221202179901</v>
          </cell>
          <cell r="U25">
            <v>-23.220329813429899</v>
          </cell>
          <cell r="V25">
            <v>4.9107463063570398</v>
          </cell>
          <cell r="W25">
            <v>-42.829422309636001</v>
          </cell>
          <cell r="X25">
            <v>-35.617324493796602</v>
          </cell>
          <cell r="Y25">
            <v>14.826136646294501</v>
          </cell>
          <cell r="Z25">
            <v>17.4736581753988</v>
          </cell>
          <cell r="AA25">
            <v>22.8355260396776</v>
          </cell>
          <cell r="AB25">
            <v>-73.485437737438502</v>
          </cell>
          <cell r="AC25">
            <v>17.854445396321001</v>
          </cell>
          <cell r="AD25">
            <v>-20.774435820991801</v>
          </cell>
          <cell r="AE25">
            <v>-22.243090649777599</v>
          </cell>
          <cell r="AF25">
            <v>10.251684110580101</v>
          </cell>
          <cell r="AG25">
            <v>5.83420312097899</v>
          </cell>
          <cell r="AH25">
            <v>8.0776771328573496</v>
          </cell>
          <cell r="AI25">
            <v>42.164744997771002</v>
          </cell>
          <cell r="AJ25">
            <v>-52.44915899531</v>
          </cell>
          <cell r="AK25">
            <v>-9.9543030937502497</v>
          </cell>
          <cell r="AL25">
            <v>2.1627045153800002</v>
          </cell>
          <cell r="AM25">
            <v>16.146963701133</v>
          </cell>
          <cell r="AN25">
            <v>10.1505531608931</v>
          </cell>
          <cell r="AO25">
            <v>-1.29719880069302</v>
          </cell>
          <cell r="AP25">
            <v>4.8873927006687197</v>
          </cell>
          <cell r="AQ25" t="str">
            <v>NaN</v>
          </cell>
          <cell r="AR25">
            <v>2.2527921816947098</v>
          </cell>
        </row>
        <row r="26">
          <cell r="A26" t="str">
            <v>PK046-24-211125</v>
          </cell>
          <cell r="B26">
            <v>40.927224762124702</v>
          </cell>
          <cell r="C26">
            <v>33.012584709804798</v>
          </cell>
          <cell r="D26">
            <v>-1.65665559673393</v>
          </cell>
          <cell r="E26">
            <v>-0.49184283376040999</v>
          </cell>
          <cell r="F26">
            <v>1.40373952634152</v>
          </cell>
          <cell r="G26">
            <v>-1.38555898700202</v>
          </cell>
          <cell r="H26">
            <v>-0.85537811787831297</v>
          </cell>
          <cell r="I26">
            <v>-0.312925306670707</v>
          </cell>
          <cell r="J26">
            <v>0.61358212595082895</v>
          </cell>
          <cell r="K26">
            <v>-2.1997713471777498</v>
          </cell>
          <cell r="L26">
            <v>-0.81665209867382305</v>
          </cell>
          <cell r="M26">
            <v>-0.47960446670852602</v>
          </cell>
          <cell r="N26">
            <v>-7.3829618463807895E-2</v>
          </cell>
          <cell r="O26">
            <v>-1.89188065389629</v>
          </cell>
          <cell r="P26">
            <v>33.539036123720997</v>
          </cell>
          <cell r="Q26">
            <v>29.0369533141488</v>
          </cell>
          <cell r="R26">
            <v>-2.0027873640626201</v>
          </cell>
          <cell r="S26">
            <v>-0.231004574233134</v>
          </cell>
          <cell r="T26">
            <v>1.3760980717267</v>
          </cell>
          <cell r="U26">
            <v>-0.47236685011574903</v>
          </cell>
          <cell r="V26">
            <v>-4.58878335087166</v>
          </cell>
          <cell r="W26">
            <v>-1.83006197845591</v>
          </cell>
          <cell r="X26">
            <v>-2.2950920362436298</v>
          </cell>
          <cell r="Y26">
            <v>-0.112771273782068</v>
          </cell>
          <cell r="Z26">
            <v>-1.4838227246803</v>
          </cell>
          <cell r="AA26">
            <v>-1.7303964587581799</v>
          </cell>
          <cell r="AB26">
            <v>-2.8267078283559801</v>
          </cell>
          <cell r="AC26">
            <v>-1.9607578465092499</v>
          </cell>
          <cell r="AD26">
            <v>-1.5577970043762901</v>
          </cell>
          <cell r="AE26">
            <v>-3.7732111841674998</v>
          </cell>
          <cell r="AF26">
            <v>-1.18237126421603</v>
          </cell>
          <cell r="AG26">
            <v>-1.3493041186380099</v>
          </cell>
          <cell r="AH26">
            <v>-2.1190333170788498</v>
          </cell>
          <cell r="AI26">
            <v>-0.94896972554921699</v>
          </cell>
          <cell r="AJ26">
            <v>2.0087706802917702</v>
          </cell>
          <cell r="AK26">
            <v>-0.83229178553427396</v>
          </cell>
          <cell r="AL26">
            <v>0.40654871523699299</v>
          </cell>
          <cell r="AM26">
            <v>-2.2703849139068999</v>
          </cell>
          <cell r="AN26">
            <v>0.16507181019203901</v>
          </cell>
          <cell r="AO26">
            <v>-1.19857425916359</v>
          </cell>
          <cell r="AP26">
            <v>-2.6824301023858501</v>
          </cell>
          <cell r="AQ26" t="str">
            <v>NaN</v>
          </cell>
          <cell r="AR26">
            <v>-1.56937737307837</v>
          </cell>
        </row>
        <row r="27">
          <cell r="A27" t="str">
            <v>PK046-37-211125</v>
          </cell>
          <cell r="B27">
            <v>84.112724055846499</v>
          </cell>
          <cell r="C27">
            <v>72.861481638429495</v>
          </cell>
          <cell r="D27">
            <v>-1.93063749482032</v>
          </cell>
          <cell r="E27">
            <v>1.4198439036572299</v>
          </cell>
          <cell r="F27">
            <v>1.97943439848556</v>
          </cell>
          <cell r="G27">
            <v>0.19759165134205001</v>
          </cell>
          <cell r="H27">
            <v>0.201293420220126</v>
          </cell>
          <cell r="I27">
            <v>6.08615964821466</v>
          </cell>
          <cell r="J27">
            <v>-7.9046902864530004</v>
          </cell>
          <cell r="K27">
            <v>-8.0327623882211192</v>
          </cell>
          <cell r="L27">
            <v>8.8574424727321492</v>
          </cell>
          <cell r="M27">
            <v>-3.1905286886940298</v>
          </cell>
          <cell r="N27">
            <v>2.4129065835631298</v>
          </cell>
          <cell r="O27">
            <v>5.4255810464667604</v>
          </cell>
          <cell r="P27">
            <v>5.9809848493881699</v>
          </cell>
          <cell r="Q27">
            <v>-1.3801588203114501</v>
          </cell>
          <cell r="R27">
            <v>-1.7947328330813299</v>
          </cell>
          <cell r="S27">
            <v>5.7168412290051096</v>
          </cell>
          <cell r="T27">
            <v>1.3190351829474201</v>
          </cell>
          <cell r="U27">
            <v>2.0827833064928498</v>
          </cell>
          <cell r="V27">
            <v>-0.98069348352326102</v>
          </cell>
          <cell r="W27">
            <v>5.8323060716524999</v>
          </cell>
          <cell r="X27">
            <v>-1.6229250593525599</v>
          </cell>
          <cell r="Y27">
            <v>-1.29211695783642</v>
          </cell>
          <cell r="Z27">
            <v>6.4285839721447502</v>
          </cell>
          <cell r="AA27">
            <v>-3.0915931711011502</v>
          </cell>
          <cell r="AB27">
            <v>0.73634147072362399</v>
          </cell>
          <cell r="AC27">
            <v>-6.1545458571494001</v>
          </cell>
          <cell r="AD27">
            <v>3.6878436821242202</v>
          </cell>
          <cell r="AE27">
            <v>-5.9368800796853902</v>
          </cell>
          <cell r="AF27">
            <v>-0.19291397670562699</v>
          </cell>
          <cell r="AG27">
            <v>-0.797409647376492</v>
          </cell>
          <cell r="AH27">
            <v>-1.8650481561480099</v>
          </cell>
          <cell r="AI27">
            <v>0.969430833725757</v>
          </cell>
          <cell r="AJ27">
            <v>2.0535214321792301</v>
          </cell>
          <cell r="AK27">
            <v>-4.0678964101828301</v>
          </cell>
          <cell r="AL27">
            <v>-3.9805878227248601</v>
          </cell>
          <cell r="AM27">
            <v>-0.34549375489321899</v>
          </cell>
          <cell r="AN27">
            <v>0.72699549762202598</v>
          </cell>
          <cell r="AO27">
            <v>-3.8344355697224799</v>
          </cell>
          <cell r="AP27">
            <v>1.5525028510041901</v>
          </cell>
          <cell r="AQ27" t="str">
            <v>NaN</v>
          </cell>
          <cell r="AR27">
            <v>-0.67251140741981097</v>
          </cell>
        </row>
        <row r="28">
          <cell r="A28" t="str">
            <v>PK046-38-211125</v>
          </cell>
          <cell r="B28">
            <v>151.56327930929001</v>
          </cell>
          <cell r="C28">
            <v>145.846130268129</v>
          </cell>
          <cell r="D28">
            <v>2.6266350612706399</v>
          </cell>
          <cell r="E28">
            <v>2.1367615285541799</v>
          </cell>
          <cell r="F28">
            <v>0.78508898689296602</v>
          </cell>
          <cell r="G28">
            <v>4.2727006434737396</v>
          </cell>
          <cell r="H28">
            <v>-9.7944853360352599</v>
          </cell>
          <cell r="I28">
            <v>2.6697405420506102</v>
          </cell>
          <cell r="J28">
            <v>3.6995886299505401</v>
          </cell>
          <cell r="K28">
            <v>0.29404244703530902</v>
          </cell>
          <cell r="L28">
            <v>29.066873497370501</v>
          </cell>
          <cell r="M28">
            <v>-11.190073324981199</v>
          </cell>
          <cell r="N28">
            <v>17.964047921467799</v>
          </cell>
          <cell r="O28">
            <v>-11.7916094070134</v>
          </cell>
          <cell r="P28">
            <v>3.3447923015737402</v>
          </cell>
          <cell r="Q28">
            <v>1.60774735037244</v>
          </cell>
          <cell r="R28">
            <v>-8.9356163629221701</v>
          </cell>
          <cell r="S28">
            <v>4.9311730894390697</v>
          </cell>
          <cell r="T28">
            <v>-5.6482945841116603</v>
          </cell>
          <cell r="U28">
            <v>2.2396397199705702</v>
          </cell>
          <cell r="V28">
            <v>0.52748950284637497</v>
          </cell>
          <cell r="W28">
            <v>-3.78882515486834</v>
          </cell>
          <cell r="X28">
            <v>1.3320822635593399</v>
          </cell>
          <cell r="Y28">
            <v>2.5137609087607999</v>
          </cell>
          <cell r="Z28">
            <v>3.9364394604293902</v>
          </cell>
          <cell r="AA28">
            <v>2.4291204469236098</v>
          </cell>
          <cell r="AB28">
            <v>-0.13123259883796701</v>
          </cell>
          <cell r="AC28">
            <v>2.3169603077112702</v>
          </cell>
          <cell r="AD28">
            <v>2.6461771055201999</v>
          </cell>
          <cell r="AE28">
            <v>-1.8864352122666601</v>
          </cell>
          <cell r="AF28">
            <v>0.80601038496027999</v>
          </cell>
          <cell r="AG28">
            <v>-1.86415218357518</v>
          </cell>
          <cell r="AH28">
            <v>0.59007382887078896</v>
          </cell>
          <cell r="AI28">
            <v>6.4197093701292101</v>
          </cell>
          <cell r="AJ28">
            <v>-5.7937876345013297</v>
          </cell>
          <cell r="AK28">
            <v>-2.2917106751890901</v>
          </cell>
          <cell r="AL28">
            <v>-3.7998551444798898</v>
          </cell>
          <cell r="AM28">
            <v>-3.0503978329096699</v>
          </cell>
          <cell r="AN28">
            <v>4.6700193630962996</v>
          </cell>
          <cell r="AO28">
            <v>0.92050970318120195</v>
          </cell>
          <cell r="AP28">
            <v>1.3291117358025499</v>
          </cell>
          <cell r="AQ28" t="str">
            <v>NaN</v>
          </cell>
          <cell r="AR28">
            <v>0.62277902909197402</v>
          </cell>
        </row>
        <row r="29">
          <cell r="A29" t="str">
            <v>PK046-42-211125</v>
          </cell>
          <cell r="B29">
            <v>468.79362384153302</v>
          </cell>
          <cell r="C29">
            <v>449.640903912201</v>
          </cell>
          <cell r="D29">
            <v>1.31749715337215E-2</v>
          </cell>
          <cell r="E29">
            <v>11.2162353580363</v>
          </cell>
          <cell r="F29">
            <v>1.6104981341834801</v>
          </cell>
          <cell r="G29">
            <v>-4.9653860892190798</v>
          </cell>
          <cell r="H29">
            <v>-38.192389300268196</v>
          </cell>
          <cell r="I29">
            <v>12.1385022843976</v>
          </cell>
          <cell r="J29">
            <v>-10.346994085581001</v>
          </cell>
          <cell r="K29">
            <v>-32.942304897013997</v>
          </cell>
          <cell r="L29">
            <v>90.425612539103795</v>
          </cell>
          <cell r="M29">
            <v>-39.079694277535502</v>
          </cell>
          <cell r="N29">
            <v>39.432205580232399</v>
          </cell>
          <cell r="O29">
            <v>9.5194445040693605</v>
          </cell>
          <cell r="P29">
            <v>7.8177259470389204</v>
          </cell>
          <cell r="Q29">
            <v>0.30260289629077203</v>
          </cell>
          <cell r="R29">
            <v>-33.902067586182199</v>
          </cell>
          <cell r="S29">
            <v>24.769497982524101</v>
          </cell>
          <cell r="T29">
            <v>-12.1484124833273</v>
          </cell>
          <cell r="U29">
            <v>-2.5978321037427698</v>
          </cell>
          <cell r="V29">
            <v>-7.16184616502147</v>
          </cell>
          <cell r="W29">
            <v>-9.4851551004313599</v>
          </cell>
          <cell r="X29">
            <v>3.1136484918283702E-2</v>
          </cell>
          <cell r="Y29">
            <v>-28.346156574888301</v>
          </cell>
          <cell r="Z29">
            <v>6.9027540732797696</v>
          </cell>
          <cell r="AA29">
            <v>-1.1052436207694101</v>
          </cell>
          <cell r="AB29">
            <v>1.1588290620192501</v>
          </cell>
          <cell r="AC29">
            <v>2.2086587928416801</v>
          </cell>
          <cell r="AD29">
            <v>7.5498688830307001</v>
          </cell>
          <cell r="AE29">
            <v>-5.6550389899973901</v>
          </cell>
          <cell r="AF29">
            <v>19.6511663045933</v>
          </cell>
          <cell r="AG29">
            <v>12.4422307706221</v>
          </cell>
          <cell r="AH29">
            <v>-1.11519856940053</v>
          </cell>
          <cell r="AI29">
            <v>-17.554620251080301</v>
          </cell>
          <cell r="AJ29">
            <v>2.1290380898527701</v>
          </cell>
          <cell r="AK29">
            <v>-6.81192066074758</v>
          </cell>
          <cell r="AL29">
            <v>-22.0766147227259</v>
          </cell>
          <cell r="AM29">
            <v>26.161842047118199</v>
          </cell>
          <cell r="AN29">
            <v>1.5881651061295701</v>
          </cell>
          <cell r="AO29">
            <v>1.0439093988210899</v>
          </cell>
          <cell r="AP29">
            <v>-0.90694100973413605</v>
          </cell>
          <cell r="AQ29" t="str">
            <v>NaN</v>
          </cell>
          <cell r="AR29">
            <v>8.23536319144063</v>
          </cell>
        </row>
        <row r="30">
          <cell r="A30" t="str">
            <v>PK046-1-220312</v>
          </cell>
          <cell r="B30">
            <v>159.73004823999099</v>
          </cell>
          <cell r="C30">
            <v>147.22605085152199</v>
          </cell>
          <cell r="D30">
            <v>-2.30695874680102</v>
          </cell>
          <cell r="E30">
            <v>8.4795408240820809</v>
          </cell>
          <cell r="F30">
            <v>-3.7792886665059799</v>
          </cell>
          <cell r="G30">
            <v>-5.7193474813777296</v>
          </cell>
          <cell r="H30">
            <v>-14.830100148575401</v>
          </cell>
          <cell r="I30">
            <v>13.6465504920372</v>
          </cell>
          <cell r="J30">
            <v>-8.5335490906750895</v>
          </cell>
          <cell r="K30">
            <v>-2.9966089163478999</v>
          </cell>
          <cell r="L30">
            <v>24.903493255786401</v>
          </cell>
          <cell r="M30">
            <v>-13.9321486233626</v>
          </cell>
          <cell r="N30">
            <v>10.8376308472149</v>
          </cell>
          <cell r="O30">
            <v>7.3621851451792404</v>
          </cell>
          <cell r="P30">
            <v>-0.83065381778641001</v>
          </cell>
          <cell r="Q30">
            <v>-2.1666587433378699</v>
          </cell>
          <cell r="R30">
            <v>-12.582317656027101</v>
          </cell>
          <cell r="S30">
            <v>7.1726024976160101</v>
          </cell>
          <cell r="T30">
            <v>-6.8357879211676096</v>
          </cell>
          <cell r="U30">
            <v>-3.6560465536448499</v>
          </cell>
          <cell r="V30">
            <v>-1.1898855471495</v>
          </cell>
          <cell r="W30">
            <v>-4.2023890178712904</v>
          </cell>
          <cell r="X30">
            <v>-3.9273302023409702</v>
          </cell>
          <cell r="Y30">
            <v>-10.1112427647041</v>
          </cell>
          <cell r="Z30">
            <v>-2.0542161755129</v>
          </cell>
          <cell r="AA30">
            <v>-2.9432090706960699</v>
          </cell>
          <cell r="AB30">
            <v>3.8619702830210798</v>
          </cell>
          <cell r="AC30">
            <v>-2.79560514418539</v>
          </cell>
          <cell r="AD30">
            <v>3.85423242294083</v>
          </cell>
          <cell r="AE30">
            <v>-5.3826020829027303</v>
          </cell>
          <cell r="AF30">
            <v>3.1003842462142801</v>
          </cell>
          <cell r="AG30">
            <v>3.8528038006351601</v>
          </cell>
          <cell r="AH30">
            <v>-1.98315293528107</v>
          </cell>
          <cell r="AI30">
            <v>-0.88439303180953199</v>
          </cell>
          <cell r="AJ30">
            <v>5.5684573314684398</v>
          </cell>
          <cell r="AK30">
            <v>-1.1842321871700301</v>
          </cell>
          <cell r="AL30">
            <v>-6.3507204436926497</v>
          </cell>
          <cell r="AM30">
            <v>4.2187807257831302</v>
          </cell>
          <cell r="AN30">
            <v>2.1425017576594101</v>
          </cell>
          <cell r="AO30">
            <v>-2.5573249996067302</v>
          </cell>
          <cell r="AP30">
            <v>-3.5279912978285499</v>
          </cell>
          <cell r="AQ30" t="str">
            <v>NaN</v>
          </cell>
          <cell r="AR30">
            <v>1.9921895383219601</v>
          </cell>
        </row>
        <row r="31">
          <cell r="A31" t="str">
            <v>PK046-2-220312</v>
          </cell>
          <cell r="B31">
            <v>592.85594795591896</v>
          </cell>
          <cell r="C31">
            <v>548.65534806733797</v>
          </cell>
          <cell r="D31">
            <v>-42.122824962347799</v>
          </cell>
          <cell r="E31">
            <v>22.221065030167701</v>
          </cell>
          <cell r="F31">
            <v>-7.2810273694960603</v>
          </cell>
          <cell r="G31">
            <v>17.734552460915999</v>
          </cell>
          <cell r="H31">
            <v>-18.1378537224384</v>
          </cell>
          <cell r="I31">
            <v>43.168023774420398</v>
          </cell>
          <cell r="J31">
            <v>-37.560530667786601</v>
          </cell>
          <cell r="K31">
            <v>-44.705994905640999</v>
          </cell>
          <cell r="L31">
            <v>73.914671396146005</v>
          </cell>
          <cell r="M31">
            <v>-43.085385040389497</v>
          </cell>
          <cell r="N31">
            <v>-13.934665589031299</v>
          </cell>
          <cell r="O31">
            <v>-15.541270153835899</v>
          </cell>
          <cell r="P31">
            <v>16.400545085954999</v>
          </cell>
          <cell r="Q31">
            <v>9.3796342352303608</v>
          </cell>
          <cell r="R31">
            <v>-34.602814089111398</v>
          </cell>
          <cell r="S31">
            <v>6.0985320052714096</v>
          </cell>
          <cell r="T31">
            <v>-15.980435697635</v>
          </cell>
          <cell r="U31">
            <v>6.4465794733123696</v>
          </cell>
          <cell r="V31">
            <v>6.2420222464900901</v>
          </cell>
          <cell r="W31">
            <v>5.2962308042636996</v>
          </cell>
          <cell r="X31">
            <v>-36.829415752927297</v>
          </cell>
          <cell r="Y31">
            <v>-8.6709677448028692</v>
          </cell>
          <cell r="Z31">
            <v>4.1805161335930201</v>
          </cell>
          <cell r="AA31">
            <v>1.31636399664032</v>
          </cell>
          <cell r="AB31">
            <v>12.788751878013599</v>
          </cell>
          <cell r="AC31">
            <v>12.0836029121004</v>
          </cell>
          <cell r="AD31">
            <v>10.9163190840494</v>
          </cell>
          <cell r="AE31">
            <v>2.3464717040722198</v>
          </cell>
          <cell r="AF31">
            <v>-38.441955740090201</v>
          </cell>
          <cell r="AG31">
            <v>-9.1082030734322199</v>
          </cell>
          <cell r="AH31">
            <v>9.7640680816624492</v>
          </cell>
          <cell r="AI31">
            <v>4.0290206549826602</v>
          </cell>
          <cell r="AJ31">
            <v>-27.478303102121099</v>
          </cell>
          <cell r="AK31">
            <v>7.2722015024168396</v>
          </cell>
          <cell r="AL31">
            <v>-0.70662129809188901</v>
          </cell>
          <cell r="AM31">
            <v>-49.973539195900898</v>
          </cell>
          <cell r="AN31">
            <v>15.562455478849699</v>
          </cell>
          <cell r="AO31">
            <v>2.1722488393270298</v>
          </cell>
          <cell r="AP31">
            <v>15.588443613214499</v>
          </cell>
          <cell r="AQ31" t="str">
            <v>NaN</v>
          </cell>
          <cell r="AR31">
            <v>8.4119260144169594</v>
          </cell>
        </row>
        <row r="32">
          <cell r="A32" t="str">
            <v>PK046-3-220312</v>
          </cell>
          <cell r="B32">
            <v>233.47647773110899</v>
          </cell>
          <cell r="C32">
            <v>181.848293539222</v>
          </cell>
          <cell r="D32">
            <v>-7.5013059070339896</v>
          </cell>
          <cell r="E32">
            <v>-2.1256705336942798</v>
          </cell>
          <cell r="F32">
            <v>15.281123791380001</v>
          </cell>
          <cell r="G32">
            <v>-10.456578090787501</v>
          </cell>
          <cell r="H32">
            <v>-14.132812942925</v>
          </cell>
          <cell r="I32">
            <v>28.386537298082601</v>
          </cell>
          <cell r="J32">
            <v>-21.505459889583101</v>
          </cell>
          <cell r="K32">
            <v>-19.641529163343101</v>
          </cell>
          <cell r="L32">
            <v>4.6695723719745104</v>
          </cell>
          <cell r="M32">
            <v>2.7699375347717399</v>
          </cell>
          <cell r="N32">
            <v>-7.0694783283401099</v>
          </cell>
          <cell r="O32">
            <v>-7.7741673205454296</v>
          </cell>
          <cell r="P32">
            <v>9.6260219067590906</v>
          </cell>
          <cell r="Q32">
            <v>3.0795685615577399</v>
          </cell>
          <cell r="R32">
            <v>-6.2965010510032302</v>
          </cell>
          <cell r="S32">
            <v>26.151444421844499</v>
          </cell>
          <cell r="T32">
            <v>3.27469958500699</v>
          </cell>
          <cell r="U32">
            <v>0.68570677984693695</v>
          </cell>
          <cell r="V32">
            <v>-12.9406534473622</v>
          </cell>
          <cell r="W32">
            <v>2.6799435142438601</v>
          </cell>
          <cell r="X32">
            <v>-6.5932632986661197</v>
          </cell>
          <cell r="Y32">
            <v>-16.675414172721801</v>
          </cell>
          <cell r="Z32">
            <v>6.9937802122597601</v>
          </cell>
          <cell r="AA32">
            <v>4.99707311722499</v>
          </cell>
          <cell r="AB32">
            <v>-16.297104281355601</v>
          </cell>
          <cell r="AC32">
            <v>27.920316937465198</v>
          </cell>
          <cell r="AD32">
            <v>-4.4529109205535899</v>
          </cell>
          <cell r="AE32">
            <v>-0.218653867863952</v>
          </cell>
          <cell r="AF32">
            <v>0.18099932369100499</v>
          </cell>
          <cell r="AG32">
            <v>-0.21848130489461101</v>
          </cell>
          <cell r="AH32">
            <v>1.9203544060981299</v>
          </cell>
          <cell r="AI32">
            <v>10.2629530810995</v>
          </cell>
          <cell r="AJ32">
            <v>-10.4512521323205</v>
          </cell>
          <cell r="AK32">
            <v>-3.4190425294041198</v>
          </cell>
          <cell r="AL32">
            <v>-5.6986109345396203</v>
          </cell>
          <cell r="AM32">
            <v>3.2312888499582701</v>
          </cell>
          <cell r="AN32">
            <v>0.24241345706212</v>
          </cell>
          <cell r="AO32">
            <v>-2.0420973572324002</v>
          </cell>
          <cell r="AP32">
            <v>-10.2650327815225</v>
          </cell>
          <cell r="AQ32" t="str">
            <v>NaN</v>
          </cell>
          <cell r="AR32">
            <v>-2.9578520525119201</v>
          </cell>
        </row>
        <row r="33">
          <cell r="A33" t="str">
            <v>PK046-4-220312</v>
          </cell>
          <cell r="B33">
            <v>221.62890120610501</v>
          </cell>
          <cell r="C33">
            <v>207.610265166528</v>
          </cell>
          <cell r="D33">
            <v>-3.2314873274263101</v>
          </cell>
          <cell r="E33">
            <v>-6.7686265946720798</v>
          </cell>
          <cell r="F33">
            <v>8.1737011868228109</v>
          </cell>
          <cell r="G33">
            <v>0.92559555302406005</v>
          </cell>
          <cell r="H33">
            <v>-27.3876402146464</v>
          </cell>
          <cell r="I33">
            <v>22.200827398531001</v>
          </cell>
          <cell r="J33">
            <v>-34.812569118777503</v>
          </cell>
          <cell r="K33">
            <v>-10.6763703530829</v>
          </cell>
          <cell r="L33">
            <v>16.8718673144413</v>
          </cell>
          <cell r="M33">
            <v>-4.2038896311957297</v>
          </cell>
          <cell r="N33">
            <v>7.3486016210576697</v>
          </cell>
          <cell r="O33">
            <v>-3.8664856344429701</v>
          </cell>
          <cell r="P33">
            <v>1.47430785382819</v>
          </cell>
          <cell r="Q33">
            <v>3.44653717065927</v>
          </cell>
          <cell r="R33">
            <v>-3.9829432577146902</v>
          </cell>
          <cell r="S33">
            <v>11.303385646675499</v>
          </cell>
          <cell r="T33">
            <v>3.4685188179299802</v>
          </cell>
          <cell r="U33">
            <v>21.4515069558657</v>
          </cell>
          <cell r="V33">
            <v>6.7940295437547098</v>
          </cell>
          <cell r="W33">
            <v>-2.4657106645925899</v>
          </cell>
          <cell r="X33">
            <v>2.0237181187832798</v>
          </cell>
          <cell r="Y33">
            <v>2.9657417505035402</v>
          </cell>
          <cell r="Z33">
            <v>9.1233447983329103</v>
          </cell>
          <cell r="AA33">
            <v>-5.8059639618221901</v>
          </cell>
          <cell r="AB33">
            <v>-6.0923642224790102</v>
          </cell>
          <cell r="AC33">
            <v>5.6328299469109604</v>
          </cell>
          <cell r="AD33">
            <v>-1.0189239509094501</v>
          </cell>
          <cell r="AE33">
            <v>-10.7945065532843</v>
          </cell>
          <cell r="AF33">
            <v>-6.9772413812498302</v>
          </cell>
          <cell r="AG33">
            <v>3.8317056154603999</v>
          </cell>
          <cell r="AH33">
            <v>4.58246003887679</v>
          </cell>
          <cell r="AI33">
            <v>2.5074874491178498</v>
          </cell>
          <cell r="AJ33">
            <v>-2.5533513134320298</v>
          </cell>
          <cell r="AK33">
            <v>-7.2991748482086702</v>
          </cell>
          <cell r="AL33">
            <v>1.30631657825632</v>
          </cell>
          <cell r="AM33">
            <v>-11.5705585165943</v>
          </cell>
          <cell r="AN33">
            <v>6.2952211096005399</v>
          </cell>
          <cell r="AO33">
            <v>1.11065385418495</v>
          </cell>
          <cell r="AP33">
            <v>4.0529065960836297</v>
          </cell>
          <cell r="AQ33" t="str">
            <v>NaN</v>
          </cell>
          <cell r="AR33">
            <v>1.2745179192779601</v>
          </cell>
        </row>
        <row r="34">
          <cell r="A34" t="str">
            <v>PK046-5-220312</v>
          </cell>
          <cell r="B34">
            <v>314.39329797750298</v>
          </cell>
          <cell r="C34">
            <v>279.05554361649598</v>
          </cell>
          <cell r="D34">
            <v>-20.544987664436398</v>
          </cell>
          <cell r="E34">
            <v>16.783663149240301</v>
          </cell>
          <cell r="F34">
            <v>5.7885661292916799</v>
          </cell>
          <cell r="G34">
            <v>6.5239564497621503</v>
          </cell>
          <cell r="H34">
            <v>-17.983172504481001</v>
          </cell>
          <cell r="I34">
            <v>16.5821278370633</v>
          </cell>
          <cell r="J34">
            <v>-23.504870574314001</v>
          </cell>
          <cell r="K34">
            <v>-23.336069590871499</v>
          </cell>
          <cell r="L34">
            <v>6.07380847622745</v>
          </cell>
          <cell r="M34">
            <v>-17.25548077853</v>
          </cell>
          <cell r="N34">
            <v>-19.480758392049601</v>
          </cell>
          <cell r="O34">
            <v>-2.2753727549765101</v>
          </cell>
          <cell r="P34">
            <v>22.888472776176702</v>
          </cell>
          <cell r="Q34">
            <v>20.324223300085301</v>
          </cell>
          <cell r="R34">
            <v>-0.49922035905294099</v>
          </cell>
          <cell r="S34">
            <v>26.638482062911599</v>
          </cell>
          <cell r="T34">
            <v>5.0071775433506103</v>
          </cell>
          <cell r="U34">
            <v>7.4043642220747099</v>
          </cell>
          <cell r="V34">
            <v>-6.7362391989627097</v>
          </cell>
          <cell r="W34">
            <v>-13.576530373338001</v>
          </cell>
          <cell r="X34">
            <v>-2.6926790611218698</v>
          </cell>
          <cell r="Y34">
            <v>-12.4018815132758</v>
          </cell>
          <cell r="Z34">
            <v>55.8258186772564</v>
          </cell>
          <cell r="AA34">
            <v>0.61514108469902495</v>
          </cell>
          <cell r="AB34">
            <v>-22.121118129883101</v>
          </cell>
          <cell r="AC34">
            <v>11.1671214434833</v>
          </cell>
          <cell r="AD34">
            <v>-0.114215571709587</v>
          </cell>
          <cell r="AE34">
            <v>-1.7987053606839101</v>
          </cell>
          <cell r="AF34">
            <v>-1.0302613696621099</v>
          </cell>
          <cell r="AG34">
            <v>-9.41136195099266</v>
          </cell>
          <cell r="AH34">
            <v>2.2174334013039898</v>
          </cell>
          <cell r="AI34">
            <v>7.3746870268968197</v>
          </cell>
          <cell r="AJ34">
            <v>-23.129524088546599</v>
          </cell>
          <cell r="AK34">
            <v>3.3776833893253602</v>
          </cell>
          <cell r="AL34">
            <v>5.4103461972588196</v>
          </cell>
          <cell r="AM34">
            <v>0.70532488797637105</v>
          </cell>
          <cell r="AN34">
            <v>6.8398761706392897</v>
          </cell>
          <cell r="AO34">
            <v>5.5074094721543801E-2</v>
          </cell>
          <cell r="AP34">
            <v>-12.7723406335188</v>
          </cell>
          <cell r="AQ34" t="str">
            <v>NaN</v>
          </cell>
          <cell r="AR34">
            <v>1.93529921593107</v>
          </cell>
        </row>
        <row r="35">
          <cell r="A35" t="str">
            <v>PK046-6-220312</v>
          </cell>
          <cell r="B35">
            <v>123.876251378991</v>
          </cell>
          <cell r="C35">
            <v>98.987566464877602</v>
          </cell>
          <cell r="D35">
            <v>-2.02763375404386</v>
          </cell>
          <cell r="E35">
            <v>6.7375915879544701</v>
          </cell>
          <cell r="F35">
            <v>3.2280456127290398</v>
          </cell>
          <cell r="G35">
            <v>0.61007481205493996</v>
          </cell>
          <cell r="H35">
            <v>-7.1577693762699699</v>
          </cell>
          <cell r="I35">
            <v>13.1583059579724</v>
          </cell>
          <cell r="J35">
            <v>-14.9717186279468</v>
          </cell>
          <cell r="K35">
            <v>-7.9954538978897496</v>
          </cell>
          <cell r="L35">
            <v>0.66464857325182802</v>
          </cell>
          <cell r="M35">
            <v>-12.231914782674901</v>
          </cell>
          <cell r="N35">
            <v>-2.9801307562316199</v>
          </cell>
          <cell r="O35">
            <v>1.0711076795438901</v>
          </cell>
          <cell r="P35">
            <v>3.2436598603879201</v>
          </cell>
          <cell r="Q35">
            <v>4.1841386370941898</v>
          </cell>
          <cell r="R35">
            <v>-3.8010616483523698</v>
          </cell>
          <cell r="S35">
            <v>2.4055732597395298</v>
          </cell>
          <cell r="T35">
            <v>-4.78260908809842</v>
          </cell>
          <cell r="U35">
            <v>1.5134077566550701</v>
          </cell>
          <cell r="V35">
            <v>-2.0842947829753502</v>
          </cell>
          <cell r="W35">
            <v>9.5611099603486294E-2</v>
          </cell>
          <cell r="X35">
            <v>7.8931119140351198</v>
          </cell>
          <cell r="Y35">
            <v>-1.14449285708211</v>
          </cell>
          <cell r="Z35">
            <v>5.21048567436873</v>
          </cell>
          <cell r="AA35">
            <v>2.6374858895802298</v>
          </cell>
          <cell r="AB35">
            <v>-15.3804444834566</v>
          </cell>
          <cell r="AC35">
            <v>6.1966038661472496</v>
          </cell>
          <cell r="AD35">
            <v>-0.99094653853214698</v>
          </cell>
          <cell r="AE35">
            <v>-4.363236001053</v>
          </cell>
          <cell r="AF35">
            <v>-4.8970124646292197</v>
          </cell>
          <cell r="AG35">
            <v>4.1013594965526803</v>
          </cell>
          <cell r="AH35">
            <v>5.3194224287529499</v>
          </cell>
          <cell r="AI35">
            <v>-6.2834494731534596</v>
          </cell>
          <cell r="AJ35">
            <v>-3.6148961747711099</v>
          </cell>
          <cell r="AK35">
            <v>-1.4517102447711201</v>
          </cell>
          <cell r="AL35">
            <v>-0.47718952968919898</v>
          </cell>
          <cell r="AM35">
            <v>1.89493206574744</v>
          </cell>
          <cell r="AN35">
            <v>5.9999379715966796</v>
          </cell>
          <cell r="AO35">
            <v>1.3615482772590799</v>
          </cell>
          <cell r="AP35">
            <v>-6.2436406209001003</v>
          </cell>
          <cell r="AQ35" t="str">
            <v>NaN</v>
          </cell>
          <cell r="AR35">
            <v>2.3206900259771799</v>
          </cell>
        </row>
        <row r="36">
          <cell r="A36" t="str">
            <v>PK046-7-220312</v>
          </cell>
          <cell r="B36">
            <v>372.22815117691101</v>
          </cell>
          <cell r="C36">
            <v>325.95275935227602</v>
          </cell>
          <cell r="D36">
            <v>-27.176949727746699</v>
          </cell>
          <cell r="E36">
            <v>1.77165715034446</v>
          </cell>
          <cell r="F36">
            <v>18.145066439013299</v>
          </cell>
          <cell r="G36">
            <v>-1.1044394476628701</v>
          </cell>
          <cell r="H36">
            <v>-26.386261115697401</v>
          </cell>
          <cell r="I36">
            <v>70.410335636663007</v>
          </cell>
          <cell r="J36">
            <v>-35.852072201351902</v>
          </cell>
          <cell r="K36">
            <v>-32.874533371391202</v>
          </cell>
          <cell r="L36">
            <v>33.4144670703933</v>
          </cell>
          <cell r="M36">
            <v>-25.773312513341299</v>
          </cell>
          <cell r="N36">
            <v>-13.4105956139993</v>
          </cell>
          <cell r="O36">
            <v>-19.797899625267</v>
          </cell>
          <cell r="P36">
            <v>11.3258653123307</v>
          </cell>
          <cell r="Q36">
            <v>8.4206040405134406</v>
          </cell>
          <cell r="R36">
            <v>-11.3352112844091</v>
          </cell>
          <cell r="S36">
            <v>5.9223046144479596</v>
          </cell>
          <cell r="T36">
            <v>-11.248355797433501</v>
          </cell>
          <cell r="U36">
            <v>17.045754319783299</v>
          </cell>
          <cell r="V36">
            <v>19.624981877193601</v>
          </cell>
          <cell r="W36">
            <v>-1.8514558104410901</v>
          </cell>
          <cell r="X36">
            <v>-13.4016332947326</v>
          </cell>
          <cell r="Y36">
            <v>-21.656973985751101</v>
          </cell>
          <cell r="Z36">
            <v>4.7100283692802902</v>
          </cell>
          <cell r="AA36">
            <v>-3.1423593870575299</v>
          </cell>
          <cell r="AB36">
            <v>-0.26098222749056799</v>
          </cell>
          <cell r="AC36">
            <v>-23.673180216587401</v>
          </cell>
          <cell r="AD36">
            <v>11.6049357943762</v>
          </cell>
          <cell r="AE36">
            <v>-3.2917775934238098</v>
          </cell>
          <cell r="AF36">
            <v>-3.3822723853761798</v>
          </cell>
          <cell r="AG36">
            <v>6.2702209916432503</v>
          </cell>
          <cell r="AH36">
            <v>11.384382930587201</v>
          </cell>
          <cell r="AI36">
            <v>0.80349813322019403</v>
          </cell>
          <cell r="AJ36">
            <v>-2.8936307590568</v>
          </cell>
          <cell r="AK36">
            <v>-0.655210213333284</v>
          </cell>
          <cell r="AL36">
            <v>-9.2603209760145493</v>
          </cell>
          <cell r="AM36">
            <v>7.9468012939107098</v>
          </cell>
          <cell r="AN36">
            <v>5.5288472662244104</v>
          </cell>
          <cell r="AO36">
            <v>-1.1727442250854201</v>
          </cell>
          <cell r="AP36">
            <v>-16.217378561529301</v>
          </cell>
          <cell r="AQ36" t="str">
            <v>NaN</v>
          </cell>
          <cell r="AR36">
            <v>10.736293586180601</v>
          </cell>
        </row>
        <row r="37">
          <cell r="A37" t="str">
            <v>PK046-8-220312</v>
          </cell>
          <cell r="B37">
            <v>195.4256462733</v>
          </cell>
          <cell r="C37">
            <v>176.34444641943799</v>
          </cell>
          <cell r="D37">
            <v>-3.7038737298219502</v>
          </cell>
          <cell r="E37">
            <v>8.5610128699720001</v>
          </cell>
          <cell r="F37">
            <v>1.3704012548440401</v>
          </cell>
          <cell r="G37">
            <v>4.2212092947032396</v>
          </cell>
          <cell r="H37">
            <v>-13.2484800282927</v>
          </cell>
          <cell r="I37">
            <v>1.4884070885023899</v>
          </cell>
          <cell r="J37">
            <v>-9.1432700028867</v>
          </cell>
          <cell r="K37">
            <v>-21.970017246916701</v>
          </cell>
          <cell r="L37">
            <v>15.9868259695237</v>
          </cell>
          <cell r="M37">
            <v>-16.404504032637</v>
          </cell>
          <cell r="N37">
            <v>1.7719672412343701</v>
          </cell>
          <cell r="O37">
            <v>-11.5954880341663</v>
          </cell>
          <cell r="P37">
            <v>0.33767592280931602</v>
          </cell>
          <cell r="Q37">
            <v>15.081050119202899</v>
          </cell>
          <cell r="R37">
            <v>-3.8130920227996898</v>
          </cell>
          <cell r="S37">
            <v>8.1346323303063404</v>
          </cell>
          <cell r="T37">
            <v>-16.085450304155199</v>
          </cell>
          <cell r="U37">
            <v>-5.3282697544661204</v>
          </cell>
          <cell r="V37">
            <v>-1.3140478794972299</v>
          </cell>
          <cell r="W37">
            <v>2.7249771975365</v>
          </cell>
          <cell r="X37">
            <v>-8.9024502685419993</v>
          </cell>
          <cell r="Y37">
            <v>-0.36380191033633102</v>
          </cell>
          <cell r="Z37">
            <v>1.48196178563335</v>
          </cell>
          <cell r="AA37">
            <v>3.5950466567266401</v>
          </cell>
          <cell r="AB37">
            <v>-9.9343854935074294</v>
          </cell>
          <cell r="AC37">
            <v>-0.76582874021512504</v>
          </cell>
          <cell r="AD37">
            <v>8.3264217999008796</v>
          </cell>
          <cell r="AE37">
            <v>-1.4809348562729401</v>
          </cell>
          <cell r="AF37">
            <v>-2.98818660462682</v>
          </cell>
          <cell r="AG37">
            <v>2.2685399624316802</v>
          </cell>
          <cell r="AH37">
            <v>2.95368312157659</v>
          </cell>
          <cell r="AI37">
            <v>1.09455260128691</v>
          </cell>
          <cell r="AJ37">
            <v>-9.6637690299741106</v>
          </cell>
          <cell r="AK37">
            <v>-5.1291224188922504</v>
          </cell>
          <cell r="AL37">
            <v>3.2608738672577</v>
          </cell>
          <cell r="AM37">
            <v>-5.3782516865971202</v>
          </cell>
          <cell r="AN37">
            <v>11.240209376970601</v>
          </cell>
          <cell r="AO37">
            <v>1.9525669002557</v>
          </cell>
          <cell r="AP37">
            <v>-4.2455502332941997</v>
          </cell>
          <cell r="AQ37" t="str">
            <v>NaN</v>
          </cell>
          <cell r="AR37">
            <v>-5.4563820238336898E-2</v>
          </cell>
        </row>
        <row r="38">
          <cell r="A38" t="str">
            <v>PK046-9-220312</v>
          </cell>
          <cell r="B38">
            <v>211.03795094373501</v>
          </cell>
          <cell r="C38">
            <v>164.54678452378499</v>
          </cell>
          <cell r="D38">
            <v>-9.4579993100692497E-3</v>
          </cell>
          <cell r="E38">
            <v>-0.94944956013561499</v>
          </cell>
          <cell r="F38">
            <v>0.49957500616744399</v>
          </cell>
          <cell r="G38">
            <v>2.5342164921641901</v>
          </cell>
          <cell r="H38">
            <v>-15.4671697607101</v>
          </cell>
          <cell r="I38">
            <v>7.87741174178307</v>
          </cell>
          <cell r="J38">
            <v>-25.109676453007101</v>
          </cell>
          <cell r="K38">
            <v>-6.08614865039796</v>
          </cell>
          <cell r="L38">
            <v>11.291272555382299</v>
          </cell>
          <cell r="M38">
            <v>-6.5619744734029801</v>
          </cell>
          <cell r="N38">
            <v>0.109593403116022</v>
          </cell>
          <cell r="O38">
            <v>3.3968605894494299</v>
          </cell>
          <cell r="P38">
            <v>-3.9552388567987098</v>
          </cell>
          <cell r="Q38">
            <v>8.9584552853025894</v>
          </cell>
          <cell r="R38">
            <v>-1.26828326019778</v>
          </cell>
          <cell r="S38">
            <v>2.0920829877555498</v>
          </cell>
          <cell r="T38">
            <v>-8.2519986644141099</v>
          </cell>
          <cell r="U38">
            <v>15.531497574421101</v>
          </cell>
          <cell r="V38">
            <v>-9.9461155846145708</v>
          </cell>
          <cell r="W38">
            <v>8.79935861037821</v>
          </cell>
          <cell r="X38">
            <v>-20.169185935858799</v>
          </cell>
          <cell r="Y38">
            <v>3.0150875976479399</v>
          </cell>
          <cell r="Z38">
            <v>0.21664672693380299</v>
          </cell>
          <cell r="AA38">
            <v>0.69292845018146199</v>
          </cell>
          <cell r="AB38">
            <v>-29.604991591697399</v>
          </cell>
          <cell r="AC38">
            <v>-14.663539519171501</v>
          </cell>
          <cell r="AD38">
            <v>0.64854889691443995</v>
          </cell>
          <cell r="AE38">
            <v>3.66661988263954</v>
          </cell>
          <cell r="AF38">
            <v>9.9793998742224392</v>
          </cell>
          <cell r="AG38">
            <v>0.91445931125509206</v>
          </cell>
          <cell r="AH38">
            <v>0.43964864649538399</v>
          </cell>
          <cell r="AI38">
            <v>-0.20497800044085701</v>
          </cell>
          <cell r="AJ38">
            <v>2.33122012915406</v>
          </cell>
          <cell r="AK38">
            <v>-1.19882679026148</v>
          </cell>
          <cell r="AL38">
            <v>1.94609291393179</v>
          </cell>
          <cell r="AM38">
            <v>13.981110708118001</v>
          </cell>
          <cell r="AN38">
            <v>10.5611446428143</v>
          </cell>
          <cell r="AO38">
            <v>0.90475227792850099</v>
          </cell>
          <cell r="AP38">
            <v>-1.9514347469349</v>
          </cell>
          <cell r="AQ38" t="str">
            <v>NaN</v>
          </cell>
          <cell r="AR38">
            <v>-1.5740864121668099</v>
          </cell>
        </row>
        <row r="39">
          <cell r="A39" t="str">
            <v>PK046-10-220312</v>
          </cell>
          <cell r="B39">
            <v>423.84621234974099</v>
          </cell>
          <cell r="C39">
            <v>316.144903502072</v>
          </cell>
          <cell r="D39">
            <v>-11.3621965981018</v>
          </cell>
          <cell r="E39">
            <v>-11.5435728441712</v>
          </cell>
          <cell r="F39">
            <v>10.695559765139301</v>
          </cell>
          <cell r="G39">
            <v>-7.2923740144746496</v>
          </cell>
          <cell r="H39">
            <v>-18.590386302874499</v>
          </cell>
          <cell r="I39">
            <v>9.8712389698753</v>
          </cell>
          <cell r="J39">
            <v>-39.048030590369997</v>
          </cell>
          <cell r="K39">
            <v>-9.2877469526583898</v>
          </cell>
          <cell r="L39">
            <v>38.626828231258301</v>
          </cell>
          <cell r="M39">
            <v>-18.2328430488202</v>
          </cell>
          <cell r="N39">
            <v>10.745174612873299</v>
          </cell>
          <cell r="O39">
            <v>-10.126621155566299</v>
          </cell>
          <cell r="P39">
            <v>0.99904084451863995</v>
          </cell>
          <cell r="Q39">
            <v>10.2374149174008</v>
          </cell>
          <cell r="R39">
            <v>-18.797052904180401</v>
          </cell>
          <cell r="S39">
            <v>4.3428901589304498</v>
          </cell>
          <cell r="T39">
            <v>-8.6694523002910504</v>
          </cell>
          <cell r="U39">
            <v>7.3937090833772796</v>
          </cell>
          <cell r="V39">
            <v>-6.0653746266750899</v>
          </cell>
          <cell r="W39">
            <v>-3.8482481300310001</v>
          </cell>
          <cell r="X39">
            <v>-4.7491058942277</v>
          </cell>
          <cell r="Y39">
            <v>-7.6061868111680004</v>
          </cell>
          <cell r="Z39">
            <v>15.802957726849799</v>
          </cell>
          <cell r="AA39">
            <v>12.061802161106799</v>
          </cell>
          <cell r="AB39">
            <v>-21.463906059594599</v>
          </cell>
          <cell r="AC39">
            <v>54.419705036102201</v>
          </cell>
          <cell r="AD39">
            <v>-11.9176279054681</v>
          </cell>
          <cell r="AE39">
            <v>-6.8185307220187301</v>
          </cell>
          <cell r="AF39">
            <v>-8.8376193755715509</v>
          </cell>
          <cell r="AG39">
            <v>-9.5643084959980698</v>
          </cell>
          <cell r="AH39">
            <v>27.773531569776299</v>
          </cell>
          <cell r="AI39">
            <v>5.8255799412337801</v>
          </cell>
          <cell r="AJ39">
            <v>-13.1231091699081</v>
          </cell>
          <cell r="AK39">
            <v>-3.3655120152467002</v>
          </cell>
          <cell r="AL39">
            <v>-14.201477580429099</v>
          </cell>
          <cell r="AM39">
            <v>-7.6609438087189696</v>
          </cell>
          <cell r="AN39">
            <v>24.417713025061101</v>
          </cell>
          <cell r="AO39">
            <v>-1.5033106331192201</v>
          </cell>
          <cell r="AP39">
            <v>-15.884411987290401</v>
          </cell>
          <cell r="AQ39" t="str">
            <v>NaN</v>
          </cell>
          <cell r="AR39">
            <v>19.900069846503701</v>
          </cell>
        </row>
        <row r="40">
          <cell r="A40" t="str">
            <v>PK046-001</v>
          </cell>
          <cell r="B40">
            <v>184.31432671184101</v>
          </cell>
          <cell r="C40">
            <v>177.55103522605901</v>
          </cell>
          <cell r="D40">
            <v>-1.80015060631179</v>
          </cell>
          <cell r="E40">
            <v>0.13330698953686601</v>
          </cell>
          <cell r="F40">
            <v>-1.1775239394588499</v>
          </cell>
          <cell r="G40">
            <v>-0.13383601917514901</v>
          </cell>
          <cell r="H40">
            <v>-43.060681583332602</v>
          </cell>
          <cell r="I40">
            <v>44.061711857426602</v>
          </cell>
          <cell r="J40">
            <v>10.8980000910051</v>
          </cell>
          <cell r="K40">
            <v>-13.047341535985099</v>
          </cell>
          <cell r="L40">
            <v>-2.6471335831544298</v>
          </cell>
          <cell r="M40">
            <v>-0.297305937280192</v>
          </cell>
          <cell r="N40">
            <v>9.7478554914771998</v>
          </cell>
          <cell r="O40">
            <v>-0.142551916829981</v>
          </cell>
          <cell r="P40">
            <v>3.03069907438854</v>
          </cell>
          <cell r="Q40">
            <v>-5.4966185028231704</v>
          </cell>
          <cell r="R40">
            <v>-11.6545956957616</v>
          </cell>
          <cell r="S40">
            <v>16.6171246623828</v>
          </cell>
          <cell r="T40">
            <v>4.0991471753065598</v>
          </cell>
          <cell r="U40">
            <v>6.6592843600762004</v>
          </cell>
          <cell r="V40">
            <v>-6.4928111670136603</v>
          </cell>
          <cell r="W40">
            <v>-2.21024635529725</v>
          </cell>
          <cell r="X40">
            <v>-2.1532609495941299</v>
          </cell>
          <cell r="Y40">
            <v>-0.34779514582722798</v>
          </cell>
          <cell r="Z40">
            <v>0.52156155789785796</v>
          </cell>
          <cell r="AA40">
            <v>-0.55278918705403401</v>
          </cell>
          <cell r="AB40">
            <v>-3.2246076220318698</v>
          </cell>
          <cell r="AC40">
            <v>-2.0722482002406499</v>
          </cell>
          <cell r="AD40">
            <v>-1.46643566351004</v>
          </cell>
          <cell r="AE40">
            <v>-2.0445245523972999</v>
          </cell>
          <cell r="AF40">
            <v>-0.16007714801277201</v>
          </cell>
          <cell r="AG40">
            <v>7.4175048887544406E-2</v>
          </cell>
          <cell r="AH40">
            <v>-0.59475606033321904</v>
          </cell>
          <cell r="AI40">
            <v>0.11540521279324201</v>
          </cell>
          <cell r="AJ40">
            <v>0.222918116863077</v>
          </cell>
          <cell r="AK40">
            <v>-1.0955643376568001</v>
          </cell>
          <cell r="AL40">
            <v>-1.29051171688637</v>
          </cell>
          <cell r="AM40">
            <v>0.99115512570943498</v>
          </cell>
          <cell r="AN40">
            <v>-0.78321964103617503</v>
          </cell>
          <cell r="AO40">
            <v>0.63856116464079504</v>
          </cell>
          <cell r="AP40">
            <v>0.947658087654631</v>
          </cell>
          <cell r="AQ40" t="str">
            <v>NaN</v>
          </cell>
        </row>
        <row r="41">
          <cell r="A41" t="str">
            <v>PK046-002</v>
          </cell>
          <cell r="B41">
            <v>571.79601781725603</v>
          </cell>
          <cell r="C41">
            <v>474.78760560134202</v>
          </cell>
          <cell r="D41">
            <v>-20.952163276607799</v>
          </cell>
          <cell r="E41">
            <v>18.2276595831215</v>
          </cell>
          <cell r="F41">
            <v>18.127570231876099</v>
          </cell>
          <cell r="G41">
            <v>8.1415658243576594</v>
          </cell>
          <cell r="H41">
            <v>-31.270161058611698</v>
          </cell>
          <cell r="I41">
            <v>32.753160700766799</v>
          </cell>
          <cell r="J41">
            <v>-16.669058705579999</v>
          </cell>
          <cell r="K41">
            <v>-23.222746135415701</v>
          </cell>
          <cell r="L41">
            <v>9.1873807789389197</v>
          </cell>
          <cell r="M41">
            <v>-21.2030749874626</v>
          </cell>
          <cell r="N41">
            <v>12.192994583628</v>
          </cell>
          <cell r="O41">
            <v>-24.037914313401298</v>
          </cell>
          <cell r="P41">
            <v>8.4575986305420408</v>
          </cell>
          <cell r="Q41">
            <v>5.7680064607655499</v>
          </cell>
          <cell r="R41">
            <v>-21.253427440053201</v>
          </cell>
          <cell r="S41">
            <v>16.958305980451001</v>
          </cell>
          <cell r="T41">
            <v>-10.2049386909116</v>
          </cell>
          <cell r="U41">
            <v>31.101322154524802</v>
          </cell>
          <cell r="V41">
            <v>-12.022203948354599</v>
          </cell>
          <cell r="W41">
            <v>-33.927566898171001</v>
          </cell>
          <cell r="X41">
            <v>0.44416371979846803</v>
          </cell>
          <cell r="Y41">
            <v>-19.9475181266668</v>
          </cell>
          <cell r="Z41">
            <v>12.9329274968857</v>
          </cell>
          <cell r="AA41">
            <v>11.3526860241326</v>
          </cell>
          <cell r="AB41">
            <v>-43.187137030041796</v>
          </cell>
          <cell r="AC41">
            <v>31.339916778283602</v>
          </cell>
          <cell r="AD41">
            <v>-22.481358407588701</v>
          </cell>
          <cell r="AE41">
            <v>8.0274939966807803</v>
          </cell>
          <cell r="AF41">
            <v>-20.228878424740099</v>
          </cell>
          <cell r="AG41">
            <v>11.8596303482298</v>
          </cell>
          <cell r="AH41">
            <v>25.054213139146299</v>
          </cell>
          <cell r="AI41">
            <v>38.494223187390297</v>
          </cell>
          <cell r="AJ41">
            <v>-44.354794757081798</v>
          </cell>
          <cell r="AK41">
            <v>-2.6691187905370901</v>
          </cell>
          <cell r="AL41">
            <v>12.717265248974799</v>
          </cell>
          <cell r="AM41">
            <v>6.6549581155460702</v>
          </cell>
          <cell r="AN41">
            <v>-17.583957855618099</v>
          </cell>
          <cell r="AO41">
            <v>-2.3562079656349999</v>
          </cell>
          <cell r="AP41">
            <v>-16.155850614358499</v>
          </cell>
          <cell r="AQ41" t="str">
            <v>NaN</v>
          </cell>
        </row>
        <row r="42">
          <cell r="A42" t="str">
            <v>PK046-003</v>
          </cell>
          <cell r="B42">
            <v>371.18202282509299</v>
          </cell>
          <cell r="C42">
            <v>306.11912377255101</v>
          </cell>
          <cell r="D42">
            <v>5.4747550660202897</v>
          </cell>
          <cell r="E42">
            <v>4.7140701523219102</v>
          </cell>
          <cell r="F42">
            <v>19.127570231876099</v>
          </cell>
          <cell r="G42">
            <v>9.1415658243576594</v>
          </cell>
          <cell r="H42">
            <v>-67.134704561257706</v>
          </cell>
          <cell r="I42">
            <v>30.549996938384599</v>
          </cell>
          <cell r="J42">
            <v>-27.032252322183499</v>
          </cell>
          <cell r="K42">
            <v>-29.501391410084299</v>
          </cell>
          <cell r="L42">
            <v>17.416420019445599</v>
          </cell>
          <cell r="M42">
            <v>-6.1512997386748598</v>
          </cell>
          <cell r="N42">
            <v>23.155790905249798</v>
          </cell>
          <cell r="O42">
            <v>-5.3965241844040897</v>
          </cell>
          <cell r="P42">
            <v>28.6865985604997</v>
          </cell>
          <cell r="Q42">
            <v>7.5615443294901503</v>
          </cell>
          <cell r="R42">
            <v>2.1104699042383501</v>
          </cell>
          <cell r="S42">
            <v>27.5959975563967</v>
          </cell>
          <cell r="T42">
            <v>-20.075575659000201</v>
          </cell>
          <cell r="U42">
            <v>-9.9145926417537105</v>
          </cell>
          <cell r="V42">
            <v>8.0537486311447104</v>
          </cell>
          <cell r="W42">
            <v>-20.056378710373199</v>
          </cell>
          <cell r="X42">
            <v>-7.2151538141893097</v>
          </cell>
          <cell r="Y42">
            <v>-3.9554419859670502</v>
          </cell>
          <cell r="Z42">
            <v>-2.6039986084025402</v>
          </cell>
          <cell r="AA42">
            <v>-3.6299656081037099</v>
          </cell>
          <cell r="AB42">
            <v>-43.519142885793002</v>
          </cell>
          <cell r="AC42">
            <v>17.663581815154998</v>
          </cell>
          <cell r="AD42">
            <v>-3.5437388462523698</v>
          </cell>
          <cell r="AE42">
            <v>3.2088321588729598</v>
          </cell>
          <cell r="AF42">
            <v>5.7913941380200296</v>
          </cell>
          <cell r="AG42">
            <v>-12.2462310105683</v>
          </cell>
          <cell r="AH42">
            <v>-1.2688831676777199</v>
          </cell>
          <cell r="AI42">
            <v>0.77081453203507699</v>
          </cell>
          <cell r="AJ42">
            <v>-14.964492823742599</v>
          </cell>
          <cell r="AK42">
            <v>-4.8136536320819302E-2</v>
          </cell>
          <cell r="AL42">
            <v>-9.9190068875026896</v>
          </cell>
          <cell r="AM42">
            <v>37.053652603614402</v>
          </cell>
          <cell r="AN42">
            <v>30.0665807469118</v>
          </cell>
          <cell r="AO42">
            <v>-0.332470768499112</v>
          </cell>
          <cell r="AP42">
            <v>-17.981369680142102</v>
          </cell>
          <cell r="AQ42" t="str">
            <v>NaN</v>
          </cell>
          <cell r="AR42">
            <v>0.33643550534128802</v>
          </cell>
        </row>
        <row r="43">
          <cell r="A43" t="str">
            <v>PK046-004</v>
          </cell>
          <cell r="B43">
            <v>325.08976001167701</v>
          </cell>
          <cell r="C43">
            <v>224.96182000413799</v>
          </cell>
          <cell r="D43">
            <v>-1.80015060631179</v>
          </cell>
          <cell r="E43">
            <v>0.13330698953686601</v>
          </cell>
          <cell r="F43">
            <v>-1.1775239394588499</v>
          </cell>
          <cell r="G43">
            <v>-0.13383601917514901</v>
          </cell>
          <cell r="H43">
            <v>1.27955676149541</v>
          </cell>
          <cell r="I43">
            <v>4.1148719203114403</v>
          </cell>
          <cell r="J43">
            <v>-3.1170384557437001</v>
          </cell>
          <cell r="K43">
            <v>-3.46286216803284</v>
          </cell>
          <cell r="L43">
            <v>14.180205395825</v>
          </cell>
          <cell r="M43">
            <v>-37.1095800959841</v>
          </cell>
          <cell r="N43">
            <v>19.020860999096001</v>
          </cell>
          <cell r="O43">
            <v>7.1175836597366402</v>
          </cell>
          <cell r="P43">
            <v>13.424949156367299</v>
          </cell>
          <cell r="Q43">
            <v>11.900270722264899</v>
          </cell>
          <cell r="R43">
            <v>4.1633555125028403</v>
          </cell>
          <cell r="S43">
            <v>14.0769679948485</v>
          </cell>
          <cell r="T43">
            <v>-20.713554410441699</v>
          </cell>
          <cell r="U43">
            <v>11.1713919975397</v>
          </cell>
          <cell r="V43">
            <v>-4.6552490921339</v>
          </cell>
          <cell r="W43">
            <v>-6.9589584935600302</v>
          </cell>
          <cell r="X43">
            <v>-2.29991868919618</v>
          </cell>
          <cell r="Y43">
            <v>9.5870210201925001</v>
          </cell>
          <cell r="Z43">
            <v>12.131634668359499</v>
          </cell>
          <cell r="AA43">
            <v>14.6834678366706</v>
          </cell>
          <cell r="AB43">
            <v>-55.923767834417902</v>
          </cell>
          <cell r="AC43">
            <v>7.28406862679822</v>
          </cell>
          <cell r="AD43">
            <v>27.639993842341799</v>
          </cell>
          <cell r="AE43">
            <v>4.6139742787368396</v>
          </cell>
          <cell r="AF43">
            <v>-1.6862247059214801</v>
          </cell>
          <cell r="AG43">
            <v>-17.255071103947</v>
          </cell>
          <cell r="AH43">
            <v>10.989550694159799</v>
          </cell>
          <cell r="AI43">
            <v>7.1981544690832404</v>
          </cell>
          <cell r="AJ43">
            <v>-21.292531959171601</v>
          </cell>
          <cell r="AK43">
            <v>3.6244518200038902</v>
          </cell>
          <cell r="AL43">
            <v>1.63016548710635</v>
          </cell>
          <cell r="AM43">
            <v>8.0861761728037092</v>
          </cell>
          <cell r="AN43">
            <v>-3.7499187227244701</v>
          </cell>
          <cell r="AO43">
            <v>0.80575209719109298</v>
          </cell>
          <cell r="AP43">
            <v>-19.867398978437102</v>
          </cell>
          <cell r="AQ43" t="str">
            <v>NaN</v>
          </cell>
          <cell r="AR43">
            <v>9.2801097039812497</v>
          </cell>
        </row>
        <row r="44">
          <cell r="A44" t="str">
            <v>PK046-005</v>
          </cell>
          <cell r="B44">
            <v>88.572670725164301</v>
          </cell>
          <cell r="C44">
            <v>76.423861048410998</v>
          </cell>
          <cell r="D44">
            <v>-1.65665559673393</v>
          </cell>
          <cell r="E44">
            <v>-0.49184283376040999</v>
          </cell>
          <cell r="F44">
            <v>-1.1775239394588499</v>
          </cell>
          <cell r="G44">
            <v>-0.13383601917514901</v>
          </cell>
          <cell r="H44">
            <v>-5.1362810649545096</v>
          </cell>
          <cell r="I44">
            <v>5.4359396863642599</v>
          </cell>
          <cell r="J44">
            <v>-3.1170384557437001</v>
          </cell>
          <cell r="K44">
            <v>-3.46286216803284</v>
          </cell>
          <cell r="L44">
            <v>-2.0593330546991599</v>
          </cell>
          <cell r="M44">
            <v>-1.48110063325038</v>
          </cell>
          <cell r="N44">
            <v>1.9470979020499</v>
          </cell>
          <cell r="O44">
            <v>-2.0965093551906002</v>
          </cell>
          <cell r="P44">
            <v>13.1137858806647</v>
          </cell>
          <cell r="Q44">
            <v>-9.7059702005175392</v>
          </cell>
          <cell r="R44">
            <v>-6.1605578654869397</v>
          </cell>
          <cell r="S44">
            <v>17.678182573263602</v>
          </cell>
          <cell r="T44">
            <v>-0.74872426264675396</v>
          </cell>
          <cell r="U44">
            <v>7.8295042673152404E-2</v>
          </cell>
          <cell r="V44">
            <v>0.169429192851273</v>
          </cell>
          <cell r="W44">
            <v>-2.9093970860021301</v>
          </cell>
          <cell r="X44">
            <v>-0.92568080919568696</v>
          </cell>
          <cell r="Y44">
            <v>-1.5707365038627901</v>
          </cell>
          <cell r="Z44">
            <v>0.84972634340745801</v>
          </cell>
          <cell r="AA44">
            <v>0.27162250393436599</v>
          </cell>
          <cell r="AB44">
            <v>3.9508492373666999</v>
          </cell>
          <cell r="AC44">
            <v>-7.3909849267566603</v>
          </cell>
          <cell r="AD44">
            <v>-0.49681198208335198</v>
          </cell>
          <cell r="AE44">
            <v>-1.1353146293162699</v>
          </cell>
          <cell r="AF44">
            <v>0.17440169927298799</v>
          </cell>
          <cell r="AG44">
            <v>-1.46602854344114</v>
          </cell>
          <cell r="AH44">
            <v>-4.2303159031115103E-2</v>
          </cell>
          <cell r="AI44">
            <v>-1.7516336501117999</v>
          </cell>
          <cell r="AJ44">
            <v>0.28625317124365601</v>
          </cell>
          <cell r="AK44">
            <v>-1.9788885427685401</v>
          </cell>
          <cell r="AL44">
            <v>-2.4739687344167902</v>
          </cell>
          <cell r="AM44">
            <v>2.3731645352420401</v>
          </cell>
          <cell r="AN44">
            <v>1.0909351248610299</v>
          </cell>
          <cell r="AO44">
            <v>1.0103951415247701</v>
          </cell>
          <cell r="AP44">
            <v>1.8448117813993301</v>
          </cell>
          <cell r="AQ44" t="str">
            <v>NaN</v>
          </cell>
          <cell r="AR44">
            <v>-0.31016353054663698</v>
          </cell>
        </row>
        <row r="45">
          <cell r="A45" t="str">
            <v>PK046-006</v>
          </cell>
          <cell r="B45">
            <v>101.27658523637599</v>
          </cell>
          <cell r="C45">
            <v>89.127775559622705</v>
          </cell>
          <cell r="D45">
            <v>-1.93063749482032</v>
          </cell>
          <cell r="E45">
            <v>1.4198439036572299</v>
          </cell>
          <cell r="F45">
            <v>-1.1775239394588499</v>
          </cell>
          <cell r="G45">
            <v>-0.13383601917514901</v>
          </cell>
          <cell r="H45">
            <v>-18.721081794681002</v>
          </cell>
          <cell r="I45">
            <v>2.3693848323454301</v>
          </cell>
          <cell r="J45">
            <v>-3.1170384557437001</v>
          </cell>
          <cell r="K45">
            <v>-3.46286216803284</v>
          </cell>
          <cell r="L45">
            <v>-2.0593330546991599</v>
          </cell>
          <cell r="M45">
            <v>-1.48110063325038</v>
          </cell>
          <cell r="N45">
            <v>1.9470979020499</v>
          </cell>
          <cell r="O45">
            <v>-2.0965093551906002</v>
          </cell>
          <cell r="P45">
            <v>13.1137858806647</v>
          </cell>
          <cell r="Q45">
            <v>-9.7059702005175392</v>
          </cell>
          <cell r="R45">
            <v>-6.1605578654869397</v>
          </cell>
          <cell r="S45">
            <v>17.678182573263602</v>
          </cell>
          <cell r="T45">
            <v>-0.74872426264675396</v>
          </cell>
          <cell r="U45">
            <v>7.8295042673152404E-2</v>
          </cell>
          <cell r="V45">
            <v>0.169429192851273</v>
          </cell>
          <cell r="W45">
            <v>-2.9093970860021301</v>
          </cell>
          <cell r="X45">
            <v>-0.92568080919568696</v>
          </cell>
          <cell r="Y45">
            <v>-1.5707365038627901</v>
          </cell>
          <cell r="Z45">
            <v>0.84972634340745801</v>
          </cell>
          <cell r="AA45">
            <v>0.27162250393436599</v>
          </cell>
          <cell r="AB45">
            <v>3.9508492373666999</v>
          </cell>
          <cell r="AC45">
            <v>-7.3909849267566603</v>
          </cell>
          <cell r="AD45">
            <v>-0.49681198208335198</v>
          </cell>
          <cell r="AE45">
            <v>-1.1353146293162699</v>
          </cell>
          <cell r="AF45">
            <v>0.17440169927298799</v>
          </cell>
          <cell r="AG45">
            <v>-1.46602854344114</v>
          </cell>
          <cell r="AH45">
            <v>-4.2303159031115103E-2</v>
          </cell>
          <cell r="AI45">
            <v>-1.7516336501117999</v>
          </cell>
          <cell r="AJ45">
            <v>0.28625317124365601</v>
          </cell>
          <cell r="AK45">
            <v>-1.9788885427685401</v>
          </cell>
          <cell r="AL45">
            <v>-2.4739687344167902</v>
          </cell>
          <cell r="AM45">
            <v>2.3731645352420401</v>
          </cell>
          <cell r="AN45">
            <v>1.0909351248610299</v>
          </cell>
          <cell r="AO45">
            <v>1.0103951415247701</v>
          </cell>
          <cell r="AP45">
            <v>1.8448117813993301</v>
          </cell>
          <cell r="AQ45" t="str">
            <v>NaN</v>
          </cell>
          <cell r="AR45">
            <v>-0.31016353054663698</v>
          </cell>
        </row>
        <row r="46">
          <cell r="A46" t="str">
            <v>PK046-007</v>
          </cell>
          <cell r="B46">
            <v>714.209983751305</v>
          </cell>
          <cell r="C46">
            <v>599.84287261485895</v>
          </cell>
          <cell r="D46">
            <v>18.108349011839302</v>
          </cell>
          <cell r="E46">
            <v>13.363478176016701</v>
          </cell>
          <cell r="F46">
            <v>23.0419625317857</v>
          </cell>
          <cell r="G46">
            <v>-11.686746267858499</v>
          </cell>
          <cell r="H46">
            <v>-37.870697683565197</v>
          </cell>
          <cell r="I46">
            <v>18.3123251187838</v>
          </cell>
          <cell r="J46">
            <v>-52.291967476979103</v>
          </cell>
          <cell r="K46">
            <v>-6.0837134216633304</v>
          </cell>
          <cell r="L46">
            <v>56.161956624161</v>
          </cell>
          <cell r="M46">
            <v>-40.631779368835403</v>
          </cell>
          <cell r="N46">
            <v>23.759332819983999</v>
          </cell>
          <cell r="O46">
            <v>20.377194388818399</v>
          </cell>
          <cell r="P46">
            <v>55.017323513582703</v>
          </cell>
          <cell r="Q46">
            <v>-22.352331681768</v>
          </cell>
          <cell r="R46">
            <v>7.94785791855917</v>
          </cell>
          <cell r="S46">
            <v>38.4168006047422</v>
          </cell>
          <cell r="T46">
            <v>-28.105221202179901</v>
          </cell>
          <cell r="U46">
            <v>-23.220329813429899</v>
          </cell>
          <cell r="V46">
            <v>4.9107463063570398</v>
          </cell>
          <cell r="W46">
            <v>-42.829422309636001</v>
          </cell>
          <cell r="X46">
            <v>-35.617324493796602</v>
          </cell>
          <cell r="Y46">
            <v>14.826136646294501</v>
          </cell>
          <cell r="Z46">
            <v>17.4736581753988</v>
          </cell>
          <cell r="AA46">
            <v>22.8355260396776</v>
          </cell>
          <cell r="AB46">
            <v>-73.485437737438502</v>
          </cell>
          <cell r="AC46">
            <v>17.854445396321001</v>
          </cell>
          <cell r="AD46">
            <v>-20.774435820991801</v>
          </cell>
          <cell r="AE46">
            <v>-22.243090649777599</v>
          </cell>
          <cell r="AF46">
            <v>10.251684110580101</v>
          </cell>
          <cell r="AG46">
            <v>5.83420312097899</v>
          </cell>
          <cell r="AH46">
            <v>8.0776771328573496</v>
          </cell>
          <cell r="AI46">
            <v>42.164744997771002</v>
          </cell>
          <cell r="AJ46">
            <v>-52.44915899531</v>
          </cell>
          <cell r="AK46">
            <v>-9.9543030937502497</v>
          </cell>
          <cell r="AL46">
            <v>2.1627045153800002</v>
          </cell>
          <cell r="AM46">
            <v>16.146963701133</v>
          </cell>
          <cell r="AN46">
            <v>10.1505531608931</v>
          </cell>
          <cell r="AO46">
            <v>-1.29719880069302</v>
          </cell>
          <cell r="AP46">
            <v>4.8873927006687197</v>
          </cell>
          <cell r="AQ46" t="str">
            <v>NaN</v>
          </cell>
          <cell r="AR46">
            <v>2.2527921816947098</v>
          </cell>
        </row>
        <row r="47">
          <cell r="A47" t="str">
            <v>PK046-008</v>
          </cell>
          <cell r="B47">
            <v>64.171367072156201</v>
          </cell>
          <cell r="C47">
            <v>56.256727019836298</v>
          </cell>
          <cell r="D47">
            <v>-1.65665559673393</v>
          </cell>
          <cell r="E47">
            <v>-0.49184283376040999</v>
          </cell>
          <cell r="F47">
            <v>1.40373952634152</v>
          </cell>
          <cell r="G47">
            <v>-1.38555898700202</v>
          </cell>
          <cell r="H47">
            <v>-0.85537811787831297</v>
          </cell>
          <cell r="I47">
            <v>-0.312925306670707</v>
          </cell>
          <cell r="J47">
            <v>0.61358212595082895</v>
          </cell>
          <cell r="K47">
            <v>-2.1997713471777498</v>
          </cell>
          <cell r="L47">
            <v>-0.81665209867382305</v>
          </cell>
          <cell r="M47">
            <v>-0.47960446670852602</v>
          </cell>
          <cell r="N47">
            <v>-7.3829618463807895E-2</v>
          </cell>
          <cell r="O47">
            <v>-1.89188065389629</v>
          </cell>
          <cell r="P47">
            <v>1.1247376209525199</v>
          </cell>
          <cell r="Q47">
            <v>-0.121549930336237</v>
          </cell>
          <cell r="R47">
            <v>-11.6545956957616</v>
          </cell>
          <cell r="S47">
            <v>16.6171246623828</v>
          </cell>
          <cell r="T47">
            <v>1.3760980717267</v>
          </cell>
          <cell r="U47">
            <v>-0.47236685011574903</v>
          </cell>
          <cell r="V47">
            <v>-4.58878335087166</v>
          </cell>
          <cell r="W47">
            <v>-1.83006197845591</v>
          </cell>
          <cell r="X47">
            <v>-2.2950920362436298</v>
          </cell>
          <cell r="Y47">
            <v>-0.112771273782068</v>
          </cell>
          <cell r="Z47">
            <v>-1.4838227246803</v>
          </cell>
          <cell r="AA47">
            <v>-1.7303964587581799</v>
          </cell>
          <cell r="AB47">
            <v>-2.8267078283559801</v>
          </cell>
          <cell r="AC47">
            <v>-1.9607578465092499</v>
          </cell>
          <cell r="AD47">
            <v>-1.5577970043762901</v>
          </cell>
          <cell r="AE47">
            <v>-3.7732111841674998</v>
          </cell>
          <cell r="AF47">
            <v>-1.18237126421603</v>
          </cell>
          <cell r="AG47">
            <v>-1.3493041186380099</v>
          </cell>
          <cell r="AH47">
            <v>-2.1190333170788498</v>
          </cell>
          <cell r="AI47">
            <v>-0.94896972554921699</v>
          </cell>
          <cell r="AJ47">
            <v>2.0087706802917702</v>
          </cell>
          <cell r="AK47">
            <v>-0.83229178553427396</v>
          </cell>
          <cell r="AL47">
            <v>0.40654871523699299</v>
          </cell>
          <cell r="AM47">
            <v>-2.2703849139068999</v>
          </cell>
          <cell r="AN47">
            <v>0.16507181019203901</v>
          </cell>
          <cell r="AO47">
            <v>-1.19857425916359</v>
          </cell>
          <cell r="AP47">
            <v>-2.6824301023858501</v>
          </cell>
          <cell r="AQ47" t="str">
            <v>NaN</v>
          </cell>
          <cell r="AR47">
            <v>-1.56937737307837</v>
          </cell>
        </row>
        <row r="48">
          <cell r="A48" t="str">
            <v>PK046-009</v>
          </cell>
          <cell r="B48">
            <v>32.862479197071004</v>
          </cell>
          <cell r="C48">
            <v>28.5632270832308</v>
          </cell>
          <cell r="D48">
            <v>1.5498699655194299</v>
          </cell>
          <cell r="E48">
            <v>0.43966051282442398</v>
          </cell>
          <cell r="F48">
            <v>1.3518705183475299</v>
          </cell>
          <cell r="G48">
            <v>-0.17374890435466001</v>
          </cell>
          <cell r="H48">
            <v>0.17155477705739899</v>
          </cell>
          <cell r="I48">
            <v>0.47230762585721497</v>
          </cell>
          <cell r="J48">
            <v>2.0299679810581202</v>
          </cell>
          <cell r="K48">
            <v>-2.3950114931984698</v>
          </cell>
          <cell r="L48">
            <v>-0.81665209867382305</v>
          </cell>
          <cell r="M48">
            <v>-0.47960446670852602</v>
          </cell>
          <cell r="N48">
            <v>-7.3829618463807895E-2</v>
          </cell>
          <cell r="O48">
            <v>-1.89188065389629</v>
          </cell>
          <cell r="P48">
            <v>33.539036123720997</v>
          </cell>
          <cell r="Q48">
            <v>29.0369533141488</v>
          </cell>
          <cell r="R48">
            <v>-2.0027873640626201</v>
          </cell>
          <cell r="S48">
            <v>-0.231004574233134</v>
          </cell>
          <cell r="T48">
            <v>2.3319119588310002</v>
          </cell>
          <cell r="U48">
            <v>-0.56073882207217196</v>
          </cell>
          <cell r="V48">
            <v>1.3910956569339601</v>
          </cell>
          <cell r="W48">
            <v>-0.82163045686739</v>
          </cell>
          <cell r="X48">
            <v>1.1247376209525199</v>
          </cell>
          <cell r="Y48">
            <v>-0.121549930336237</v>
          </cell>
          <cell r="Z48">
            <v>0.88119755000239397</v>
          </cell>
          <cell r="AA48">
            <v>1.4246562918345</v>
          </cell>
          <cell r="AB48">
            <v>0.66582557877579396</v>
          </cell>
          <cell r="AC48">
            <v>1.2500984040243901</v>
          </cell>
          <cell r="AD48">
            <v>-1.0671611568771999</v>
          </cell>
          <cell r="AE48">
            <v>1.1889362167633499</v>
          </cell>
          <cell r="AF48">
            <v>1.06832116605391</v>
          </cell>
          <cell r="AG48">
            <v>2.4665170333956299</v>
          </cell>
          <cell r="AH48">
            <v>-2.1384688946684102E-2</v>
          </cell>
          <cell r="AI48">
            <v>0.823594685071669</v>
          </cell>
          <cell r="AJ48">
            <v>-0.28016626531632199</v>
          </cell>
          <cell r="AK48">
            <v>0.92248315000093295</v>
          </cell>
          <cell r="AL48">
            <v>0.37157183786744502</v>
          </cell>
          <cell r="AM48">
            <v>-0.73043737793758701</v>
          </cell>
          <cell r="AN48">
            <v>1.04009817718358</v>
          </cell>
          <cell r="AO48">
            <v>0.328960894935314</v>
          </cell>
          <cell r="AP48">
            <v>-6.5804256656120094E-2</v>
          </cell>
          <cell r="AQ48" t="str">
            <v>NaN</v>
          </cell>
          <cell r="AR48">
            <v>1.3161669741628199</v>
          </cell>
        </row>
        <row r="49">
          <cell r="A49" t="str">
            <v>PK046-010</v>
          </cell>
          <cell r="B49">
            <v>520.39947137543697</v>
          </cell>
          <cell r="C49">
            <v>507.91273726446701</v>
          </cell>
          <cell r="D49">
            <v>1.31749715337215E-2</v>
          </cell>
          <cell r="E49">
            <v>11.2162353580363</v>
          </cell>
          <cell r="F49">
            <v>1.6104981341834801</v>
          </cell>
          <cell r="G49">
            <v>-4.9653860892190798</v>
          </cell>
          <cell r="H49">
            <v>-38.192389300268196</v>
          </cell>
          <cell r="I49">
            <v>70.410335636663007</v>
          </cell>
          <cell r="J49">
            <v>-10.346994085581001</v>
          </cell>
          <cell r="K49">
            <v>-32.942304897013997</v>
          </cell>
          <cell r="L49">
            <v>90.425612539103795</v>
          </cell>
          <cell r="M49">
            <v>-39.079694277535502</v>
          </cell>
          <cell r="N49">
            <v>39.432205580232399</v>
          </cell>
          <cell r="O49">
            <v>9.5194445040693605</v>
          </cell>
          <cell r="P49">
            <v>7.8177259470389204</v>
          </cell>
          <cell r="Q49">
            <v>0.30260289629077203</v>
          </cell>
          <cell r="R49">
            <v>-33.902067586182199</v>
          </cell>
          <cell r="S49">
            <v>24.769497982524101</v>
          </cell>
          <cell r="T49">
            <v>-12.1484124833273</v>
          </cell>
          <cell r="U49">
            <v>-2.5978321037427698</v>
          </cell>
          <cell r="V49">
            <v>-7.16184616502147</v>
          </cell>
          <cell r="W49">
            <v>-9.4851551004313599</v>
          </cell>
          <cell r="X49">
            <v>3.1136484918283702E-2</v>
          </cell>
          <cell r="Y49">
            <v>-28.346156574888301</v>
          </cell>
          <cell r="Z49">
            <v>6.9027540732797696</v>
          </cell>
          <cell r="AA49">
            <v>-1.1052436207694101</v>
          </cell>
          <cell r="AB49">
            <v>1.1588290620192501</v>
          </cell>
          <cell r="AC49">
            <v>2.2086587928416801</v>
          </cell>
          <cell r="AD49">
            <v>7.5498688830307001</v>
          </cell>
          <cell r="AE49">
            <v>-5.6550389899973901</v>
          </cell>
          <cell r="AF49">
            <v>19.6511663045933</v>
          </cell>
          <cell r="AG49">
            <v>12.4422307706221</v>
          </cell>
          <cell r="AH49">
            <v>-1.11519856940053</v>
          </cell>
          <cell r="AI49">
            <v>-17.554620251080301</v>
          </cell>
          <cell r="AJ49">
            <v>2.1290380898527701</v>
          </cell>
          <cell r="AK49">
            <v>-6.81192066074758</v>
          </cell>
          <cell r="AL49">
            <v>-22.0766147227259</v>
          </cell>
          <cell r="AM49">
            <v>26.161842047118199</v>
          </cell>
          <cell r="AN49">
            <v>1.5881651061295701</v>
          </cell>
          <cell r="AO49">
            <v>1.0439093988210899</v>
          </cell>
          <cell r="AP49">
            <v>-0.90694100973413605</v>
          </cell>
          <cell r="AQ49" t="str">
            <v>NaN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72D9-D2E8-4967-90D0-A5D8D4A01B78}">
  <dimension ref="A1:AR49"/>
  <sheetViews>
    <sheetView workbookViewId="0">
      <selection sqref="A1:AR49"/>
    </sheetView>
  </sheetViews>
  <sheetFormatPr defaultRowHeight="14" x14ac:dyDescent="0.3"/>
  <sheetData>
    <row r="1" spans="1:4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x14ac:dyDescent="0.3">
      <c r="A2" s="1" t="s">
        <v>44</v>
      </c>
      <c r="B2" s="2">
        <f t="shared" ref="B2:B48" si="0">ABS(E2-D2)+ABS(G2-F2)+ABS(I2-H2)+ABS(K2-J2)+ABS(M2-L2)+ABS(O2-N2)+ABS(Q2-P2)+ABS(S2-R2)+ABS(U2-T2)+ABS(W2-V2)+ABS(Y2-X2)+ABS(AA2-Z2)+ABS(AB2)+ABS(AC2)+ABS(AD2)+ABS(AF2-AE2)+ABS(AH2-AG2)+ABS(AJ2-AI2)+ABS(AN2-AM2)+ABS(AP2-AO2)+ABS(AR2)</f>
        <v>110.48030974869071</v>
      </c>
      <c r="C2" s="2">
        <f t="shared" ref="C2:C49" si="1">ABS(E2-D2)+ABS(G2-F2)+ABS(I2-H2)+ABS(K2-J2)+ABS(M2-L2)+ABS(O2-N2)+ABS(Q2-P2)+ABS(S2-R2)+ABS(U2-T2)+ABS(W2-V2)+ABS(Y2-X2)+ABS(AA2-Z2)+ABS(AF2-AE2)+ABS(AH2-AG2)+ABS(AJ2-AI2)+ABS(AN2-AM2)+ABS(AP2-AO2)</f>
        <v>98.33150007193737</v>
      </c>
      <c r="D2" s="2">
        <v>-1.80015060631179</v>
      </c>
      <c r="E2" s="2">
        <v>0.13330698953686601</v>
      </c>
      <c r="F2" s="2">
        <v>-1.1775239394588499</v>
      </c>
      <c r="G2" s="2">
        <v>-0.13383601917514901</v>
      </c>
      <c r="H2" s="2">
        <v>-18.721081794681002</v>
      </c>
      <c r="I2" s="2">
        <v>12.990133147289001</v>
      </c>
      <c r="J2" s="2">
        <v>-3.1170384557437001</v>
      </c>
      <c r="K2" s="2">
        <v>-3.46286216803284</v>
      </c>
      <c r="L2" s="2">
        <v>-2.0593330546991599</v>
      </c>
      <c r="M2" s="2">
        <v>-1.48110063325038</v>
      </c>
      <c r="N2" s="2">
        <v>1.9470979020499</v>
      </c>
      <c r="O2" s="2">
        <v>-2.0965093551906002</v>
      </c>
      <c r="P2" s="2">
        <v>13.1137858806647</v>
      </c>
      <c r="Q2" s="2">
        <v>-9.7059702005175392</v>
      </c>
      <c r="R2" s="2">
        <v>-6.1605578654869397</v>
      </c>
      <c r="S2" s="2">
        <v>17.678182573263602</v>
      </c>
      <c r="T2" s="2">
        <v>-0.74872426264675396</v>
      </c>
      <c r="U2" s="2">
        <v>7.8295042673152404E-2</v>
      </c>
      <c r="V2" s="2">
        <v>0.169429192851273</v>
      </c>
      <c r="W2" s="2">
        <v>-2.9093970860021301</v>
      </c>
      <c r="X2" s="2">
        <v>-0.92568080919568696</v>
      </c>
      <c r="Y2" s="2">
        <v>-1.5707365038627901</v>
      </c>
      <c r="Z2" s="2">
        <v>0.84972634340745801</v>
      </c>
      <c r="AA2" s="2">
        <v>0.27162250393436599</v>
      </c>
      <c r="AB2" s="2">
        <v>3.9508492373666999</v>
      </c>
      <c r="AC2" s="2">
        <v>-7.3909849267566603</v>
      </c>
      <c r="AD2" s="2">
        <v>-0.49681198208335198</v>
      </c>
      <c r="AE2" s="2">
        <v>-1.1353146293162699</v>
      </c>
      <c r="AF2" s="2">
        <v>0.17440169927298799</v>
      </c>
      <c r="AG2" s="2">
        <v>-1.46602854344114</v>
      </c>
      <c r="AH2" s="2">
        <v>-4.2303159031115103E-2</v>
      </c>
      <c r="AI2" s="2">
        <v>-1.7516336501117999</v>
      </c>
      <c r="AJ2" s="2">
        <v>0.28625317124365601</v>
      </c>
      <c r="AK2" s="2">
        <v>-1.9788885427685401</v>
      </c>
      <c r="AL2" s="2">
        <v>-2.4739687344167902</v>
      </c>
      <c r="AM2" s="2">
        <v>2.3731645352420401</v>
      </c>
      <c r="AN2" s="2">
        <v>1.0909351248610299</v>
      </c>
      <c r="AO2" s="2">
        <v>1.0103951415247701</v>
      </c>
      <c r="AP2" s="2">
        <v>1.8448117813993301</v>
      </c>
      <c r="AQ2" s="2" t="s">
        <v>45</v>
      </c>
      <c r="AR2" s="2">
        <v>-0.31016353054663698</v>
      </c>
    </row>
    <row r="3" spans="1:44" x14ac:dyDescent="0.3">
      <c r="A3" s="1" t="s">
        <v>46</v>
      </c>
      <c r="B3" s="2">
        <f t="shared" si="0"/>
        <v>487.91263430722722</v>
      </c>
      <c r="C3" s="2">
        <f t="shared" si="1"/>
        <v>422.38177196537401</v>
      </c>
      <c r="D3" s="2">
        <v>-20.952163276607799</v>
      </c>
      <c r="E3" s="2">
        <v>18.2276595831215</v>
      </c>
      <c r="F3" s="2">
        <v>18.127570231876099</v>
      </c>
      <c r="G3" s="2">
        <v>8.1415658243576594</v>
      </c>
      <c r="H3" s="2">
        <v>-20.135808805024801</v>
      </c>
      <c r="I3" s="2">
        <v>15.177960906738299</v>
      </c>
      <c r="J3" s="2">
        <v>-27.032252322183499</v>
      </c>
      <c r="K3" s="2">
        <v>-29.501391410084299</v>
      </c>
      <c r="L3" s="2">
        <v>-1.0203034355676599</v>
      </c>
      <c r="M3" s="2">
        <v>-22.899951510349901</v>
      </c>
      <c r="N3" s="2">
        <v>-22.370354762930099</v>
      </c>
      <c r="O3" s="2">
        <v>-4.4568397863487599</v>
      </c>
      <c r="P3" s="2">
        <v>25.216221564352399</v>
      </c>
      <c r="Q3" s="2">
        <v>28.6541885441947</v>
      </c>
      <c r="R3" s="2">
        <v>-6.8456262671505197</v>
      </c>
      <c r="S3" s="2">
        <v>54.5288675286969</v>
      </c>
      <c r="T3" s="2">
        <v>1.1203754523923899</v>
      </c>
      <c r="U3" s="2">
        <v>11.701470737787099</v>
      </c>
      <c r="V3" s="2">
        <v>-5.1692418264584701</v>
      </c>
      <c r="W3" s="2">
        <v>-24.394229633442901</v>
      </c>
      <c r="X3" s="2">
        <v>-21.325411642407399</v>
      </c>
      <c r="Y3" s="2">
        <v>-19.6321565225638</v>
      </c>
      <c r="Z3" s="2">
        <v>82.873257039521206</v>
      </c>
      <c r="AA3" s="2">
        <v>-1.6838237627307899</v>
      </c>
      <c r="AB3" s="2">
        <v>-43.056547647372298</v>
      </c>
      <c r="AC3" s="2">
        <v>14.7223534895233</v>
      </c>
      <c r="AD3" s="2">
        <v>-1.67029138359695</v>
      </c>
      <c r="AE3" s="2">
        <v>-2.4814446351039199</v>
      </c>
      <c r="AF3" s="2">
        <v>-4.2565951295473603</v>
      </c>
      <c r="AG3" s="2">
        <v>-12.169750202024399</v>
      </c>
      <c r="AH3" s="2">
        <v>9.6638390076432898</v>
      </c>
      <c r="AI3" s="2">
        <v>12.569798113452601</v>
      </c>
      <c r="AJ3" s="2">
        <v>-34.017859994945397</v>
      </c>
      <c r="AK3" s="2">
        <v>2.0551860268359698</v>
      </c>
      <c r="AL3" s="2">
        <v>3.3565199113073798</v>
      </c>
      <c r="AM3" s="2">
        <v>-23.920432614978498</v>
      </c>
      <c r="AN3" s="2">
        <v>3.4810835093630699</v>
      </c>
      <c r="AO3" s="2">
        <v>-0.87014063167605604</v>
      </c>
      <c r="AP3" s="2">
        <v>-18.0432197517597</v>
      </c>
      <c r="AQ3" s="2" t="s">
        <v>45</v>
      </c>
      <c r="AR3" s="2">
        <v>6.0816698213606202</v>
      </c>
    </row>
    <row r="4" spans="1:44" x14ac:dyDescent="0.3">
      <c r="A4" s="1" t="s">
        <v>47</v>
      </c>
      <c r="B4" s="2">
        <f t="shared" si="0"/>
        <v>123.78083269388124</v>
      </c>
      <c r="C4" s="2">
        <f t="shared" si="1"/>
        <v>115.78510263849442</v>
      </c>
      <c r="D4" s="2">
        <v>-1.8268227262791199</v>
      </c>
      <c r="E4" s="2">
        <v>0.598242792494733</v>
      </c>
      <c r="F4" s="2">
        <v>-1.9516685828833999</v>
      </c>
      <c r="G4" s="2">
        <v>-0.100595595751189</v>
      </c>
      <c r="H4" s="2">
        <v>-12.3678250403186</v>
      </c>
      <c r="I4" s="2">
        <v>11.6896428231026</v>
      </c>
      <c r="J4" s="2">
        <v>10.8980000910051</v>
      </c>
      <c r="K4" s="2">
        <v>-13.047341535985099</v>
      </c>
      <c r="L4" s="2">
        <v>-2.6471335831544298</v>
      </c>
      <c r="M4" s="2">
        <v>-0.297305937280192</v>
      </c>
      <c r="N4" s="2">
        <v>9.7478554914771998</v>
      </c>
      <c r="O4" s="2">
        <v>-0.142551916829981</v>
      </c>
      <c r="P4" s="2">
        <v>3.03069907438854</v>
      </c>
      <c r="Q4" s="2">
        <v>-5.4966185028231704</v>
      </c>
      <c r="R4" s="2">
        <v>-11.6545956957616</v>
      </c>
      <c r="S4" s="2">
        <v>16.6171246623828</v>
      </c>
      <c r="T4" s="2">
        <v>4.0991471753065598</v>
      </c>
      <c r="U4" s="2">
        <v>6.6592843600762004</v>
      </c>
      <c r="V4" s="2">
        <v>-6.4928111670136603</v>
      </c>
      <c r="W4" s="2">
        <v>-2.21024635529725</v>
      </c>
      <c r="X4" s="2">
        <v>-2.1532609495941299</v>
      </c>
      <c r="Y4" s="2">
        <v>-0.34779514582722798</v>
      </c>
      <c r="Z4" s="2">
        <v>0.52156155789785796</v>
      </c>
      <c r="AA4" s="2">
        <v>-0.55278918705403401</v>
      </c>
      <c r="AB4" s="2">
        <v>-3.2246076220318698</v>
      </c>
      <c r="AC4" s="2">
        <v>-2.0722482002406499</v>
      </c>
      <c r="AD4" s="2">
        <v>-1.46643566351004</v>
      </c>
      <c r="AE4" s="2">
        <v>-2.0445245523972999</v>
      </c>
      <c r="AF4" s="2">
        <v>-0.16007714801277201</v>
      </c>
      <c r="AG4" s="2">
        <v>7.4175048887544406E-2</v>
      </c>
      <c r="AH4" s="2">
        <v>-0.59475606033321904</v>
      </c>
      <c r="AI4" s="2">
        <v>0.11540521279324201</v>
      </c>
      <c r="AJ4" s="2">
        <v>0.222918116863077</v>
      </c>
      <c r="AK4" s="2">
        <v>-1.0955643376568001</v>
      </c>
      <c r="AL4" s="2">
        <v>-1.29051171688637</v>
      </c>
      <c r="AM4" s="2">
        <v>0.99115512570943498</v>
      </c>
      <c r="AN4" s="2">
        <v>-0.78321964103617503</v>
      </c>
      <c r="AO4" s="2">
        <v>0.63856116464079504</v>
      </c>
      <c r="AP4" s="2">
        <v>0.947658087654631</v>
      </c>
      <c r="AQ4" s="2" t="s">
        <v>45</v>
      </c>
      <c r="AR4" s="2">
        <v>-1.2324385696042499</v>
      </c>
    </row>
    <row r="5" spans="1:44" x14ac:dyDescent="0.3">
      <c r="A5" s="1" t="s">
        <v>48</v>
      </c>
      <c r="B5" s="2">
        <f t="shared" si="0"/>
        <v>597.98820977901653</v>
      </c>
      <c r="C5" s="2">
        <f t="shared" si="1"/>
        <v>492.96502854312695</v>
      </c>
      <c r="D5" s="2">
        <v>-12.781898959852199</v>
      </c>
      <c r="E5" s="2">
        <v>-21.879342112234799</v>
      </c>
      <c r="F5" s="2">
        <v>43.794789624428297</v>
      </c>
      <c r="G5" s="2">
        <v>8.6480542491585801</v>
      </c>
      <c r="H5" s="2">
        <v>-43.060681583332602</v>
      </c>
      <c r="I5" s="2">
        <v>44.061711857426602</v>
      </c>
      <c r="J5" s="2">
        <v>-16.669058705579999</v>
      </c>
      <c r="K5" s="2">
        <v>-23.222746135415701</v>
      </c>
      <c r="L5" s="2">
        <v>9.1873807789389197</v>
      </c>
      <c r="M5" s="2">
        <v>-21.2030749874626</v>
      </c>
      <c r="N5" s="2">
        <v>12.192994583628</v>
      </c>
      <c r="O5" s="2">
        <v>-24.037914313401298</v>
      </c>
      <c r="P5" s="2">
        <v>8.4575986305420408</v>
      </c>
      <c r="Q5" s="2">
        <v>5.7680064607655499</v>
      </c>
      <c r="R5" s="2">
        <v>-21.253427440053201</v>
      </c>
      <c r="S5" s="2">
        <v>16.958305980451001</v>
      </c>
      <c r="T5" s="2">
        <v>-10.2049386909116</v>
      </c>
      <c r="U5" s="2">
        <v>31.101322154524802</v>
      </c>
      <c r="V5" s="2">
        <v>-12.022203948354599</v>
      </c>
      <c r="W5" s="2">
        <v>-33.927566898171001</v>
      </c>
      <c r="X5" s="2">
        <v>0.44416371979846803</v>
      </c>
      <c r="Y5" s="2">
        <v>-19.9475181266668</v>
      </c>
      <c r="Z5" s="2">
        <v>12.9329274968857</v>
      </c>
      <c r="AA5" s="2">
        <v>11.3526860241326</v>
      </c>
      <c r="AB5" s="2">
        <v>-43.187137030041796</v>
      </c>
      <c r="AC5" s="2">
        <v>31.339916778283602</v>
      </c>
      <c r="AD5" s="2">
        <v>-22.481358407588701</v>
      </c>
      <c r="AE5" s="2">
        <v>8.0274939966807803</v>
      </c>
      <c r="AF5" s="2">
        <v>-20.228878424740099</v>
      </c>
      <c r="AG5" s="2">
        <v>11.8596303482298</v>
      </c>
      <c r="AH5" s="2">
        <v>25.054213139146299</v>
      </c>
      <c r="AI5" s="2">
        <v>38.494223187390297</v>
      </c>
      <c r="AJ5" s="2">
        <v>-44.354794757081798</v>
      </c>
      <c r="AK5" s="2">
        <v>-2.6691187905370901</v>
      </c>
      <c r="AL5" s="2">
        <v>12.717265248974799</v>
      </c>
      <c r="AM5" s="2">
        <v>6.6549581155460702</v>
      </c>
      <c r="AN5" s="2">
        <v>-17.583957855618099</v>
      </c>
      <c r="AO5" s="2">
        <v>-2.3562079656349999</v>
      </c>
      <c r="AP5" s="2">
        <v>-16.155850614358499</v>
      </c>
      <c r="AQ5" s="2" t="s">
        <v>45</v>
      </c>
      <c r="AR5" s="2">
        <v>-8.0147690199754802</v>
      </c>
    </row>
    <row r="6" spans="1:44" x14ac:dyDescent="0.3">
      <c r="A6" s="1" t="s">
        <v>49</v>
      </c>
      <c r="B6" s="2">
        <f t="shared" si="0"/>
        <v>463.5099272143367</v>
      </c>
      <c r="C6" s="2">
        <f t="shared" si="1"/>
        <v>412.76282041397627</v>
      </c>
      <c r="D6" s="2">
        <v>-12.3309920315989</v>
      </c>
      <c r="E6" s="2">
        <v>28.338014514113802</v>
      </c>
      <c r="F6" s="2">
        <v>49.072609881294603</v>
      </c>
      <c r="G6" s="2">
        <v>-25.719444570442501</v>
      </c>
      <c r="H6" s="2">
        <v>-28.5124322369598</v>
      </c>
      <c r="I6" s="2">
        <v>85.376449799472297</v>
      </c>
      <c r="J6" s="2">
        <v>-41.491501033314997</v>
      </c>
      <c r="K6" s="2">
        <v>-40.237714573514303</v>
      </c>
      <c r="L6" s="2">
        <v>-4.8709569231380598</v>
      </c>
      <c r="M6" s="2">
        <v>-27.409287543603298</v>
      </c>
      <c r="N6" s="2">
        <v>-24.258306519918499</v>
      </c>
      <c r="O6" s="2">
        <v>-44.196920151298798</v>
      </c>
      <c r="P6" s="2">
        <v>17.094833933724001</v>
      </c>
      <c r="Q6" s="2">
        <v>31.6981039690322</v>
      </c>
      <c r="R6" s="2">
        <v>37.730944466972304</v>
      </c>
      <c r="S6" s="2">
        <v>61.357490579470898</v>
      </c>
      <c r="T6" s="2">
        <v>-6.9208497500809401</v>
      </c>
      <c r="U6" s="2">
        <v>-7.5908978226895698</v>
      </c>
      <c r="V6" s="2">
        <v>-20.449759565887</v>
      </c>
      <c r="W6" s="2">
        <v>-7.5261757334543997</v>
      </c>
      <c r="X6" s="2">
        <v>-9.0905788879239999</v>
      </c>
      <c r="Y6" s="2">
        <v>-28.286595803022099</v>
      </c>
      <c r="Z6" s="2">
        <v>30.168533582281398</v>
      </c>
      <c r="AA6" s="2">
        <v>25.948229240165201</v>
      </c>
      <c r="AB6" s="2">
        <v>-25.386487320956999</v>
      </c>
      <c r="AC6" s="2">
        <v>-9.8114913845166605</v>
      </c>
      <c r="AD6" s="2">
        <v>-14.2660212862869</v>
      </c>
      <c r="AE6" s="2">
        <v>5.7106247946831301</v>
      </c>
      <c r="AF6" s="2">
        <v>-20.1079515140861</v>
      </c>
      <c r="AG6" s="2">
        <v>-10.595798306208801</v>
      </c>
      <c r="AH6" s="2">
        <v>0.66045516599326404</v>
      </c>
      <c r="AI6" s="2">
        <v>1.57184830847352</v>
      </c>
      <c r="AJ6" s="2">
        <v>-2.38536609839973</v>
      </c>
      <c r="AK6" s="2">
        <v>-3.3214625819863199</v>
      </c>
      <c r="AL6" s="2">
        <v>-1.09172420371486</v>
      </c>
      <c r="AM6" s="2">
        <v>1.50609473846121</v>
      </c>
      <c r="AN6" s="2">
        <v>7.4117377642099997</v>
      </c>
      <c r="AO6" s="2">
        <v>0.55210357997466997</v>
      </c>
      <c r="AP6" s="2">
        <v>-16.9525865648178</v>
      </c>
      <c r="AQ6" s="2" t="s">
        <v>45</v>
      </c>
      <c r="AR6" s="2">
        <v>-1.28310680859987</v>
      </c>
    </row>
    <row r="7" spans="1:44" x14ac:dyDescent="0.3">
      <c r="A7" s="1" t="s">
        <v>50</v>
      </c>
      <c r="B7" s="2">
        <f t="shared" si="0"/>
        <v>658.64449559715558</v>
      </c>
      <c r="C7" s="2">
        <f t="shared" si="1"/>
        <v>517.22112757111665</v>
      </c>
      <c r="D7" s="2">
        <v>11.464983182873601</v>
      </c>
      <c r="E7" s="2">
        <v>19.216958174024299</v>
      </c>
      <c r="F7" s="2">
        <v>11.2991626373425</v>
      </c>
      <c r="G7" s="2">
        <v>-5.4939357893620597</v>
      </c>
      <c r="H7" s="2">
        <v>-67.134704561257706</v>
      </c>
      <c r="I7" s="2">
        <v>30.549996938384599</v>
      </c>
      <c r="J7" s="2">
        <v>-80.755388783388796</v>
      </c>
      <c r="K7" s="2">
        <v>-3.4975079563251201</v>
      </c>
      <c r="L7" s="2">
        <v>10.920920260870099</v>
      </c>
      <c r="M7" s="2">
        <v>-0.72616203044488503</v>
      </c>
      <c r="N7" s="2">
        <v>21.5535892012511</v>
      </c>
      <c r="O7" s="2">
        <v>9.8587827120217195</v>
      </c>
      <c r="P7" s="2">
        <v>5.5406580159967396</v>
      </c>
      <c r="Q7" s="2">
        <v>6.5781193810849397</v>
      </c>
      <c r="R7" s="2">
        <v>-30.111453255731799</v>
      </c>
      <c r="S7" s="2">
        <v>75.409609569575196</v>
      </c>
      <c r="T7" s="2">
        <v>-12.546517757634399</v>
      </c>
      <c r="U7" s="2">
        <v>-14.458079029069999</v>
      </c>
      <c r="V7" s="2">
        <v>5.4934223496306203</v>
      </c>
      <c r="W7" s="2">
        <v>8.7056730074044992</v>
      </c>
      <c r="X7" s="2">
        <v>-62.182715001716602</v>
      </c>
      <c r="Y7" s="2">
        <v>-54.477187772582496</v>
      </c>
      <c r="Z7" s="2">
        <v>8.3086060990263295</v>
      </c>
      <c r="AA7" s="2">
        <v>4.7572439409309402</v>
      </c>
      <c r="AB7" s="2">
        <v>-109.55136045705601</v>
      </c>
      <c r="AC7" s="2">
        <v>16.381808759302501</v>
      </c>
      <c r="AD7" s="2">
        <v>5.9976840580119903</v>
      </c>
      <c r="AE7" s="2">
        <v>5.1627362927561702</v>
      </c>
      <c r="AF7" s="2">
        <v>-39.829938859733602</v>
      </c>
      <c r="AG7" s="2">
        <v>-36.122973271934796</v>
      </c>
      <c r="AH7" s="2">
        <v>15.757017341662999</v>
      </c>
      <c r="AI7" s="2">
        <v>34.343564967997601</v>
      </c>
      <c r="AJ7" s="2">
        <v>-25.304232970068501</v>
      </c>
      <c r="AK7" s="2">
        <v>-28.489190064546001</v>
      </c>
      <c r="AL7" s="2">
        <v>-1.52666595779127</v>
      </c>
      <c r="AM7" s="2">
        <v>10.7031292674782</v>
      </c>
      <c r="AN7" s="2">
        <v>2.7303817985452299</v>
      </c>
      <c r="AO7" s="2">
        <v>0.15191861508046101</v>
      </c>
      <c r="AP7" s="2">
        <v>7.1110649811706299</v>
      </c>
      <c r="AQ7" s="2" t="s">
        <v>45</v>
      </c>
      <c r="AR7" s="2">
        <v>9.4925147516684003</v>
      </c>
    </row>
    <row r="8" spans="1:44" x14ac:dyDescent="0.3">
      <c r="A8" s="1" t="s">
        <v>51</v>
      </c>
      <c r="B8" s="2">
        <f t="shared" si="0"/>
        <v>345.16175822922401</v>
      </c>
      <c r="C8" s="2">
        <f t="shared" si="1"/>
        <v>269.79868161366414</v>
      </c>
      <c r="D8" s="2">
        <v>2.8034366094953298</v>
      </c>
      <c r="E8" s="2">
        <v>-1.16936870567937</v>
      </c>
      <c r="F8" s="2">
        <v>-2.64812094111862</v>
      </c>
      <c r="G8" s="2">
        <v>-3.7989504682497799</v>
      </c>
      <c r="H8" s="2">
        <v>-29.209187926893499</v>
      </c>
      <c r="I8" s="2">
        <v>12.1563039292855</v>
      </c>
      <c r="J8" s="2">
        <v>-1.2049484297680599</v>
      </c>
      <c r="K8" s="2">
        <v>-7.2642953601095996</v>
      </c>
      <c r="L8" s="2">
        <v>96.502771688300001</v>
      </c>
      <c r="M8" s="2">
        <v>-4.3527884404144999</v>
      </c>
      <c r="N8" s="2">
        <v>-2.6524365015668399</v>
      </c>
      <c r="O8" s="2">
        <v>-5.7645087414845202</v>
      </c>
      <c r="P8" s="2">
        <v>-5.9345142162282398</v>
      </c>
      <c r="Q8" s="2">
        <v>-2.1045894777300398</v>
      </c>
      <c r="R8" s="2">
        <v>-1.6665912079495699</v>
      </c>
      <c r="S8" s="2">
        <v>23.2647975780305</v>
      </c>
      <c r="T8" s="2">
        <v>-1.7658968415757299</v>
      </c>
      <c r="U8" s="2">
        <v>-0.27355511981385799</v>
      </c>
      <c r="V8" s="2">
        <v>0.124626888362232</v>
      </c>
      <c r="W8" s="2">
        <v>1.11379794476243</v>
      </c>
      <c r="X8" s="2">
        <v>-25.411129360987101</v>
      </c>
      <c r="Y8" s="2">
        <v>-2.4843835202128801</v>
      </c>
      <c r="Z8" s="2">
        <v>2.2957985870141302</v>
      </c>
      <c r="AA8" s="2">
        <v>-4.9256489150227996</v>
      </c>
      <c r="AB8" s="2">
        <v>-46.6795754853148</v>
      </c>
      <c r="AC8" s="2">
        <v>1.3437164989068</v>
      </c>
      <c r="AD8" s="2">
        <v>21.8263861147935</v>
      </c>
      <c r="AE8" s="2">
        <v>-1.1112695590102299</v>
      </c>
      <c r="AF8" s="2">
        <v>1.9159200514963699</v>
      </c>
      <c r="AG8" s="2">
        <v>3.1376389573125598</v>
      </c>
      <c r="AH8" s="2">
        <v>-2.2230602957402601</v>
      </c>
      <c r="AI8" s="2">
        <v>2.4329470805182201</v>
      </c>
      <c r="AJ8" s="2">
        <v>-19.755379219964901</v>
      </c>
      <c r="AK8" s="2">
        <v>1.7931930235469999</v>
      </c>
      <c r="AL8" s="2">
        <v>-15.117599940134401</v>
      </c>
      <c r="AM8" s="2">
        <v>0.88381765417024905</v>
      </c>
      <c r="AN8" s="2">
        <v>9.2910367050965004</v>
      </c>
      <c r="AO8" s="2">
        <v>-0.445162168062325</v>
      </c>
      <c r="AP8" s="2">
        <v>-13.3532839238476</v>
      </c>
      <c r="AQ8" s="2" t="s">
        <v>45</v>
      </c>
      <c r="AR8" s="2">
        <v>5.5133985165447701</v>
      </c>
    </row>
    <row r="9" spans="1:44" x14ac:dyDescent="0.3">
      <c r="A9" s="1" t="s">
        <v>52</v>
      </c>
      <c r="B9" s="2">
        <f t="shared" si="0"/>
        <v>349.62057257758016</v>
      </c>
      <c r="C9" s="2">
        <f t="shared" si="1"/>
        <v>284.0657415930329</v>
      </c>
      <c r="D9" s="2">
        <v>5.4747550660202897</v>
      </c>
      <c r="E9" s="2">
        <v>4.7140701523219102</v>
      </c>
      <c r="F9" s="2">
        <v>-2.5424859502330301</v>
      </c>
      <c r="G9" s="2">
        <v>7.3599239766832802</v>
      </c>
      <c r="H9" s="2">
        <v>-31.270161058611698</v>
      </c>
      <c r="I9" s="2">
        <v>32.753160700766799</v>
      </c>
      <c r="J9" s="2">
        <v>-38.632911708759799</v>
      </c>
      <c r="K9" s="2">
        <v>2.0169384954190299</v>
      </c>
      <c r="L9" s="2">
        <v>5.7657189082660203</v>
      </c>
      <c r="M9" s="2">
        <v>-35.700816691396597</v>
      </c>
      <c r="N9" s="2">
        <v>7.1857760124690602</v>
      </c>
      <c r="O9" s="2">
        <v>1.4180684762642899</v>
      </c>
      <c r="P9" s="2">
        <v>3.63500640924256</v>
      </c>
      <c r="Q9" s="2">
        <v>-5.5668124631474099</v>
      </c>
      <c r="R9" s="2">
        <v>3.3200757810645101</v>
      </c>
      <c r="S9" s="2">
        <v>15.4966341478204</v>
      </c>
      <c r="T9" s="2">
        <v>-27.083040089763699</v>
      </c>
      <c r="U9" s="2">
        <v>3.2910479855404899</v>
      </c>
      <c r="V9" s="2">
        <v>-9.1034869668319001</v>
      </c>
      <c r="W9" s="2">
        <v>6.0048259777745097</v>
      </c>
      <c r="X9" s="2">
        <v>-14.9371912934155</v>
      </c>
      <c r="Y9" s="2">
        <v>0.44601880112926001</v>
      </c>
      <c r="Z9" s="2">
        <v>5.5349507031408098</v>
      </c>
      <c r="AA9" s="2">
        <v>4.0087711957644796</v>
      </c>
      <c r="AB9" s="2">
        <v>-47.450671490556999</v>
      </c>
      <c r="AC9" s="2">
        <v>6.1792732036574503</v>
      </c>
      <c r="AD9" s="2">
        <v>6.6633550338089904</v>
      </c>
      <c r="AE9" s="2">
        <v>1.1946347469870799</v>
      </c>
      <c r="AF9" s="2">
        <v>5.62649748382273</v>
      </c>
      <c r="AG9" s="2">
        <v>2.8530415937759699</v>
      </c>
      <c r="AH9" s="2">
        <v>8.4896431959107002</v>
      </c>
      <c r="AI9" s="2">
        <v>4.5333283273746003</v>
      </c>
      <c r="AJ9" s="2">
        <v>-20.306319573283599</v>
      </c>
      <c r="AK9" s="2">
        <v>-0.28762105752746803</v>
      </c>
      <c r="AL9" s="2">
        <v>2.6124850620630502</v>
      </c>
      <c r="AM9" s="2">
        <v>6.50077277697571</v>
      </c>
      <c r="AN9" s="2">
        <v>7.1225369829230498</v>
      </c>
      <c r="AO9" s="2">
        <v>0.80423193410280203</v>
      </c>
      <c r="AP9" s="2">
        <v>2.9994192805428699</v>
      </c>
      <c r="AQ9" s="2" t="s">
        <v>45</v>
      </c>
      <c r="AR9" s="2">
        <v>5.2615312565238099</v>
      </c>
    </row>
    <row r="10" spans="1:44" x14ac:dyDescent="0.3">
      <c r="A10" s="1" t="s">
        <v>53</v>
      </c>
      <c r="B10" s="2">
        <f t="shared" si="0"/>
        <v>56.490426997833119</v>
      </c>
      <c r="C10" s="2">
        <f t="shared" si="1"/>
        <v>50.120461257281605</v>
      </c>
      <c r="D10" s="2">
        <v>-1.9736829233923301</v>
      </c>
      <c r="E10" s="2">
        <v>-1.8140284297811</v>
      </c>
      <c r="F10" s="2">
        <v>-2.09252086257555</v>
      </c>
      <c r="G10" s="2">
        <v>-1.07384400789058</v>
      </c>
      <c r="H10" s="2">
        <v>-4.2400794059236198</v>
      </c>
      <c r="I10" s="2">
        <v>-1.6303148277733299</v>
      </c>
      <c r="J10" s="2">
        <v>-3.4992891083215301</v>
      </c>
      <c r="K10" s="2">
        <v>-3.3921702806657001</v>
      </c>
      <c r="L10" s="2">
        <v>-0.40913930564196799</v>
      </c>
      <c r="M10" s="2">
        <v>-4.4916657880070803</v>
      </c>
      <c r="N10" s="2">
        <v>2.0887409561041599</v>
      </c>
      <c r="O10" s="2">
        <v>-2.1281432591466798</v>
      </c>
      <c r="P10" s="2">
        <v>-0.23752910363152499</v>
      </c>
      <c r="Q10" s="2">
        <v>-4.6303653581259701</v>
      </c>
      <c r="R10" s="2">
        <v>21.387511102435901</v>
      </c>
      <c r="S10" s="2">
        <v>32.713759525732698</v>
      </c>
      <c r="T10" s="2">
        <v>0.104476057426549</v>
      </c>
      <c r="U10" s="2">
        <v>-9.9689163879464297E-3</v>
      </c>
      <c r="V10" s="2">
        <v>-0.80225363623888502</v>
      </c>
      <c r="W10" s="2">
        <v>-0.79681494292448096</v>
      </c>
      <c r="X10" s="2">
        <v>-2.28156216366731</v>
      </c>
      <c r="Y10" s="2">
        <v>-2.2195028232715299</v>
      </c>
      <c r="Z10" s="2">
        <v>2.1558497082638</v>
      </c>
      <c r="AA10" s="2">
        <v>-2.3740756901537199</v>
      </c>
      <c r="AB10" s="2">
        <v>-1.3595925395050801</v>
      </c>
      <c r="AC10" s="2">
        <v>1.0867522761469</v>
      </c>
      <c r="AD10" s="2">
        <v>2.1151477910848202</v>
      </c>
      <c r="AE10" s="2">
        <v>-4.1190922325404697</v>
      </c>
      <c r="AF10" s="2">
        <v>-2.5185743169359598</v>
      </c>
      <c r="AG10" s="2">
        <v>1.4029330980190799</v>
      </c>
      <c r="AH10" s="2">
        <v>10.016764594187</v>
      </c>
      <c r="AI10" s="2">
        <v>2.15427410338182</v>
      </c>
      <c r="AJ10" s="2">
        <v>-0.74498943237621595</v>
      </c>
      <c r="AK10" s="2">
        <v>-1.03641780142392</v>
      </c>
      <c r="AL10" s="2">
        <v>-0.28484203533891</v>
      </c>
      <c r="AM10" s="2">
        <v>-2.57758384618174</v>
      </c>
      <c r="AN10" s="2">
        <v>-0.66446784197223996</v>
      </c>
      <c r="AO10" s="2">
        <v>0.49048897188089602</v>
      </c>
      <c r="AP10" s="2">
        <v>2.9586427419708201</v>
      </c>
      <c r="AQ10" s="2" t="s">
        <v>45</v>
      </c>
      <c r="AR10" s="2">
        <v>1.80847313381471</v>
      </c>
    </row>
    <row r="11" spans="1:44" x14ac:dyDescent="0.3">
      <c r="A11" s="1" t="s">
        <v>54</v>
      </c>
      <c r="B11" s="2">
        <f t="shared" si="0"/>
        <v>417.39834826870054</v>
      </c>
      <c r="C11" s="2">
        <f t="shared" si="1"/>
        <v>349.9961391921351</v>
      </c>
      <c r="D11" s="2">
        <v>1.6100681339973699</v>
      </c>
      <c r="E11" s="2">
        <v>12.030239539699</v>
      </c>
      <c r="F11" s="2">
        <v>56.430579269511298</v>
      </c>
      <c r="G11" s="2">
        <v>45.858385288755201</v>
      </c>
      <c r="H11" s="2">
        <v>-31.6735133839497</v>
      </c>
      <c r="I11" s="2">
        <v>58.772958174351899</v>
      </c>
      <c r="J11" s="2">
        <v>-30.074218243032099</v>
      </c>
      <c r="K11" s="2">
        <v>-33.900718442281999</v>
      </c>
      <c r="L11" s="2">
        <v>15.061148680061599</v>
      </c>
      <c r="M11" s="2">
        <v>-11.434470584476699</v>
      </c>
      <c r="N11" s="2">
        <v>2.8531077455199898</v>
      </c>
      <c r="O11" s="2">
        <v>-13.4788576423037</v>
      </c>
      <c r="P11" s="2">
        <v>-23.191178719950098</v>
      </c>
      <c r="Q11" s="2">
        <v>27.769124531866801</v>
      </c>
      <c r="R11" s="2">
        <v>-19.970130545661199</v>
      </c>
      <c r="S11" s="2">
        <v>-5.2655191204164096</v>
      </c>
      <c r="T11" s="2">
        <v>-5.6138081381576503</v>
      </c>
      <c r="U11" s="2">
        <v>13.370650459399201</v>
      </c>
      <c r="V11" s="2">
        <v>4.6850742581846898</v>
      </c>
      <c r="W11" s="2">
        <v>-35.610987893615999</v>
      </c>
      <c r="X11" s="2">
        <v>-24.237259410756</v>
      </c>
      <c r="Y11" s="2">
        <v>-9.7749581878025005</v>
      </c>
      <c r="Z11" s="2">
        <v>-6.6825770253660197</v>
      </c>
      <c r="AA11" s="2">
        <v>19.104016805167099</v>
      </c>
      <c r="AB11" s="2">
        <v>-48.179544380276099</v>
      </c>
      <c r="AC11" s="2">
        <v>-2.1671229398916498</v>
      </c>
      <c r="AD11" s="2">
        <v>-14.3580582349064</v>
      </c>
      <c r="AE11" s="2">
        <v>2.1526671604456902</v>
      </c>
      <c r="AF11" s="2">
        <v>-5.0129725476246598</v>
      </c>
      <c r="AG11" s="2">
        <v>-1.7794506934580401</v>
      </c>
      <c r="AH11" s="2">
        <v>6.3676418650847699</v>
      </c>
      <c r="AI11" s="2">
        <v>-10.0694919117662</v>
      </c>
      <c r="AJ11" s="2">
        <v>-5.4833417606453301</v>
      </c>
      <c r="AK11" s="2">
        <v>-3.6395248682028001</v>
      </c>
      <c r="AL11" s="2">
        <v>-4.5329238531268201</v>
      </c>
      <c r="AM11" s="2">
        <v>-6.5223198114686101</v>
      </c>
      <c r="AN11" s="2">
        <v>-4.2969530506857998</v>
      </c>
      <c r="AO11" s="2">
        <v>-1.37683106806589</v>
      </c>
      <c r="AP11" s="2">
        <v>-5.9614688054071499</v>
      </c>
      <c r="AQ11" s="2" t="s">
        <v>45</v>
      </c>
      <c r="AR11" s="2">
        <v>2.6974835214912201</v>
      </c>
    </row>
    <row r="12" spans="1:44" x14ac:dyDescent="0.3">
      <c r="A12" s="1" t="s">
        <v>55</v>
      </c>
      <c r="B12" s="2">
        <f t="shared" si="0"/>
        <v>63.266060785774563</v>
      </c>
      <c r="C12" s="2">
        <f t="shared" si="1"/>
        <v>56.211275441275788</v>
      </c>
      <c r="D12" s="2">
        <v>-0.61305998842790699</v>
      </c>
      <c r="E12" s="2">
        <v>-1.3291518243648099</v>
      </c>
      <c r="F12" s="2">
        <v>-2.0947998378347101</v>
      </c>
      <c r="G12" s="2">
        <v>-2.6465044772218098</v>
      </c>
      <c r="H12" s="2">
        <v>-2.7115642104334201</v>
      </c>
      <c r="I12" s="2">
        <v>2.3693848323454301</v>
      </c>
      <c r="J12" s="2">
        <v>-2.5501709783129001</v>
      </c>
      <c r="K12" s="2">
        <v>-4.0006359968453999</v>
      </c>
      <c r="L12" s="2">
        <v>-0.49257826678737499</v>
      </c>
      <c r="M12" s="2">
        <v>-2.46723061890158</v>
      </c>
      <c r="N12" s="2">
        <v>0.40320703702207999</v>
      </c>
      <c r="O12" s="2">
        <v>-2.0734937997365401</v>
      </c>
      <c r="P12" s="2">
        <v>20.5973206912808</v>
      </c>
      <c r="Q12" s="2">
        <v>2.89386760174026</v>
      </c>
      <c r="R12" s="2">
        <v>6.2513426721386794E-2</v>
      </c>
      <c r="S12" s="2">
        <v>12.178491080548</v>
      </c>
      <c r="T12" s="2">
        <v>-2.1852686888533999</v>
      </c>
      <c r="U12" s="2">
        <v>1.14402837826398</v>
      </c>
      <c r="V12" s="2">
        <v>-5.4124618829723501E-3</v>
      </c>
      <c r="W12" s="2">
        <v>-1.77060038983389</v>
      </c>
      <c r="X12" s="2">
        <v>-0.86013230945807595</v>
      </c>
      <c r="Y12" s="2">
        <v>-0.19815615126528499</v>
      </c>
      <c r="Z12" s="2">
        <v>-1.5610846291944001</v>
      </c>
      <c r="AA12" s="2">
        <v>-1.6444582940499</v>
      </c>
      <c r="AB12" s="2">
        <v>-3.0361249420316301</v>
      </c>
      <c r="AC12" s="2">
        <v>-1.14542022732427</v>
      </c>
      <c r="AD12" s="2">
        <v>0.79973602606897598</v>
      </c>
      <c r="AE12" s="2">
        <v>-2.4867924047169598</v>
      </c>
      <c r="AF12" s="2">
        <v>-1.10181637641241</v>
      </c>
      <c r="AG12" s="2">
        <v>1.4077774587749801</v>
      </c>
      <c r="AH12" s="2">
        <v>1.77875018473811</v>
      </c>
      <c r="AI12" s="2">
        <v>0.75424876716919897</v>
      </c>
      <c r="AJ12" s="2">
        <v>-1.92993666851986</v>
      </c>
      <c r="AK12" s="2">
        <v>-1.0332756368750899</v>
      </c>
      <c r="AL12" s="2">
        <v>-0.79115553963257201</v>
      </c>
      <c r="AM12" s="2">
        <v>-3.2027833739826099</v>
      </c>
      <c r="AN12" s="2">
        <v>-0.78701478744331399</v>
      </c>
      <c r="AO12" s="2">
        <v>-7.0628947259235894E-2</v>
      </c>
      <c r="AP12" s="2">
        <v>1.3749144305286001</v>
      </c>
      <c r="AQ12" s="2" t="s">
        <v>45</v>
      </c>
      <c r="AR12" s="2">
        <v>2.0735041490739001</v>
      </c>
    </row>
    <row r="13" spans="1:44" x14ac:dyDescent="0.3">
      <c r="A13" s="1" t="s">
        <v>56</v>
      </c>
      <c r="B13" s="2">
        <f t="shared" si="0"/>
        <v>533.90407130577182</v>
      </c>
      <c r="C13" s="2">
        <f t="shared" si="1"/>
        <v>464.8766014607196</v>
      </c>
      <c r="D13" s="2">
        <v>-30.065570842433999</v>
      </c>
      <c r="E13" s="2">
        <v>13.9855456130005</v>
      </c>
      <c r="F13" s="2">
        <v>21.589635665731201</v>
      </c>
      <c r="G13" s="2">
        <v>4.6958569634507104</v>
      </c>
      <c r="H13" s="2">
        <v>-26.1352943949706</v>
      </c>
      <c r="I13" s="2">
        <v>51.0360550290726</v>
      </c>
      <c r="J13" s="2">
        <v>-35.133496992027503</v>
      </c>
      <c r="K13" s="2">
        <v>-4.8077402199521098</v>
      </c>
      <c r="L13" s="2">
        <v>48.950316125610499</v>
      </c>
      <c r="M13" s="2">
        <v>-23.094544074435401</v>
      </c>
      <c r="N13" s="2">
        <v>-27.395128133948301</v>
      </c>
      <c r="O13" s="2">
        <v>16.075027953457599</v>
      </c>
      <c r="P13" s="2">
        <v>14.6936968390975</v>
      </c>
      <c r="Q13" s="2">
        <v>7.1196508781475796</v>
      </c>
      <c r="R13" s="2">
        <v>-0.49459179281382898</v>
      </c>
      <c r="S13" s="2">
        <v>30.123008142916799</v>
      </c>
      <c r="T13" s="2">
        <v>-16.1027298374701</v>
      </c>
      <c r="U13" s="2">
        <v>11.711638052619399</v>
      </c>
      <c r="V13" s="2">
        <v>-17.991734467535998</v>
      </c>
      <c r="W13" s="2">
        <v>-37.4887442644632</v>
      </c>
      <c r="X13" s="2">
        <v>-27.206930038948101</v>
      </c>
      <c r="Y13" s="2">
        <v>-16.911606272004398</v>
      </c>
      <c r="Z13" s="2">
        <v>14.2302676763052</v>
      </c>
      <c r="AA13" s="2">
        <v>14.1469138264334</v>
      </c>
      <c r="AB13" s="2">
        <v>10.441501129016</v>
      </c>
      <c r="AC13" s="2">
        <v>-32.903003497530499</v>
      </c>
      <c r="AD13" s="2">
        <v>18.822611573459501</v>
      </c>
      <c r="AE13" s="2">
        <v>2.1232643039929999</v>
      </c>
      <c r="AF13" s="2">
        <v>-19.9412639327448</v>
      </c>
      <c r="AG13" s="2">
        <v>-15.688516169522501</v>
      </c>
      <c r="AH13" s="2">
        <v>9.3566516115431497</v>
      </c>
      <c r="AI13" s="2">
        <v>5.0565651891980297</v>
      </c>
      <c r="AJ13" s="2">
        <v>-14.435354543372</v>
      </c>
      <c r="AK13" s="2">
        <v>1.3638949836418801</v>
      </c>
      <c r="AL13" s="2">
        <v>2.54478172071261</v>
      </c>
      <c r="AM13" s="2">
        <v>13.650944957619901</v>
      </c>
      <c r="AN13" s="2">
        <v>10.5453622661251</v>
      </c>
      <c r="AO13" s="2">
        <v>-3.3404952545421298</v>
      </c>
      <c r="AP13" s="2">
        <v>-18.671179431595299</v>
      </c>
      <c r="AQ13" s="2" t="s">
        <v>45</v>
      </c>
      <c r="AR13" s="2">
        <v>6.8603536450462501</v>
      </c>
    </row>
    <row r="14" spans="1:44" x14ac:dyDescent="0.3">
      <c r="A14" s="1" t="s">
        <v>57</v>
      </c>
      <c r="B14" s="2">
        <f t="shared" si="0"/>
        <v>370.01007935413941</v>
      </c>
      <c r="C14" s="2">
        <f t="shared" si="1"/>
        <v>318.23987800668993</v>
      </c>
      <c r="D14" s="2">
        <v>9.6982177563850698</v>
      </c>
      <c r="E14" s="2">
        <v>11.6672592343989</v>
      </c>
      <c r="F14" s="2">
        <v>9.4159683190877406</v>
      </c>
      <c r="G14" s="2">
        <v>-0.80636521548775897</v>
      </c>
      <c r="H14" s="2">
        <v>-21.802208215011799</v>
      </c>
      <c r="I14" s="2">
        <v>30.841155480296099</v>
      </c>
      <c r="J14" s="2">
        <v>-25.675659490540902</v>
      </c>
      <c r="K14" s="2">
        <v>-4.49282512148155</v>
      </c>
      <c r="L14" s="2">
        <v>6.2220811414450399</v>
      </c>
      <c r="M14" s="2">
        <v>-23.142565249373199</v>
      </c>
      <c r="N14" s="2">
        <v>19.3381998958378</v>
      </c>
      <c r="O14" s="2">
        <v>-24.592846899432399</v>
      </c>
      <c r="P14" s="2">
        <v>11.261456355895699</v>
      </c>
      <c r="Q14" s="2">
        <v>5.6057076377134099</v>
      </c>
      <c r="R14" s="2">
        <v>-23.684462189616699</v>
      </c>
      <c r="S14" s="2">
        <v>13.6966532086683</v>
      </c>
      <c r="T14" s="2">
        <v>-15.763115775621101</v>
      </c>
      <c r="U14" s="2">
        <v>7.03950959715071</v>
      </c>
      <c r="V14" s="2">
        <v>6.8905947217343799</v>
      </c>
      <c r="W14" s="2">
        <v>-17.2584114152735</v>
      </c>
      <c r="X14" s="2">
        <v>-20.903607756361399</v>
      </c>
      <c r="Y14" s="2">
        <v>-17.346087916755099</v>
      </c>
      <c r="Z14" s="2">
        <v>32.126750033965301</v>
      </c>
      <c r="AA14" s="2">
        <v>-4.7847651873190999</v>
      </c>
      <c r="AB14" s="2">
        <v>-38.982436053914</v>
      </c>
      <c r="AC14" s="2">
        <v>2.62873985944745</v>
      </c>
      <c r="AD14" s="2">
        <v>7.4052561454438202</v>
      </c>
      <c r="AE14" s="2">
        <v>-1.0442327237953499</v>
      </c>
      <c r="AF14" s="2">
        <v>5.1282761289797802</v>
      </c>
      <c r="AG14" s="2">
        <v>-1.27582421260344</v>
      </c>
      <c r="AH14" s="2">
        <v>3.7496883590716399</v>
      </c>
      <c r="AI14" s="2">
        <v>-0.21599807424315301</v>
      </c>
      <c r="AJ14" s="2">
        <v>1.8613617555180699</v>
      </c>
      <c r="AK14" s="2">
        <v>-4.1021275106393196</v>
      </c>
      <c r="AL14" s="2">
        <v>-2.9273388122057198</v>
      </c>
      <c r="AM14" s="2">
        <v>11.1711766466869</v>
      </c>
      <c r="AN14" s="2">
        <v>7.5938765040470999</v>
      </c>
      <c r="AO14" s="2">
        <v>-1.30390320146205</v>
      </c>
      <c r="AP14" s="2">
        <v>-12.920302861118</v>
      </c>
      <c r="AQ14" s="2" t="s">
        <v>45</v>
      </c>
      <c r="AR14" s="2">
        <v>2.7537692886441598</v>
      </c>
    </row>
    <row r="15" spans="1:44" x14ac:dyDescent="0.3">
      <c r="A15" s="1" t="s">
        <v>58</v>
      </c>
      <c r="B15" s="2">
        <f t="shared" si="0"/>
        <v>330.92928020563153</v>
      </c>
      <c r="C15" s="2">
        <f t="shared" si="1"/>
        <v>265.86638115308989</v>
      </c>
      <c r="D15" s="2">
        <v>17.818384203387701</v>
      </c>
      <c r="E15" s="2">
        <v>17.008084246904399</v>
      </c>
      <c r="F15" s="2">
        <v>-3.13434096048038</v>
      </c>
      <c r="G15" s="2">
        <v>-6.7210957891135497</v>
      </c>
      <c r="H15" s="2">
        <v>-27.157482581966399</v>
      </c>
      <c r="I15" s="2">
        <v>26.576471363475399</v>
      </c>
      <c r="J15" s="2">
        <v>-33.637231246524102</v>
      </c>
      <c r="K15" s="2">
        <v>-21.120452687783501</v>
      </c>
      <c r="L15" s="2">
        <v>17.416420019445599</v>
      </c>
      <c r="M15" s="2">
        <v>-6.1512997386748598</v>
      </c>
      <c r="N15" s="2">
        <v>23.155790905249798</v>
      </c>
      <c r="O15" s="2">
        <v>-5.3965241844040897</v>
      </c>
      <c r="P15" s="2">
        <v>28.6865985604997</v>
      </c>
      <c r="Q15" s="2">
        <v>7.5615443294901503</v>
      </c>
      <c r="R15" s="2">
        <v>2.1104699042383501</v>
      </c>
      <c r="S15" s="2">
        <v>27.5959975563967</v>
      </c>
      <c r="T15" s="2">
        <v>-20.075575659000201</v>
      </c>
      <c r="U15" s="2">
        <v>-9.9145926417537105</v>
      </c>
      <c r="V15" s="2">
        <v>8.0537486311447104</v>
      </c>
      <c r="W15" s="2">
        <v>-20.056378710373199</v>
      </c>
      <c r="X15" s="2">
        <v>-7.2151538141893097</v>
      </c>
      <c r="Y15" s="2">
        <v>-3.9554419859670502</v>
      </c>
      <c r="Z15" s="2">
        <v>-2.6039986084025402</v>
      </c>
      <c r="AA15" s="2">
        <v>-3.6299656081037099</v>
      </c>
      <c r="AB15" s="2">
        <v>-43.519142885793002</v>
      </c>
      <c r="AC15" s="2">
        <v>17.663581815154998</v>
      </c>
      <c r="AD15" s="2">
        <v>-3.5437388462523698</v>
      </c>
      <c r="AE15" s="2">
        <v>3.2088321588729598</v>
      </c>
      <c r="AF15" s="2">
        <v>5.7913941380200296</v>
      </c>
      <c r="AG15" s="2">
        <v>-12.2462310105683</v>
      </c>
      <c r="AH15" s="2">
        <v>-1.2688831676777199</v>
      </c>
      <c r="AI15" s="2">
        <v>0.77081453203507699</v>
      </c>
      <c r="AJ15" s="2">
        <v>-14.964492823742599</v>
      </c>
      <c r="AK15" s="2">
        <v>-4.8136536320819302E-2</v>
      </c>
      <c r="AL15" s="2">
        <v>-9.9190068875026896</v>
      </c>
      <c r="AM15" s="2">
        <v>37.053652603614402</v>
      </c>
      <c r="AN15" s="2">
        <v>30.0665807469118</v>
      </c>
      <c r="AO15" s="2">
        <v>-0.332470768499112</v>
      </c>
      <c r="AP15" s="2">
        <v>-17.981369680142102</v>
      </c>
      <c r="AQ15" s="2" t="s">
        <v>45</v>
      </c>
      <c r="AR15" s="2">
        <v>0.33643550534128802</v>
      </c>
    </row>
    <row r="16" spans="1:44" x14ac:dyDescent="0.3">
      <c r="A16" s="1" t="s">
        <v>59</v>
      </c>
      <c r="B16" s="2">
        <f t="shared" si="0"/>
        <v>459.40538888602208</v>
      </c>
      <c r="C16" s="2">
        <f t="shared" si="1"/>
        <v>359.27744887848291</v>
      </c>
      <c r="D16" s="2">
        <v>-39.265646990246097</v>
      </c>
      <c r="E16" s="2">
        <v>14.2202356499291</v>
      </c>
      <c r="F16" s="2">
        <v>20.451216836429602</v>
      </c>
      <c r="G16" s="2">
        <v>14.3295416559604</v>
      </c>
      <c r="H16" s="2">
        <v>-31.2765114171177</v>
      </c>
      <c r="I16" s="2">
        <v>42.860483216030502</v>
      </c>
      <c r="J16" s="2">
        <v>-40.770983332744002</v>
      </c>
      <c r="K16" s="2">
        <v>-34.041622524953802</v>
      </c>
      <c r="L16" s="2">
        <v>14.180205395825</v>
      </c>
      <c r="M16" s="2">
        <v>-37.1095800959841</v>
      </c>
      <c r="N16" s="2">
        <v>19.020860999096001</v>
      </c>
      <c r="O16" s="2">
        <v>7.1175836597366402</v>
      </c>
      <c r="P16" s="2">
        <v>13.424949156367299</v>
      </c>
      <c r="Q16" s="2">
        <v>11.900270722264899</v>
      </c>
      <c r="R16" s="2">
        <v>4.1633555125028403</v>
      </c>
      <c r="S16" s="2">
        <v>14.0769679948485</v>
      </c>
      <c r="T16" s="2">
        <v>-20.713554410441699</v>
      </c>
      <c r="U16" s="2">
        <v>11.1713919975397</v>
      </c>
      <c r="V16" s="2">
        <v>-4.6552490921339</v>
      </c>
      <c r="W16" s="2">
        <v>-6.9589584935600302</v>
      </c>
      <c r="X16" s="2">
        <v>-2.29991868919618</v>
      </c>
      <c r="Y16" s="2">
        <v>9.5870210201925001</v>
      </c>
      <c r="Z16" s="2">
        <v>12.131634668359499</v>
      </c>
      <c r="AA16" s="2">
        <v>14.6834678366706</v>
      </c>
      <c r="AB16" s="2">
        <v>-55.923767834417902</v>
      </c>
      <c r="AC16" s="2">
        <v>7.28406862679822</v>
      </c>
      <c r="AD16" s="2">
        <v>27.639993842341799</v>
      </c>
      <c r="AE16" s="2">
        <v>4.6139742787368396</v>
      </c>
      <c r="AF16" s="2">
        <v>-1.6862247059214801</v>
      </c>
      <c r="AG16" s="2">
        <v>-17.255071103947</v>
      </c>
      <c r="AH16" s="2">
        <v>10.989550694159799</v>
      </c>
      <c r="AI16" s="2">
        <v>7.1981544690832404</v>
      </c>
      <c r="AJ16" s="2">
        <v>-21.292531959171601</v>
      </c>
      <c r="AK16" s="2">
        <v>3.6244518200038902</v>
      </c>
      <c r="AL16" s="2">
        <v>1.63016548710635</v>
      </c>
      <c r="AM16" s="2">
        <v>8.0861761728037092</v>
      </c>
      <c r="AN16" s="2">
        <v>-3.7499187227244701</v>
      </c>
      <c r="AO16" s="2">
        <v>0.80575209719109298</v>
      </c>
      <c r="AP16" s="2">
        <v>-19.867398978437102</v>
      </c>
      <c r="AQ16" s="2" t="s">
        <v>45</v>
      </c>
      <c r="AR16" s="2">
        <v>9.2801097039812497</v>
      </c>
    </row>
    <row r="17" spans="1:44" x14ac:dyDescent="0.3">
      <c r="A17" s="1" t="s">
        <v>60</v>
      </c>
      <c r="B17" s="2">
        <f t="shared" si="0"/>
        <v>443.28075364102074</v>
      </c>
      <c r="C17" s="2">
        <f t="shared" si="1"/>
        <v>371.91198726384823</v>
      </c>
      <c r="D17" s="2">
        <v>-0.76134215258009996</v>
      </c>
      <c r="E17" s="2">
        <v>22.329276349752</v>
      </c>
      <c r="F17" s="2">
        <v>2.6432353728687699</v>
      </c>
      <c r="G17" s="2">
        <v>24.3875302868943</v>
      </c>
      <c r="H17" s="2">
        <v>-16.8386768216495</v>
      </c>
      <c r="I17" s="2">
        <v>15.2747655539023</v>
      </c>
      <c r="J17" s="2">
        <v>-45.361363313878797</v>
      </c>
      <c r="K17" s="2">
        <v>-36.314503253237802</v>
      </c>
      <c r="L17" s="2">
        <v>-4.72551530115829</v>
      </c>
      <c r="M17" s="2">
        <v>-5.3524565934218504</v>
      </c>
      <c r="N17" s="2">
        <v>9.3939933758630492</v>
      </c>
      <c r="O17" s="2">
        <v>-16.863042738980202</v>
      </c>
      <c r="P17" s="2">
        <v>33.147693842184403</v>
      </c>
      <c r="Q17" s="2">
        <v>-1.9423316420275401</v>
      </c>
      <c r="R17" s="2">
        <v>-8.8119134925045302</v>
      </c>
      <c r="S17" s="2">
        <v>31.434929717720799</v>
      </c>
      <c r="T17" s="2">
        <v>-27.888424907892801</v>
      </c>
      <c r="U17" s="2">
        <v>-26.483881640165698</v>
      </c>
      <c r="V17" s="2">
        <v>-9.1811854466649994</v>
      </c>
      <c r="W17" s="2">
        <v>-17.837910047114502</v>
      </c>
      <c r="X17" s="2">
        <v>9.6091662482398092</v>
      </c>
      <c r="Y17" s="2">
        <v>-16.181701452746999</v>
      </c>
      <c r="Z17" s="2">
        <v>31.597766062008599</v>
      </c>
      <c r="AA17" s="2">
        <v>0.32600509307950998</v>
      </c>
      <c r="AB17" s="2">
        <v>-40.893985095299897</v>
      </c>
      <c r="AC17" s="2">
        <v>-13.932260518494999</v>
      </c>
      <c r="AD17" s="2">
        <v>-14.2555859011701</v>
      </c>
      <c r="AE17" s="2">
        <v>3.5758684326032801</v>
      </c>
      <c r="AF17" s="2">
        <v>16.138650162514999</v>
      </c>
      <c r="AG17" s="2">
        <v>-3.2026725363752901</v>
      </c>
      <c r="AH17" s="2">
        <v>-4.8958084782386502</v>
      </c>
      <c r="AI17" s="2">
        <v>21.133913621240399</v>
      </c>
      <c r="AJ17" s="2">
        <v>-13.6119471729696</v>
      </c>
      <c r="AK17" s="2">
        <v>-1.52608110871122</v>
      </c>
      <c r="AL17" s="2">
        <v>8.3446258651137502</v>
      </c>
      <c r="AM17" s="2">
        <v>-39.161428929587203</v>
      </c>
      <c r="AN17" s="2">
        <v>3.32632064761111</v>
      </c>
      <c r="AO17" s="2">
        <v>1.22080032927336</v>
      </c>
      <c r="AP17" s="2">
        <v>-23.861700399204501</v>
      </c>
      <c r="AQ17" s="2" t="s">
        <v>45</v>
      </c>
      <c r="AR17" s="2">
        <v>-2.2869348622075099</v>
      </c>
    </row>
    <row r="18" spans="1:44" x14ac:dyDescent="0.3">
      <c r="A18" s="1" t="s">
        <v>61</v>
      </c>
      <c r="B18" s="2">
        <f t="shared" si="0"/>
        <v>457.25745968429675</v>
      </c>
      <c r="C18" s="2">
        <f t="shared" si="1"/>
        <v>388.897734129296</v>
      </c>
      <c r="D18" s="2">
        <v>-10.700253338266601</v>
      </c>
      <c r="E18" s="2">
        <v>20.255318748138802</v>
      </c>
      <c r="F18" s="2">
        <v>16.687291454560299</v>
      </c>
      <c r="G18" s="2">
        <v>11.2720855081586</v>
      </c>
      <c r="H18" s="2">
        <v>-33.178106473468098</v>
      </c>
      <c r="I18" s="2">
        <v>-14.3028962218816</v>
      </c>
      <c r="J18" s="2">
        <v>-39.506279612261501</v>
      </c>
      <c r="K18" s="2">
        <v>-36.9185732036659</v>
      </c>
      <c r="L18" s="2">
        <v>56.319620738282801</v>
      </c>
      <c r="M18" s="2">
        <v>-36.323935449346301</v>
      </c>
      <c r="N18" s="2">
        <v>15.9818496927794</v>
      </c>
      <c r="O18" s="2">
        <v>10.523432920812899</v>
      </c>
      <c r="P18" s="2">
        <v>-21.205428872714698</v>
      </c>
      <c r="Q18" s="2">
        <v>8.4076601081267803</v>
      </c>
      <c r="R18" s="2">
        <v>-11.510049107455799</v>
      </c>
      <c r="S18" s="2">
        <v>42.8319262573917</v>
      </c>
      <c r="T18" s="2">
        <v>-22.0151878955058</v>
      </c>
      <c r="U18" s="2">
        <v>27.3329647428199</v>
      </c>
      <c r="V18" s="2">
        <v>6.1907767663453797</v>
      </c>
      <c r="W18" s="2">
        <v>-8.9271081060566306</v>
      </c>
      <c r="X18" s="2">
        <v>-20.193989237171401</v>
      </c>
      <c r="Y18" s="2">
        <v>17.907919779072898</v>
      </c>
      <c r="Z18" s="2">
        <v>-17.107003435917601</v>
      </c>
      <c r="AA18" s="2">
        <v>-10.4882802980203</v>
      </c>
      <c r="AB18" s="2">
        <v>-42.699961762615899</v>
      </c>
      <c r="AC18" s="2">
        <v>-13.5212488533497</v>
      </c>
      <c r="AD18" s="2">
        <v>-1.66056525195477</v>
      </c>
      <c r="AE18" s="2">
        <v>8.4672199394504695</v>
      </c>
      <c r="AF18" s="2">
        <v>0.66528985051295897</v>
      </c>
      <c r="AG18" s="2">
        <v>9.85165319854692</v>
      </c>
      <c r="AH18" s="2">
        <v>11.8216152246126</v>
      </c>
      <c r="AI18" s="2">
        <v>7.3601880513558902</v>
      </c>
      <c r="AJ18" s="2">
        <v>-15.547476956828</v>
      </c>
      <c r="AK18" s="2">
        <v>-3.9479727173119601</v>
      </c>
      <c r="AL18" s="2">
        <v>2.2479718736071002</v>
      </c>
      <c r="AM18" s="2">
        <v>-4.26887782908062</v>
      </c>
      <c r="AN18" s="2">
        <v>-5.5701629314467</v>
      </c>
      <c r="AO18" s="2">
        <v>0.85306388051322701</v>
      </c>
      <c r="AP18" s="2">
        <v>-4.9864263600865799</v>
      </c>
      <c r="AQ18" s="2" t="s">
        <v>45</v>
      </c>
      <c r="AR18" s="2">
        <v>10.4779496870804</v>
      </c>
    </row>
    <row r="19" spans="1:44" x14ac:dyDescent="0.3">
      <c r="A19" s="1" t="s">
        <v>62</v>
      </c>
      <c r="B19" s="2">
        <f t="shared" si="0"/>
        <v>761.35812830948498</v>
      </c>
      <c r="C19" s="2">
        <f t="shared" si="1"/>
        <v>518.32503902316409</v>
      </c>
      <c r="D19" s="2">
        <v>-11.147477436806</v>
      </c>
      <c r="E19" s="2">
        <v>55.5132503602009</v>
      </c>
      <c r="F19" s="2">
        <v>12.5981782517652</v>
      </c>
      <c r="G19" s="2">
        <v>1.3537688824485199</v>
      </c>
      <c r="H19" s="2">
        <v>-41.695382058669601</v>
      </c>
      <c r="I19" s="2">
        <v>47.886264179242303</v>
      </c>
      <c r="J19" s="2">
        <v>-52.067808133785803</v>
      </c>
      <c r="K19" s="2">
        <v>-42.000553008971004</v>
      </c>
      <c r="L19" s="2">
        <v>98.648907393499996</v>
      </c>
      <c r="M19" s="2">
        <v>-40.522627449308303</v>
      </c>
      <c r="N19" s="2">
        <v>18.924454322981099</v>
      </c>
      <c r="O19" s="2">
        <v>19.890692258027201</v>
      </c>
      <c r="P19" s="2">
        <v>-59.470628443407897</v>
      </c>
      <c r="Q19" s="2">
        <v>-46.909010658558799</v>
      </c>
      <c r="R19" s="2">
        <v>39.630461431361198</v>
      </c>
      <c r="S19" s="2">
        <v>69.5943948779761</v>
      </c>
      <c r="T19" s="2">
        <v>7.2773031916477198</v>
      </c>
      <c r="U19" s="2">
        <v>8.8609946285130707</v>
      </c>
      <c r="V19" s="2">
        <v>-26.910314266057501</v>
      </c>
      <c r="W19" s="2">
        <v>-51.947841170728701</v>
      </c>
      <c r="X19" s="2">
        <v>-36.028079527343699</v>
      </c>
      <c r="Y19" s="2">
        <v>6.8956039334056802</v>
      </c>
      <c r="Z19" s="2">
        <v>19.7909596487331</v>
      </c>
      <c r="AA19" s="2">
        <v>22.306391416652399</v>
      </c>
      <c r="AB19" s="2">
        <v>-179.26078687976499</v>
      </c>
      <c r="AC19" s="2">
        <v>15.602903847146701</v>
      </c>
      <c r="AD19" s="2">
        <v>-33.378137196945197</v>
      </c>
      <c r="AE19" s="2">
        <v>-17.115687492465799</v>
      </c>
      <c r="AF19" s="2">
        <v>-29.856770240167101</v>
      </c>
      <c r="AG19" s="2">
        <v>-18.8982307858555</v>
      </c>
      <c r="AH19" s="2">
        <v>19.906972988295198</v>
      </c>
      <c r="AI19" s="2">
        <v>8.1271986771590008</v>
      </c>
      <c r="AJ19" s="2">
        <v>6.9439973409081102</v>
      </c>
      <c r="AK19" s="2">
        <v>-7.9171600832393203</v>
      </c>
      <c r="AL19" s="2">
        <v>-12.957247762764601</v>
      </c>
      <c r="AM19" s="2">
        <v>16.010343839271201</v>
      </c>
      <c r="AN19" s="2">
        <v>19.206961698431002</v>
      </c>
      <c r="AO19" s="2">
        <v>1.4890495703907201</v>
      </c>
      <c r="AP19" s="2">
        <v>31.6102867677182</v>
      </c>
      <c r="AQ19" s="2" t="s">
        <v>45</v>
      </c>
      <c r="AR19" s="2">
        <v>-14.7912613624641</v>
      </c>
    </row>
    <row r="20" spans="1:44" x14ac:dyDescent="0.3">
      <c r="A20" s="1" t="s">
        <v>63</v>
      </c>
      <c r="B20" s="2">
        <f t="shared" si="0"/>
        <v>714.45473515231083</v>
      </c>
      <c r="C20" s="2">
        <f t="shared" si="1"/>
        <v>558.51906158271925</v>
      </c>
      <c r="D20" s="2">
        <v>3.7738457016758602</v>
      </c>
      <c r="E20" s="2">
        <v>2.1814391328487899</v>
      </c>
      <c r="F20" s="2">
        <v>7.8469993691041999</v>
      </c>
      <c r="G20" s="2">
        <v>5.5063472524420396</v>
      </c>
      <c r="H20" s="2">
        <v>-73.325325752890606</v>
      </c>
      <c r="I20" s="2">
        <v>75.599875707362997</v>
      </c>
      <c r="J20" s="2">
        <v>3.10218783586483</v>
      </c>
      <c r="K20" s="2">
        <v>2.5322013790435598</v>
      </c>
      <c r="L20" s="2">
        <v>4.1694242246773703</v>
      </c>
      <c r="M20" s="2">
        <v>2.42441142207409</v>
      </c>
      <c r="N20" s="2">
        <v>4.9519090018074801</v>
      </c>
      <c r="O20" s="2">
        <v>3.7298367481914898</v>
      </c>
      <c r="P20" s="2">
        <v>61.123947782131197</v>
      </c>
      <c r="Q20" s="2">
        <v>3.1377485251335</v>
      </c>
      <c r="R20" s="2">
        <v>-63.214303392638797</v>
      </c>
      <c r="S20" s="2">
        <v>23.114071275933298</v>
      </c>
      <c r="T20" s="2">
        <v>-42.949908219892798</v>
      </c>
      <c r="U20" s="2">
        <v>-0.36739808537956697</v>
      </c>
      <c r="V20" s="2">
        <v>-44.460710255616803</v>
      </c>
      <c r="W20" s="2">
        <v>4.4690371592081997</v>
      </c>
      <c r="X20" s="2">
        <v>0.44431505114369302</v>
      </c>
      <c r="Y20" s="2">
        <v>-0.16811171843724201</v>
      </c>
      <c r="Z20" s="2">
        <v>3.40618647019941</v>
      </c>
      <c r="AA20" s="2">
        <v>5.2789425886674897</v>
      </c>
      <c r="AB20" s="2">
        <v>-116.888788978696</v>
      </c>
      <c r="AC20" s="2">
        <v>-1.8995179283241701</v>
      </c>
      <c r="AD20" s="2">
        <v>3.81076504532078</v>
      </c>
      <c r="AE20" s="2">
        <v>2.28113118537811</v>
      </c>
      <c r="AF20" s="2">
        <v>-3.22352145543198</v>
      </c>
      <c r="AG20" s="2">
        <v>3.8565332711277001</v>
      </c>
      <c r="AH20" s="2">
        <v>5.1492815428452197</v>
      </c>
      <c r="AI20" s="2">
        <v>91.830195021618195</v>
      </c>
      <c r="AJ20" s="2">
        <v>-50.3513216796865</v>
      </c>
      <c r="AK20" s="2">
        <v>1.9515537039339199</v>
      </c>
      <c r="AL20" s="2">
        <v>4.9769308960011802</v>
      </c>
      <c r="AM20" s="2">
        <v>0.35373682094443498</v>
      </c>
      <c r="AN20" s="2">
        <v>3.8980637250149099</v>
      </c>
      <c r="AO20" s="2">
        <v>-4.5416730275750696</v>
      </c>
      <c r="AP20" s="2">
        <v>6.7467980155010503</v>
      </c>
      <c r="AQ20" s="2" t="s">
        <v>45</v>
      </c>
      <c r="AR20" s="2">
        <v>33.3366016172507</v>
      </c>
    </row>
    <row r="21" spans="1:44" x14ac:dyDescent="0.3">
      <c r="A21" s="1" t="s">
        <v>64</v>
      </c>
      <c r="B21" s="2">
        <f t="shared" si="0"/>
        <v>27.751064142118818</v>
      </c>
      <c r="C21" s="2">
        <f t="shared" si="1"/>
        <v>24.972086985967053</v>
      </c>
      <c r="D21" s="2">
        <v>1.5498699655194299</v>
      </c>
      <c r="E21" s="2">
        <v>0.43966051282442398</v>
      </c>
      <c r="F21" s="2">
        <v>1.3518705183475299</v>
      </c>
      <c r="G21" s="2">
        <v>-0.17374890435466001</v>
      </c>
      <c r="H21" s="2">
        <v>0.17155477705739899</v>
      </c>
      <c r="I21" s="2">
        <v>0.47230762585721497</v>
      </c>
      <c r="J21" s="2">
        <v>2.0299679810581202</v>
      </c>
      <c r="K21" s="2">
        <v>-2.3950114931984698</v>
      </c>
      <c r="L21" s="2">
        <v>2.3319119588310002</v>
      </c>
      <c r="M21" s="2">
        <v>-0.56073882207217196</v>
      </c>
      <c r="N21" s="2">
        <v>1.3910956569339601</v>
      </c>
      <c r="O21" s="2">
        <v>-0.82163045686739</v>
      </c>
      <c r="P21" s="2">
        <v>1.1247376209525199</v>
      </c>
      <c r="Q21" s="2">
        <v>-0.121549930336237</v>
      </c>
      <c r="R21" s="2">
        <v>0.88119755000239397</v>
      </c>
      <c r="S21" s="2">
        <v>1.4246562918345</v>
      </c>
      <c r="T21" s="2">
        <v>0.66582557877579396</v>
      </c>
      <c r="U21" s="2">
        <v>1.2500984040243901</v>
      </c>
      <c r="V21" s="2">
        <v>-1.0671611568771999</v>
      </c>
      <c r="W21" s="2">
        <v>1.1889362167633499</v>
      </c>
      <c r="X21" s="2">
        <v>1.06832116605391</v>
      </c>
      <c r="Y21" s="2">
        <v>2.4665170333956299</v>
      </c>
      <c r="Z21" s="2">
        <v>-2.1384688946684102E-2</v>
      </c>
      <c r="AA21" s="2">
        <v>0.823594685071669</v>
      </c>
      <c r="AB21" s="2">
        <v>-0.28016626531632199</v>
      </c>
      <c r="AC21" s="2">
        <v>0.92248315000093295</v>
      </c>
      <c r="AD21" s="2">
        <v>0.37157183786744502</v>
      </c>
      <c r="AE21" s="2">
        <v>-0.73043737793758701</v>
      </c>
      <c r="AF21" s="2">
        <v>1.04009817718358</v>
      </c>
      <c r="AG21" s="2">
        <v>0.328960894935314</v>
      </c>
      <c r="AH21" s="2">
        <v>-6.5804256656120094E-2</v>
      </c>
      <c r="AI21" s="2">
        <v>0.65825434744841604</v>
      </c>
      <c r="AJ21" s="2">
        <v>1.3161669741628199</v>
      </c>
      <c r="AK21" s="2">
        <v>-2.78700309172625</v>
      </c>
      <c r="AL21" s="2">
        <v>-1.36591914413867</v>
      </c>
      <c r="AM21" s="2">
        <v>0.16038965106137801</v>
      </c>
      <c r="AN21" s="2">
        <v>1.8896317610767699</v>
      </c>
      <c r="AO21" s="2">
        <v>1.14418267033301</v>
      </c>
      <c r="AP21" s="2">
        <v>6.4780954336565097E-2</v>
      </c>
      <c r="AQ21" s="2" t="s">
        <v>45</v>
      </c>
      <c r="AR21" s="2">
        <v>1.20475590296707</v>
      </c>
    </row>
    <row r="22" spans="1:44" x14ac:dyDescent="0.3">
      <c r="A22" s="1" t="s">
        <v>65</v>
      </c>
      <c r="B22" s="2">
        <f t="shared" si="0"/>
        <v>76.280335676098986</v>
      </c>
      <c r="C22" s="2">
        <f t="shared" si="1"/>
        <v>63.140585536493639</v>
      </c>
      <c r="D22" s="2">
        <v>-1.67175156209982</v>
      </c>
      <c r="E22" s="2">
        <v>-0.46358325136292999</v>
      </c>
      <c r="F22" s="2">
        <v>-0.31238639175850302</v>
      </c>
      <c r="G22" s="2">
        <v>1.5492503853227699</v>
      </c>
      <c r="H22" s="2">
        <v>-5.1362810649545096</v>
      </c>
      <c r="I22" s="2">
        <v>5.4359396863642599</v>
      </c>
      <c r="J22" s="2">
        <v>0.105086699053178</v>
      </c>
      <c r="K22" s="2">
        <v>2.1167122184263998</v>
      </c>
      <c r="L22" s="2">
        <v>0.12587105891038899</v>
      </c>
      <c r="M22" s="2">
        <v>1.6447771051223001E-2</v>
      </c>
      <c r="N22" s="2">
        <v>-6.7095627283290096</v>
      </c>
      <c r="O22" s="2">
        <v>3.1506873977412999</v>
      </c>
      <c r="P22" s="2">
        <v>1.30926249276732</v>
      </c>
      <c r="Q22" s="2">
        <v>0.17490702271908201</v>
      </c>
      <c r="R22" s="2">
        <v>-1.2679681711124</v>
      </c>
      <c r="S22" s="2">
        <v>10.869305923453</v>
      </c>
      <c r="T22" s="2">
        <v>-2.0597594588903498</v>
      </c>
      <c r="U22" s="2">
        <v>0.33384521221423602</v>
      </c>
      <c r="V22" s="2">
        <v>-2.8353320007273499</v>
      </c>
      <c r="W22" s="2">
        <v>2.0750294971982099</v>
      </c>
      <c r="X22" s="2">
        <v>-0.235582700901206</v>
      </c>
      <c r="Y22" s="2">
        <v>6.6653141510739297E-2</v>
      </c>
      <c r="Z22" s="2">
        <v>0.56785990398927499</v>
      </c>
      <c r="AA22" s="2">
        <v>-0.219417204453034</v>
      </c>
      <c r="AB22" s="2">
        <v>-8.4080631040297007</v>
      </c>
      <c r="AC22" s="2">
        <v>-1.03140201561238</v>
      </c>
      <c r="AD22" s="2">
        <v>0.48681403314194299</v>
      </c>
      <c r="AE22" s="2">
        <v>-0.73558937205889996</v>
      </c>
      <c r="AF22" s="2">
        <v>0.330117559886622</v>
      </c>
      <c r="AG22" s="2">
        <v>0.10027035901656201</v>
      </c>
      <c r="AH22" s="2">
        <v>-0.48789801664218002</v>
      </c>
      <c r="AI22" s="2">
        <v>2.40890086170341</v>
      </c>
      <c r="AJ22" s="2">
        <v>0.35633063010027899</v>
      </c>
      <c r="AK22" s="2">
        <v>-2.5354326376770602</v>
      </c>
      <c r="AL22" s="2">
        <v>-2.9401621468005499</v>
      </c>
      <c r="AM22" s="2">
        <v>6.6780610664816402</v>
      </c>
      <c r="AN22" s="2">
        <v>-3.7092347903762901</v>
      </c>
      <c r="AO22" s="2">
        <v>1.67362853119544</v>
      </c>
      <c r="AP22" s="2">
        <v>-8.4782152295208399E-2</v>
      </c>
      <c r="AQ22" s="2" t="s">
        <v>45</v>
      </c>
      <c r="AR22" s="2">
        <v>3.2134709868213198</v>
      </c>
    </row>
    <row r="23" spans="1:44" x14ac:dyDescent="0.3">
      <c r="A23" s="1" t="s">
        <v>66</v>
      </c>
      <c r="B23" s="2">
        <f t="shared" si="0"/>
        <v>50.238161094155259</v>
      </c>
      <c r="C23" s="2">
        <f t="shared" si="1"/>
        <v>43.506227154709372</v>
      </c>
      <c r="D23" s="2">
        <v>0.76168638927842902</v>
      </c>
      <c r="E23" s="2">
        <v>2.4300006258737201</v>
      </c>
      <c r="F23" s="2">
        <v>1.1901414518114699</v>
      </c>
      <c r="G23" s="2">
        <v>2.3898847316439902</v>
      </c>
      <c r="H23" s="2">
        <v>1.27955676149541</v>
      </c>
      <c r="I23" s="2">
        <v>4.1148719203114403</v>
      </c>
      <c r="J23" s="2">
        <v>-2.8383203490820499</v>
      </c>
      <c r="K23" s="2">
        <v>-3.9778776792221699</v>
      </c>
      <c r="L23" s="2">
        <v>4.3411287354457402</v>
      </c>
      <c r="M23" s="2">
        <v>-1.55356924487169</v>
      </c>
      <c r="N23" s="2">
        <v>2.66063146611239</v>
      </c>
      <c r="O23" s="2">
        <v>2.9568088579072</v>
      </c>
      <c r="P23" s="2">
        <v>2.2128356309523598</v>
      </c>
      <c r="Q23" s="2">
        <v>0.47153824226630098</v>
      </c>
      <c r="R23" s="2">
        <v>-1.7227448970750301</v>
      </c>
      <c r="S23" s="2">
        <v>2.29144258688794</v>
      </c>
      <c r="T23" s="2">
        <v>1.11252671821197</v>
      </c>
      <c r="U23" s="2">
        <v>0.80075325377443096</v>
      </c>
      <c r="V23" s="2">
        <v>-2.6359906901638301</v>
      </c>
      <c r="W23" s="2">
        <v>3.0678240167034398</v>
      </c>
      <c r="X23" s="2">
        <v>-0.33967877507542998</v>
      </c>
      <c r="Y23" s="2">
        <v>0.89912373140693702</v>
      </c>
      <c r="Z23" s="2">
        <v>1.14133130178971</v>
      </c>
      <c r="AA23" s="2">
        <v>-0.32710479414608001</v>
      </c>
      <c r="AB23" s="2">
        <v>0.115512137585806</v>
      </c>
      <c r="AC23" s="2">
        <v>-3.1753566406194</v>
      </c>
      <c r="AD23" s="2">
        <v>2.3319019346082799</v>
      </c>
      <c r="AE23" s="2">
        <v>-4.5036713050995196</v>
      </c>
      <c r="AF23" s="2">
        <v>-0.86454167441541596</v>
      </c>
      <c r="AG23" s="2">
        <v>-0.80055073428415502</v>
      </c>
      <c r="AH23" s="2">
        <v>-2.34649318965094</v>
      </c>
      <c r="AI23" s="2">
        <v>-2.5526303944947002</v>
      </c>
      <c r="AJ23" s="2">
        <v>4.5586331561971196</v>
      </c>
      <c r="AK23" s="2">
        <v>-3.5368266302112499</v>
      </c>
      <c r="AL23" s="2">
        <v>-0.67895468291666805</v>
      </c>
      <c r="AM23" s="2">
        <v>0.48428196205274898</v>
      </c>
      <c r="AN23" s="2">
        <v>0.856986894080354</v>
      </c>
      <c r="AO23" s="2">
        <v>-2.2212052985615101</v>
      </c>
      <c r="AP23" s="2">
        <v>1.1038642635093501</v>
      </c>
      <c r="AQ23" s="2" t="s">
        <v>45</v>
      </c>
      <c r="AR23" s="2">
        <v>-1.1091632266324101</v>
      </c>
    </row>
    <row r="24" spans="1:44" x14ac:dyDescent="0.3">
      <c r="A24" s="1" t="s">
        <v>67</v>
      </c>
      <c r="B24" s="2">
        <f t="shared" si="0"/>
        <v>706.27972651698644</v>
      </c>
      <c r="C24" s="2">
        <f t="shared" si="1"/>
        <v>611.76635595195137</v>
      </c>
      <c r="D24" s="2">
        <v>-8.6119545082129196</v>
      </c>
      <c r="E24" s="2">
        <v>-8.4653031482956305</v>
      </c>
      <c r="F24" s="2">
        <v>59.174293038236598</v>
      </c>
      <c r="G24" s="2">
        <v>34.938070924034797</v>
      </c>
      <c r="H24" s="2">
        <v>-56.268835212112002</v>
      </c>
      <c r="I24" s="2">
        <v>64.532123762900099</v>
      </c>
      <c r="J24" s="2">
        <v>-73.895325595171201</v>
      </c>
      <c r="K24" s="2">
        <v>-12.295774299179801</v>
      </c>
      <c r="L24" s="2">
        <v>23.4404073583996</v>
      </c>
      <c r="M24" s="2">
        <v>-18.807448865982</v>
      </c>
      <c r="N24" s="2">
        <v>41.709984701489098</v>
      </c>
      <c r="O24" s="2">
        <v>-35.441985047764099</v>
      </c>
      <c r="P24" s="2">
        <v>-10.4759786583724</v>
      </c>
      <c r="Q24" s="2">
        <v>6.4011327991412799</v>
      </c>
      <c r="R24" s="2">
        <v>-29.528965177981199</v>
      </c>
      <c r="S24" s="2">
        <v>-17.018012863359701</v>
      </c>
      <c r="T24" s="2">
        <v>-36.229805563508201</v>
      </c>
      <c r="U24" s="2">
        <v>-28.2323035115847</v>
      </c>
      <c r="V24" s="2">
        <v>-7.9550803244485699</v>
      </c>
      <c r="W24" s="2">
        <v>-44.691857534049298</v>
      </c>
      <c r="X24" s="2">
        <v>-24.335829441670299</v>
      </c>
      <c r="Y24" s="2">
        <v>-13.5035096603757</v>
      </c>
      <c r="Z24" s="2">
        <v>89.606099895729102</v>
      </c>
      <c r="AA24" s="2">
        <v>-21.470411819787198</v>
      </c>
      <c r="AB24" s="2">
        <v>-25.529710093676499</v>
      </c>
      <c r="AC24" s="2">
        <v>-30.455133706611999</v>
      </c>
      <c r="AD24" s="2">
        <v>25.9453325898758</v>
      </c>
      <c r="AE24" s="2">
        <v>-7.4217113678258597</v>
      </c>
      <c r="AF24" s="2">
        <v>-23.977543815282601</v>
      </c>
      <c r="AG24" s="2">
        <v>16.606588180510698</v>
      </c>
      <c r="AH24" s="2">
        <v>35.500162283070097</v>
      </c>
      <c r="AI24" s="2">
        <v>4.24676262547717</v>
      </c>
      <c r="AJ24" s="2">
        <v>-12.123850258778299</v>
      </c>
      <c r="AK24" s="2">
        <v>-20.933177812898101</v>
      </c>
      <c r="AL24" s="2">
        <v>2.0254468337301601</v>
      </c>
      <c r="AM24" s="2">
        <v>6.98787621472942</v>
      </c>
      <c r="AN24" s="2">
        <v>10.297445013105101</v>
      </c>
      <c r="AO24" s="2">
        <v>-3.7738878102529498</v>
      </c>
      <c r="AP24" s="2">
        <v>-38.196271280329398</v>
      </c>
      <c r="AQ24" s="2" t="s">
        <v>45</v>
      </c>
      <c r="AR24" s="2">
        <v>12.583194174870901</v>
      </c>
    </row>
    <row r="25" spans="1:44" x14ac:dyDescent="0.3">
      <c r="A25" s="1" t="s">
        <v>68</v>
      </c>
      <c r="B25" s="2">
        <f t="shared" si="0"/>
        <v>714.20998375130512</v>
      </c>
      <c r="C25" s="2">
        <f t="shared" si="1"/>
        <v>599.84287261485906</v>
      </c>
      <c r="D25" s="2">
        <v>18.108349011839302</v>
      </c>
      <c r="E25" s="2">
        <v>13.363478176016701</v>
      </c>
      <c r="F25" s="2">
        <v>23.0419625317857</v>
      </c>
      <c r="G25" s="2">
        <v>-11.686746267858499</v>
      </c>
      <c r="H25" s="2">
        <v>-37.870697683565197</v>
      </c>
      <c r="I25" s="2">
        <v>18.3123251187838</v>
      </c>
      <c r="J25" s="2">
        <v>-52.291967476979103</v>
      </c>
      <c r="K25" s="2">
        <v>-6.0837134216633304</v>
      </c>
      <c r="L25" s="2">
        <v>56.161956624161</v>
      </c>
      <c r="M25" s="2">
        <v>-40.631779368835403</v>
      </c>
      <c r="N25" s="2">
        <v>23.759332819983999</v>
      </c>
      <c r="O25" s="2">
        <v>20.377194388818399</v>
      </c>
      <c r="P25" s="2">
        <v>55.017323513582703</v>
      </c>
      <c r="Q25" s="2">
        <v>-22.352331681768</v>
      </c>
      <c r="R25" s="2">
        <v>7.94785791855917</v>
      </c>
      <c r="S25" s="2">
        <v>38.4168006047422</v>
      </c>
      <c r="T25" s="2">
        <v>-28.105221202179901</v>
      </c>
      <c r="U25" s="2">
        <v>-23.220329813429899</v>
      </c>
      <c r="V25" s="2">
        <v>4.9107463063570398</v>
      </c>
      <c r="W25" s="2">
        <v>-42.829422309636001</v>
      </c>
      <c r="X25" s="2">
        <v>-35.617324493796602</v>
      </c>
      <c r="Y25" s="2">
        <v>14.826136646294501</v>
      </c>
      <c r="Z25" s="2">
        <v>17.4736581753988</v>
      </c>
      <c r="AA25" s="2">
        <v>22.8355260396776</v>
      </c>
      <c r="AB25" s="2">
        <v>-73.485437737438502</v>
      </c>
      <c r="AC25" s="2">
        <v>17.854445396321001</v>
      </c>
      <c r="AD25" s="2">
        <v>-20.774435820991801</v>
      </c>
      <c r="AE25" s="2">
        <v>-22.243090649777599</v>
      </c>
      <c r="AF25" s="2">
        <v>10.251684110580101</v>
      </c>
      <c r="AG25" s="2">
        <v>5.83420312097899</v>
      </c>
      <c r="AH25" s="2">
        <v>8.0776771328573496</v>
      </c>
      <c r="AI25" s="2">
        <v>42.164744997771002</v>
      </c>
      <c r="AJ25" s="2">
        <v>-52.44915899531</v>
      </c>
      <c r="AK25" s="2">
        <v>-9.9543030937502497</v>
      </c>
      <c r="AL25" s="2">
        <v>2.1627045153800002</v>
      </c>
      <c r="AM25" s="2">
        <v>16.146963701133</v>
      </c>
      <c r="AN25" s="2">
        <v>10.1505531608931</v>
      </c>
      <c r="AO25" s="2">
        <v>-1.29719880069302</v>
      </c>
      <c r="AP25" s="2">
        <v>4.8873927006687197</v>
      </c>
      <c r="AQ25" s="2" t="s">
        <v>45</v>
      </c>
      <c r="AR25" s="2">
        <v>2.2527921816947098</v>
      </c>
    </row>
    <row r="26" spans="1:44" x14ac:dyDescent="0.3">
      <c r="A26" s="1" t="s">
        <v>69</v>
      </c>
      <c r="B26" s="2">
        <f t="shared" si="0"/>
        <v>40.92722476212473</v>
      </c>
      <c r="C26" s="2">
        <f t="shared" si="1"/>
        <v>33.012584709804841</v>
      </c>
      <c r="D26" s="2">
        <v>-1.65665559673393</v>
      </c>
      <c r="E26" s="2">
        <v>-0.49184283376040999</v>
      </c>
      <c r="F26" s="2">
        <v>1.40373952634152</v>
      </c>
      <c r="G26" s="2">
        <v>-1.38555898700202</v>
      </c>
      <c r="H26" s="2">
        <v>-0.85537811787831297</v>
      </c>
      <c r="I26" s="2">
        <v>-0.312925306670707</v>
      </c>
      <c r="J26" s="2">
        <v>0.61358212595082895</v>
      </c>
      <c r="K26" s="2">
        <v>-2.1997713471777498</v>
      </c>
      <c r="L26" s="2">
        <v>-0.81665209867382305</v>
      </c>
      <c r="M26" s="2">
        <v>-0.47960446670852602</v>
      </c>
      <c r="N26" s="2">
        <v>-7.3829618463807895E-2</v>
      </c>
      <c r="O26" s="2">
        <v>-1.89188065389629</v>
      </c>
      <c r="P26" s="2">
        <v>33.539036123720997</v>
      </c>
      <c r="Q26" s="2">
        <v>29.0369533141488</v>
      </c>
      <c r="R26" s="2">
        <v>-2.0027873640626201</v>
      </c>
      <c r="S26" s="2">
        <v>-0.231004574233134</v>
      </c>
      <c r="T26" s="2">
        <v>1.3760980717267</v>
      </c>
      <c r="U26" s="2">
        <v>-0.47236685011574903</v>
      </c>
      <c r="V26" s="2">
        <v>-4.58878335087166</v>
      </c>
      <c r="W26" s="2">
        <v>-1.83006197845591</v>
      </c>
      <c r="X26" s="2">
        <v>-2.2950920362436298</v>
      </c>
      <c r="Y26" s="2">
        <v>-0.112771273782068</v>
      </c>
      <c r="Z26" s="2">
        <v>-1.4838227246803</v>
      </c>
      <c r="AA26" s="2">
        <v>-1.7303964587581799</v>
      </c>
      <c r="AB26" s="2">
        <v>-2.8267078283559801</v>
      </c>
      <c r="AC26" s="2">
        <v>-1.9607578465092499</v>
      </c>
      <c r="AD26" s="2">
        <v>-1.5577970043762901</v>
      </c>
      <c r="AE26" s="2">
        <v>-3.7732111841674998</v>
      </c>
      <c r="AF26" s="2">
        <v>-1.18237126421603</v>
      </c>
      <c r="AG26" s="2">
        <v>-1.3493041186380099</v>
      </c>
      <c r="AH26" s="2">
        <v>-2.1190333170788498</v>
      </c>
      <c r="AI26" s="2">
        <v>-0.94896972554921699</v>
      </c>
      <c r="AJ26" s="2">
        <v>2.0087706802917702</v>
      </c>
      <c r="AK26" s="2">
        <v>-0.83229178553427396</v>
      </c>
      <c r="AL26" s="2">
        <v>0.40654871523699299</v>
      </c>
      <c r="AM26" s="2">
        <v>-2.2703849139068999</v>
      </c>
      <c r="AN26" s="2">
        <v>0.16507181019203901</v>
      </c>
      <c r="AO26" s="2">
        <v>-1.19857425916359</v>
      </c>
      <c r="AP26" s="2">
        <v>-2.6824301023858501</v>
      </c>
      <c r="AQ26" s="2" t="s">
        <v>45</v>
      </c>
      <c r="AR26" s="2">
        <v>-1.56937737307837</v>
      </c>
    </row>
    <row r="27" spans="1:44" x14ac:dyDescent="0.3">
      <c r="A27" s="1" t="s">
        <v>70</v>
      </c>
      <c r="B27" s="2">
        <f t="shared" si="0"/>
        <v>84.112724055846542</v>
      </c>
      <c r="C27" s="2">
        <f t="shared" si="1"/>
        <v>72.861481638429495</v>
      </c>
      <c r="D27" s="2">
        <v>-1.93063749482032</v>
      </c>
      <c r="E27" s="2">
        <v>1.4198439036572299</v>
      </c>
      <c r="F27" s="2">
        <v>1.97943439848556</v>
      </c>
      <c r="G27" s="2">
        <v>0.19759165134205001</v>
      </c>
      <c r="H27" s="2">
        <v>0.201293420220126</v>
      </c>
      <c r="I27" s="2">
        <v>6.08615964821466</v>
      </c>
      <c r="J27" s="2">
        <v>-7.9046902864530004</v>
      </c>
      <c r="K27" s="2">
        <v>-8.0327623882211192</v>
      </c>
      <c r="L27" s="2">
        <v>8.8574424727321492</v>
      </c>
      <c r="M27" s="2">
        <v>-3.1905286886940298</v>
      </c>
      <c r="N27" s="2">
        <v>2.4129065835631298</v>
      </c>
      <c r="O27" s="2">
        <v>5.4255810464667604</v>
      </c>
      <c r="P27" s="2">
        <v>5.9809848493881699</v>
      </c>
      <c r="Q27" s="2">
        <v>-1.3801588203114501</v>
      </c>
      <c r="R27" s="2">
        <v>-1.7947328330813299</v>
      </c>
      <c r="S27" s="2">
        <v>5.7168412290051096</v>
      </c>
      <c r="T27" s="2">
        <v>1.3190351829474201</v>
      </c>
      <c r="U27" s="2">
        <v>2.0827833064928498</v>
      </c>
      <c r="V27" s="2">
        <v>-0.98069348352326102</v>
      </c>
      <c r="W27" s="2">
        <v>5.8323060716524999</v>
      </c>
      <c r="X27" s="2">
        <v>-1.6229250593525599</v>
      </c>
      <c r="Y27" s="2">
        <v>-1.29211695783642</v>
      </c>
      <c r="Z27" s="2">
        <v>6.4285839721447502</v>
      </c>
      <c r="AA27" s="2">
        <v>-3.0915931711011502</v>
      </c>
      <c r="AB27" s="2">
        <v>0.73634147072362399</v>
      </c>
      <c r="AC27" s="2">
        <v>-6.1545458571494001</v>
      </c>
      <c r="AD27" s="2">
        <v>3.6878436821242202</v>
      </c>
      <c r="AE27" s="2">
        <v>-5.9368800796853902</v>
      </c>
      <c r="AF27" s="2">
        <v>-0.19291397670562699</v>
      </c>
      <c r="AG27" s="2">
        <v>-0.797409647376492</v>
      </c>
      <c r="AH27" s="2">
        <v>-1.8650481561480099</v>
      </c>
      <c r="AI27" s="2">
        <v>0.969430833725757</v>
      </c>
      <c r="AJ27" s="2">
        <v>2.0535214321792301</v>
      </c>
      <c r="AK27" s="2">
        <v>-4.0678964101828301</v>
      </c>
      <c r="AL27" s="2">
        <v>-3.9805878227248601</v>
      </c>
      <c r="AM27" s="2">
        <v>-0.34549375489321899</v>
      </c>
      <c r="AN27" s="2">
        <v>0.72699549762202598</v>
      </c>
      <c r="AO27" s="2">
        <v>-3.8344355697224799</v>
      </c>
      <c r="AP27" s="2">
        <v>1.5525028510041901</v>
      </c>
      <c r="AQ27" s="2" t="s">
        <v>45</v>
      </c>
      <c r="AR27" s="2">
        <v>-0.67251140741981097</v>
      </c>
    </row>
    <row r="28" spans="1:44" x14ac:dyDescent="0.3">
      <c r="A28" s="1" t="s">
        <v>71</v>
      </c>
      <c r="B28" s="2">
        <f t="shared" si="0"/>
        <v>151.56327930929015</v>
      </c>
      <c r="C28" s="2">
        <f t="shared" si="1"/>
        <v>145.84613026812872</v>
      </c>
      <c r="D28" s="2">
        <v>2.6266350612706399</v>
      </c>
      <c r="E28" s="2">
        <v>2.1367615285541799</v>
      </c>
      <c r="F28" s="2">
        <v>0.78508898689296602</v>
      </c>
      <c r="G28" s="2">
        <v>4.2727006434737396</v>
      </c>
      <c r="H28" s="2">
        <v>-9.7944853360352599</v>
      </c>
      <c r="I28" s="2">
        <v>2.6697405420506102</v>
      </c>
      <c r="J28" s="2">
        <v>3.6995886299505401</v>
      </c>
      <c r="K28" s="2">
        <v>0.29404244703530902</v>
      </c>
      <c r="L28" s="2">
        <v>29.066873497370501</v>
      </c>
      <c r="M28" s="2">
        <v>-11.190073324981199</v>
      </c>
      <c r="N28" s="2">
        <v>17.964047921467799</v>
      </c>
      <c r="O28" s="2">
        <v>-11.7916094070134</v>
      </c>
      <c r="P28" s="2">
        <v>3.3447923015737402</v>
      </c>
      <c r="Q28" s="2">
        <v>1.60774735037244</v>
      </c>
      <c r="R28" s="2">
        <v>-8.9356163629221701</v>
      </c>
      <c r="S28" s="2">
        <v>4.9311730894390697</v>
      </c>
      <c r="T28" s="2">
        <v>-5.6482945841116603</v>
      </c>
      <c r="U28" s="2">
        <v>2.2396397199705702</v>
      </c>
      <c r="V28" s="2">
        <v>0.52748950284637497</v>
      </c>
      <c r="W28" s="2">
        <v>-3.78882515486834</v>
      </c>
      <c r="X28" s="2">
        <v>1.3320822635593399</v>
      </c>
      <c r="Y28" s="2">
        <v>2.5137609087607999</v>
      </c>
      <c r="Z28" s="2">
        <v>3.9364394604293902</v>
      </c>
      <c r="AA28" s="2">
        <v>2.4291204469236098</v>
      </c>
      <c r="AB28" s="2">
        <v>-0.13123259883796701</v>
      </c>
      <c r="AC28" s="2">
        <v>2.3169603077112702</v>
      </c>
      <c r="AD28" s="2">
        <v>2.6461771055201999</v>
      </c>
      <c r="AE28" s="2">
        <v>-1.8864352122666601</v>
      </c>
      <c r="AF28" s="2">
        <v>0.80601038496027999</v>
      </c>
      <c r="AG28" s="2">
        <v>-1.86415218357518</v>
      </c>
      <c r="AH28" s="2">
        <v>0.59007382887078896</v>
      </c>
      <c r="AI28" s="2">
        <v>6.4197093701292101</v>
      </c>
      <c r="AJ28" s="2">
        <v>-5.7937876345013297</v>
      </c>
      <c r="AK28" s="2">
        <v>-2.2917106751890901</v>
      </c>
      <c r="AL28" s="2">
        <v>-3.7998551444798898</v>
      </c>
      <c r="AM28" s="2">
        <v>-3.0503978329096699</v>
      </c>
      <c r="AN28" s="2">
        <v>4.6700193630962996</v>
      </c>
      <c r="AO28" s="2">
        <v>0.92050970318120195</v>
      </c>
      <c r="AP28" s="2">
        <v>1.3291117358025499</v>
      </c>
      <c r="AQ28" s="2" t="s">
        <v>45</v>
      </c>
      <c r="AR28" s="2">
        <v>0.62277902909197402</v>
      </c>
    </row>
    <row r="29" spans="1:44" x14ac:dyDescent="0.3">
      <c r="A29" s="1" t="s">
        <v>72</v>
      </c>
      <c r="B29" s="2">
        <f t="shared" si="0"/>
        <v>468.79362384153336</v>
      </c>
      <c r="C29" s="2">
        <f t="shared" si="1"/>
        <v>449.64090391220111</v>
      </c>
      <c r="D29" s="2">
        <v>1.31749715337215E-2</v>
      </c>
      <c r="E29" s="2">
        <v>11.2162353580363</v>
      </c>
      <c r="F29" s="2">
        <v>1.6104981341834801</v>
      </c>
      <c r="G29" s="2">
        <v>-4.9653860892190798</v>
      </c>
      <c r="H29" s="2">
        <v>-38.192389300268196</v>
      </c>
      <c r="I29" s="2">
        <v>12.1385022843976</v>
      </c>
      <c r="J29" s="2">
        <v>-10.346994085581001</v>
      </c>
      <c r="K29" s="2">
        <v>-32.942304897013997</v>
      </c>
      <c r="L29" s="2">
        <v>90.425612539103795</v>
      </c>
      <c r="M29" s="2">
        <v>-39.079694277535502</v>
      </c>
      <c r="N29" s="2">
        <v>39.432205580232399</v>
      </c>
      <c r="O29" s="2">
        <v>9.5194445040693605</v>
      </c>
      <c r="P29" s="2">
        <v>7.8177259470389204</v>
      </c>
      <c r="Q29" s="2">
        <v>0.30260289629077203</v>
      </c>
      <c r="R29" s="2">
        <v>-33.902067586182199</v>
      </c>
      <c r="S29" s="2">
        <v>24.769497982524101</v>
      </c>
      <c r="T29" s="2">
        <v>-12.1484124833273</v>
      </c>
      <c r="U29" s="2">
        <v>-2.5978321037427698</v>
      </c>
      <c r="V29" s="2">
        <v>-7.16184616502147</v>
      </c>
      <c r="W29" s="2">
        <v>-9.4851551004313599</v>
      </c>
      <c r="X29" s="2">
        <v>3.1136484918283702E-2</v>
      </c>
      <c r="Y29" s="2">
        <v>-28.346156574888301</v>
      </c>
      <c r="Z29" s="2">
        <v>6.9027540732797696</v>
      </c>
      <c r="AA29" s="2">
        <v>-1.1052436207694101</v>
      </c>
      <c r="AB29" s="2">
        <v>1.1588290620192501</v>
      </c>
      <c r="AC29" s="2">
        <v>2.2086587928416801</v>
      </c>
      <c r="AD29" s="2">
        <v>7.5498688830307001</v>
      </c>
      <c r="AE29" s="2">
        <v>-5.6550389899973901</v>
      </c>
      <c r="AF29" s="2">
        <v>19.6511663045933</v>
      </c>
      <c r="AG29" s="2">
        <v>12.4422307706221</v>
      </c>
      <c r="AH29" s="2">
        <v>-1.11519856940053</v>
      </c>
      <c r="AI29" s="2">
        <v>-17.554620251080301</v>
      </c>
      <c r="AJ29" s="2">
        <v>2.1290380898527701</v>
      </c>
      <c r="AK29" s="2">
        <v>-6.81192066074758</v>
      </c>
      <c r="AL29" s="2">
        <v>-22.0766147227259</v>
      </c>
      <c r="AM29" s="2">
        <v>26.161842047118199</v>
      </c>
      <c r="AN29" s="2">
        <v>1.5881651061295701</v>
      </c>
      <c r="AO29" s="2">
        <v>1.0439093988210899</v>
      </c>
      <c r="AP29" s="2">
        <v>-0.90694100973413605</v>
      </c>
      <c r="AQ29" s="2" t="s">
        <v>45</v>
      </c>
      <c r="AR29" s="2">
        <v>8.23536319144063</v>
      </c>
    </row>
    <row r="30" spans="1:44" x14ac:dyDescent="0.3">
      <c r="A30" s="1" t="s">
        <v>73</v>
      </c>
      <c r="B30" s="2">
        <f t="shared" si="0"/>
        <v>159.73004823999077</v>
      </c>
      <c r="C30" s="2">
        <f t="shared" si="1"/>
        <v>147.22605085152151</v>
      </c>
      <c r="D30" s="2">
        <v>-2.30695874680102</v>
      </c>
      <c r="E30" s="2">
        <v>8.4795408240820809</v>
      </c>
      <c r="F30" s="2">
        <v>-3.7792886665059799</v>
      </c>
      <c r="G30" s="2">
        <v>-5.7193474813777296</v>
      </c>
      <c r="H30" s="2">
        <v>-14.830100148575401</v>
      </c>
      <c r="I30" s="2">
        <v>13.6465504920372</v>
      </c>
      <c r="J30" s="2">
        <v>-8.5335490906750895</v>
      </c>
      <c r="K30" s="2">
        <v>-2.9966089163478999</v>
      </c>
      <c r="L30" s="2">
        <v>24.903493255786401</v>
      </c>
      <c r="M30" s="2">
        <v>-13.9321486233626</v>
      </c>
      <c r="N30" s="2">
        <v>10.8376308472149</v>
      </c>
      <c r="O30" s="2">
        <v>7.3621851451792404</v>
      </c>
      <c r="P30" s="2">
        <v>-0.83065381778641001</v>
      </c>
      <c r="Q30" s="2">
        <v>-2.1666587433378699</v>
      </c>
      <c r="R30" s="2">
        <v>-12.582317656027101</v>
      </c>
      <c r="S30" s="2">
        <v>7.1726024976160101</v>
      </c>
      <c r="T30" s="2">
        <v>-6.8357879211676096</v>
      </c>
      <c r="U30" s="2">
        <v>-3.6560465536448499</v>
      </c>
      <c r="V30" s="2">
        <v>-1.1898855471495</v>
      </c>
      <c r="W30" s="2">
        <v>-4.2023890178712904</v>
      </c>
      <c r="X30" s="2">
        <v>-3.9273302023409702</v>
      </c>
      <c r="Y30" s="2">
        <v>-10.1112427647041</v>
      </c>
      <c r="Z30" s="2">
        <v>-2.0542161755129</v>
      </c>
      <c r="AA30" s="2">
        <v>-2.9432090706960699</v>
      </c>
      <c r="AB30" s="2">
        <v>3.8619702830210798</v>
      </c>
      <c r="AC30" s="2">
        <v>-2.79560514418539</v>
      </c>
      <c r="AD30" s="2">
        <v>3.85423242294083</v>
      </c>
      <c r="AE30" s="2">
        <v>-5.3826020829027303</v>
      </c>
      <c r="AF30" s="2">
        <v>3.1003842462142801</v>
      </c>
      <c r="AG30" s="2">
        <v>3.8528038006351601</v>
      </c>
      <c r="AH30" s="2">
        <v>-1.98315293528107</v>
      </c>
      <c r="AI30" s="2">
        <v>-0.88439303180953199</v>
      </c>
      <c r="AJ30" s="2">
        <v>5.5684573314684398</v>
      </c>
      <c r="AK30" s="2">
        <v>-1.1842321871700301</v>
      </c>
      <c r="AL30" s="2">
        <v>-6.3507204436926497</v>
      </c>
      <c r="AM30" s="2">
        <v>4.2187807257831302</v>
      </c>
      <c r="AN30" s="2">
        <v>2.1425017576594101</v>
      </c>
      <c r="AO30" s="2">
        <v>-2.5573249996067302</v>
      </c>
      <c r="AP30" s="2">
        <v>-3.5279912978285499</v>
      </c>
      <c r="AQ30" s="2" t="s">
        <v>45</v>
      </c>
      <c r="AR30" s="2">
        <v>1.9921895383219601</v>
      </c>
    </row>
    <row r="31" spans="1:44" x14ac:dyDescent="0.3">
      <c r="A31" s="1" t="s">
        <v>74</v>
      </c>
      <c r="B31" s="2">
        <f t="shared" si="0"/>
        <v>592.85594795591851</v>
      </c>
      <c r="C31" s="2">
        <f t="shared" si="1"/>
        <v>548.65534806733808</v>
      </c>
      <c r="D31" s="2">
        <v>-42.122824962347799</v>
      </c>
      <c r="E31" s="2">
        <v>22.221065030167701</v>
      </c>
      <c r="F31" s="2">
        <v>-7.2810273694960603</v>
      </c>
      <c r="G31" s="2">
        <v>17.734552460915999</v>
      </c>
      <c r="H31" s="2">
        <v>-18.1378537224384</v>
      </c>
      <c r="I31" s="2">
        <v>43.168023774420398</v>
      </c>
      <c r="J31" s="2">
        <v>-37.560530667786601</v>
      </c>
      <c r="K31" s="2">
        <v>-44.705994905640999</v>
      </c>
      <c r="L31" s="2">
        <v>73.914671396146005</v>
      </c>
      <c r="M31" s="2">
        <v>-43.085385040389497</v>
      </c>
      <c r="N31" s="2">
        <v>-13.934665589031299</v>
      </c>
      <c r="O31" s="2">
        <v>-15.541270153835899</v>
      </c>
      <c r="P31" s="2">
        <v>16.400545085954999</v>
      </c>
      <c r="Q31" s="2">
        <v>9.3796342352303608</v>
      </c>
      <c r="R31" s="2">
        <v>-34.602814089111398</v>
      </c>
      <c r="S31" s="2">
        <v>6.0985320052714096</v>
      </c>
      <c r="T31" s="2">
        <v>-15.980435697635</v>
      </c>
      <c r="U31" s="2">
        <v>6.4465794733123696</v>
      </c>
      <c r="V31" s="2">
        <v>6.2420222464900901</v>
      </c>
      <c r="W31" s="2">
        <v>5.2962308042636996</v>
      </c>
      <c r="X31" s="2">
        <v>-36.829415752927297</v>
      </c>
      <c r="Y31" s="2">
        <v>-8.6709677448028692</v>
      </c>
      <c r="Z31" s="2">
        <v>4.1805161335930201</v>
      </c>
      <c r="AA31" s="2">
        <v>1.31636399664032</v>
      </c>
      <c r="AB31" s="2">
        <v>12.788751878013599</v>
      </c>
      <c r="AC31" s="2">
        <v>12.0836029121004</v>
      </c>
      <c r="AD31" s="2">
        <v>10.9163190840494</v>
      </c>
      <c r="AE31" s="2">
        <v>2.3464717040722198</v>
      </c>
      <c r="AF31" s="2">
        <v>-38.441955740090201</v>
      </c>
      <c r="AG31" s="2">
        <v>-9.1082030734322199</v>
      </c>
      <c r="AH31" s="2">
        <v>9.7640680816624492</v>
      </c>
      <c r="AI31" s="2">
        <v>4.0290206549826602</v>
      </c>
      <c r="AJ31" s="2">
        <v>-27.478303102121099</v>
      </c>
      <c r="AK31" s="2">
        <v>7.2722015024168396</v>
      </c>
      <c r="AL31" s="2">
        <v>-0.70662129809188901</v>
      </c>
      <c r="AM31" s="2">
        <v>-49.973539195900898</v>
      </c>
      <c r="AN31" s="2">
        <v>15.562455478849699</v>
      </c>
      <c r="AO31" s="2">
        <v>2.1722488393270298</v>
      </c>
      <c r="AP31" s="2">
        <v>15.588443613214499</v>
      </c>
      <c r="AQ31" s="2" t="s">
        <v>45</v>
      </c>
      <c r="AR31" s="2">
        <v>8.4119260144169594</v>
      </c>
    </row>
    <row r="32" spans="1:44" x14ac:dyDescent="0.3">
      <c r="A32" s="1" t="s">
        <v>75</v>
      </c>
      <c r="B32" s="2">
        <f t="shared" si="0"/>
        <v>233.47647773110882</v>
      </c>
      <c r="C32" s="2">
        <f t="shared" si="1"/>
        <v>181.84829353922248</v>
      </c>
      <c r="D32" s="2">
        <v>-7.5013059070339896</v>
      </c>
      <c r="E32" s="2">
        <v>-2.1256705336942798</v>
      </c>
      <c r="F32" s="2">
        <v>15.281123791380001</v>
      </c>
      <c r="G32" s="2">
        <v>-10.456578090787501</v>
      </c>
      <c r="H32" s="2">
        <v>-14.132812942925</v>
      </c>
      <c r="I32" s="2">
        <v>28.386537298082601</v>
      </c>
      <c r="J32" s="2">
        <v>-21.505459889583101</v>
      </c>
      <c r="K32" s="2">
        <v>-19.641529163343101</v>
      </c>
      <c r="L32" s="2">
        <v>4.6695723719745104</v>
      </c>
      <c r="M32" s="2">
        <v>2.7699375347717399</v>
      </c>
      <c r="N32" s="2">
        <v>-7.0694783283401099</v>
      </c>
      <c r="O32" s="2">
        <v>-7.7741673205454296</v>
      </c>
      <c r="P32" s="2">
        <v>9.6260219067590906</v>
      </c>
      <c r="Q32" s="2">
        <v>3.0795685615577399</v>
      </c>
      <c r="R32" s="2">
        <v>-6.2965010510032302</v>
      </c>
      <c r="S32" s="2">
        <v>26.151444421844499</v>
      </c>
      <c r="T32" s="2">
        <v>3.27469958500699</v>
      </c>
      <c r="U32" s="2">
        <v>0.68570677984693695</v>
      </c>
      <c r="V32" s="2">
        <v>-12.9406534473622</v>
      </c>
      <c r="W32" s="2">
        <v>2.6799435142438601</v>
      </c>
      <c r="X32" s="2">
        <v>-6.5932632986661197</v>
      </c>
      <c r="Y32" s="2">
        <v>-16.675414172721801</v>
      </c>
      <c r="Z32" s="2">
        <v>6.9937802122597601</v>
      </c>
      <c r="AA32" s="2">
        <v>4.99707311722499</v>
      </c>
      <c r="AB32" s="2">
        <v>-16.297104281355601</v>
      </c>
      <c r="AC32" s="2">
        <v>27.920316937465198</v>
      </c>
      <c r="AD32" s="2">
        <v>-4.4529109205535899</v>
      </c>
      <c r="AE32" s="2">
        <v>-0.218653867863952</v>
      </c>
      <c r="AF32" s="2">
        <v>0.18099932369100499</v>
      </c>
      <c r="AG32" s="2">
        <v>-0.21848130489461101</v>
      </c>
      <c r="AH32" s="2">
        <v>1.9203544060981299</v>
      </c>
      <c r="AI32" s="2">
        <v>10.2629530810995</v>
      </c>
      <c r="AJ32" s="2">
        <v>-10.4512521323205</v>
      </c>
      <c r="AK32" s="2">
        <v>-3.4190425294041198</v>
      </c>
      <c r="AL32" s="2">
        <v>-5.6986109345396203</v>
      </c>
      <c r="AM32" s="2">
        <v>3.2312888499582701</v>
      </c>
      <c r="AN32" s="2">
        <v>0.24241345706212</v>
      </c>
      <c r="AO32" s="2">
        <v>-2.0420973572324002</v>
      </c>
      <c r="AP32" s="2">
        <v>-10.2650327815225</v>
      </c>
      <c r="AQ32" s="2" t="s">
        <v>45</v>
      </c>
      <c r="AR32" s="2">
        <v>-2.9578520525119201</v>
      </c>
    </row>
    <row r="33" spans="1:44" x14ac:dyDescent="0.3">
      <c r="A33" s="1" t="s">
        <v>76</v>
      </c>
      <c r="B33" s="2">
        <f t="shared" si="0"/>
        <v>221.62890120610544</v>
      </c>
      <c r="C33" s="2">
        <f t="shared" si="1"/>
        <v>207.61026516652805</v>
      </c>
      <c r="D33" s="2">
        <v>-3.2314873274263101</v>
      </c>
      <c r="E33" s="2">
        <v>-6.7686265946720798</v>
      </c>
      <c r="F33" s="2">
        <v>8.1737011868228109</v>
      </c>
      <c r="G33" s="2">
        <v>0.92559555302406005</v>
      </c>
      <c r="H33" s="2">
        <v>-27.3876402146464</v>
      </c>
      <c r="I33" s="2">
        <v>22.200827398531001</v>
      </c>
      <c r="J33" s="2">
        <v>-34.812569118777503</v>
      </c>
      <c r="K33" s="2">
        <v>-10.6763703530829</v>
      </c>
      <c r="L33" s="2">
        <v>16.8718673144413</v>
      </c>
      <c r="M33" s="2">
        <v>-4.2038896311957297</v>
      </c>
      <c r="N33" s="2">
        <v>7.3486016210576697</v>
      </c>
      <c r="O33" s="2">
        <v>-3.8664856344429701</v>
      </c>
      <c r="P33" s="2">
        <v>1.47430785382819</v>
      </c>
      <c r="Q33" s="2">
        <v>3.44653717065927</v>
      </c>
      <c r="R33" s="2">
        <v>-3.9829432577146902</v>
      </c>
      <c r="S33" s="2">
        <v>11.303385646675499</v>
      </c>
      <c r="T33" s="2">
        <v>3.4685188179299802</v>
      </c>
      <c r="U33" s="2">
        <v>21.4515069558657</v>
      </c>
      <c r="V33" s="2">
        <v>6.7940295437547098</v>
      </c>
      <c r="W33" s="2">
        <v>-2.4657106645925899</v>
      </c>
      <c r="X33" s="2">
        <v>2.0237181187832798</v>
      </c>
      <c r="Y33" s="2">
        <v>2.9657417505035402</v>
      </c>
      <c r="Z33" s="2">
        <v>9.1233447983329103</v>
      </c>
      <c r="AA33" s="2">
        <v>-5.8059639618221901</v>
      </c>
      <c r="AB33" s="2">
        <v>-6.0923642224790102</v>
      </c>
      <c r="AC33" s="2">
        <v>5.6328299469109604</v>
      </c>
      <c r="AD33" s="2">
        <v>-1.0189239509094501</v>
      </c>
      <c r="AE33" s="2">
        <v>-10.7945065532843</v>
      </c>
      <c r="AF33" s="2">
        <v>-6.9772413812498302</v>
      </c>
      <c r="AG33" s="2">
        <v>3.8317056154603999</v>
      </c>
      <c r="AH33" s="2">
        <v>4.58246003887679</v>
      </c>
      <c r="AI33" s="2">
        <v>2.5074874491178498</v>
      </c>
      <c r="AJ33" s="2">
        <v>-2.5533513134320298</v>
      </c>
      <c r="AK33" s="2">
        <v>-7.2991748482086702</v>
      </c>
      <c r="AL33" s="2">
        <v>1.30631657825632</v>
      </c>
      <c r="AM33" s="2">
        <v>-11.5705585165943</v>
      </c>
      <c r="AN33" s="2">
        <v>6.2952211096005399</v>
      </c>
      <c r="AO33" s="2">
        <v>1.11065385418495</v>
      </c>
      <c r="AP33" s="2">
        <v>4.0529065960836297</v>
      </c>
      <c r="AQ33" s="2" t="s">
        <v>45</v>
      </c>
      <c r="AR33" s="2">
        <v>1.2745179192779601</v>
      </c>
    </row>
    <row r="34" spans="1:44" x14ac:dyDescent="0.3">
      <c r="A34" s="1" t="s">
        <v>77</v>
      </c>
      <c r="B34" s="2">
        <f t="shared" si="0"/>
        <v>314.39329797750338</v>
      </c>
      <c r="C34" s="2">
        <f t="shared" si="1"/>
        <v>279.05554361649627</v>
      </c>
      <c r="D34" s="2">
        <v>-20.544987664436398</v>
      </c>
      <c r="E34" s="2">
        <v>16.783663149240301</v>
      </c>
      <c r="F34" s="2">
        <v>5.7885661292916799</v>
      </c>
      <c r="G34" s="2">
        <v>6.5239564497621503</v>
      </c>
      <c r="H34" s="2">
        <v>-17.983172504481001</v>
      </c>
      <c r="I34" s="2">
        <v>16.5821278370633</v>
      </c>
      <c r="J34" s="2">
        <v>-23.504870574314001</v>
      </c>
      <c r="K34" s="2">
        <v>-23.336069590871499</v>
      </c>
      <c r="L34" s="2">
        <v>6.07380847622745</v>
      </c>
      <c r="M34" s="2">
        <v>-17.25548077853</v>
      </c>
      <c r="N34" s="2">
        <v>-19.480758392049601</v>
      </c>
      <c r="O34" s="2">
        <v>-2.2753727549765101</v>
      </c>
      <c r="P34" s="2">
        <v>22.888472776176702</v>
      </c>
      <c r="Q34" s="2">
        <v>20.324223300085301</v>
      </c>
      <c r="R34" s="2">
        <v>-0.49922035905294099</v>
      </c>
      <c r="S34" s="2">
        <v>26.638482062911599</v>
      </c>
      <c r="T34" s="2">
        <v>5.0071775433506103</v>
      </c>
      <c r="U34" s="2">
        <v>7.4043642220747099</v>
      </c>
      <c r="V34" s="2">
        <v>-6.7362391989627097</v>
      </c>
      <c r="W34" s="2">
        <v>-13.576530373338001</v>
      </c>
      <c r="X34" s="2">
        <v>-2.6926790611218698</v>
      </c>
      <c r="Y34" s="2">
        <v>-12.4018815132758</v>
      </c>
      <c r="Z34" s="2">
        <v>55.8258186772564</v>
      </c>
      <c r="AA34" s="2">
        <v>0.61514108469902495</v>
      </c>
      <c r="AB34" s="2">
        <v>-22.121118129883101</v>
      </c>
      <c r="AC34" s="2">
        <v>11.1671214434833</v>
      </c>
      <c r="AD34" s="2">
        <v>-0.114215571709587</v>
      </c>
      <c r="AE34" s="2">
        <v>-1.7987053606839101</v>
      </c>
      <c r="AF34" s="2">
        <v>-1.0302613696621099</v>
      </c>
      <c r="AG34" s="2">
        <v>-9.41136195099266</v>
      </c>
      <c r="AH34" s="2">
        <v>2.2174334013039898</v>
      </c>
      <c r="AI34" s="2">
        <v>7.3746870268968197</v>
      </c>
      <c r="AJ34" s="2">
        <v>-23.129524088546599</v>
      </c>
      <c r="AK34" s="2">
        <v>3.3776833893253602</v>
      </c>
      <c r="AL34" s="2">
        <v>5.4103461972588196</v>
      </c>
      <c r="AM34" s="2">
        <v>0.70532488797637105</v>
      </c>
      <c r="AN34" s="2">
        <v>6.8398761706392897</v>
      </c>
      <c r="AO34" s="2">
        <v>5.5074094721543801E-2</v>
      </c>
      <c r="AP34" s="2">
        <v>-12.7723406335188</v>
      </c>
      <c r="AQ34" s="2" t="s">
        <v>45</v>
      </c>
      <c r="AR34" s="2">
        <v>1.93529921593107</v>
      </c>
    </row>
    <row r="35" spans="1:44" x14ac:dyDescent="0.3">
      <c r="A35" s="1" t="s">
        <v>78</v>
      </c>
      <c r="B35" s="2">
        <f t="shared" si="0"/>
        <v>123.87625137899076</v>
      </c>
      <c r="C35" s="2">
        <f t="shared" si="1"/>
        <v>98.987566464877588</v>
      </c>
      <c r="D35" s="2">
        <v>-2.02763375404386</v>
      </c>
      <c r="E35" s="2">
        <v>6.7375915879544701</v>
      </c>
      <c r="F35" s="2">
        <v>3.2280456127290398</v>
      </c>
      <c r="G35" s="2">
        <v>0.61007481205493996</v>
      </c>
      <c r="H35" s="2">
        <v>-7.1577693762699699</v>
      </c>
      <c r="I35" s="2">
        <v>13.1583059579724</v>
      </c>
      <c r="J35" s="2">
        <v>-14.9717186279468</v>
      </c>
      <c r="K35" s="2">
        <v>-7.9954538978897496</v>
      </c>
      <c r="L35" s="2">
        <v>0.66464857325182802</v>
      </c>
      <c r="M35" s="2">
        <v>-12.231914782674901</v>
      </c>
      <c r="N35" s="2">
        <v>-2.9801307562316199</v>
      </c>
      <c r="O35" s="2">
        <v>1.0711076795438901</v>
      </c>
      <c r="P35" s="2">
        <v>3.2436598603879201</v>
      </c>
      <c r="Q35" s="2">
        <v>4.1841386370941898</v>
      </c>
      <c r="R35" s="2">
        <v>-3.8010616483523698</v>
      </c>
      <c r="S35" s="2">
        <v>2.4055732597395298</v>
      </c>
      <c r="T35" s="2">
        <v>-4.78260908809842</v>
      </c>
      <c r="U35" s="2">
        <v>1.5134077566550701</v>
      </c>
      <c r="V35" s="2">
        <v>-2.0842947829753502</v>
      </c>
      <c r="W35" s="2">
        <v>9.5611099603486294E-2</v>
      </c>
      <c r="X35" s="2">
        <v>7.8931119140351198</v>
      </c>
      <c r="Y35" s="2">
        <v>-1.14449285708211</v>
      </c>
      <c r="Z35" s="2">
        <v>5.21048567436873</v>
      </c>
      <c r="AA35" s="2">
        <v>2.6374858895802298</v>
      </c>
      <c r="AB35" s="2">
        <v>-15.3804444834566</v>
      </c>
      <c r="AC35" s="2">
        <v>6.1966038661472496</v>
      </c>
      <c r="AD35" s="2">
        <v>-0.99094653853214698</v>
      </c>
      <c r="AE35" s="2">
        <v>-4.363236001053</v>
      </c>
      <c r="AF35" s="2">
        <v>-4.8970124646292197</v>
      </c>
      <c r="AG35" s="2">
        <v>4.1013594965526803</v>
      </c>
      <c r="AH35" s="2">
        <v>5.3194224287529499</v>
      </c>
      <c r="AI35" s="2">
        <v>-6.2834494731534596</v>
      </c>
      <c r="AJ35" s="2">
        <v>-3.6148961747711099</v>
      </c>
      <c r="AK35" s="2">
        <v>-1.4517102447711201</v>
      </c>
      <c r="AL35" s="2">
        <v>-0.47718952968919898</v>
      </c>
      <c r="AM35" s="2">
        <v>1.89493206574744</v>
      </c>
      <c r="AN35" s="2">
        <v>5.9999379715966796</v>
      </c>
      <c r="AO35" s="2">
        <v>1.3615482772590799</v>
      </c>
      <c r="AP35" s="2">
        <v>-6.2436406209001003</v>
      </c>
      <c r="AQ35" s="2" t="s">
        <v>45</v>
      </c>
      <c r="AR35" s="2">
        <v>2.3206900259771799</v>
      </c>
    </row>
    <row r="36" spans="1:44" x14ac:dyDescent="0.3">
      <c r="A36" s="1" t="s">
        <v>79</v>
      </c>
      <c r="B36" s="2">
        <f t="shared" si="0"/>
        <v>372.22815117691113</v>
      </c>
      <c r="C36" s="2">
        <f t="shared" si="1"/>
        <v>325.95275935227636</v>
      </c>
      <c r="D36" s="2">
        <v>-27.176949727746699</v>
      </c>
      <c r="E36" s="2">
        <v>1.77165715034446</v>
      </c>
      <c r="F36" s="2">
        <v>18.145066439013299</v>
      </c>
      <c r="G36" s="2">
        <v>-1.1044394476628701</v>
      </c>
      <c r="H36" s="2">
        <v>-26.386261115697401</v>
      </c>
      <c r="I36" s="2">
        <v>70.410335636663007</v>
      </c>
      <c r="J36" s="2">
        <v>-35.852072201351902</v>
      </c>
      <c r="K36" s="2">
        <v>-32.874533371391202</v>
      </c>
      <c r="L36" s="2">
        <v>33.4144670703933</v>
      </c>
      <c r="M36" s="2">
        <v>-25.773312513341299</v>
      </c>
      <c r="N36" s="2">
        <v>-13.4105956139993</v>
      </c>
      <c r="O36" s="2">
        <v>-19.797899625267</v>
      </c>
      <c r="P36" s="2">
        <v>11.3258653123307</v>
      </c>
      <c r="Q36" s="2">
        <v>8.4206040405134406</v>
      </c>
      <c r="R36" s="2">
        <v>-11.3352112844091</v>
      </c>
      <c r="S36" s="2">
        <v>5.9223046144479596</v>
      </c>
      <c r="T36" s="2">
        <v>-11.248355797433501</v>
      </c>
      <c r="U36" s="2">
        <v>17.045754319783299</v>
      </c>
      <c r="V36" s="2">
        <v>19.624981877193601</v>
      </c>
      <c r="W36" s="2">
        <v>-1.8514558104410901</v>
      </c>
      <c r="X36" s="2">
        <v>-13.4016332947326</v>
      </c>
      <c r="Y36" s="2">
        <v>-21.656973985751101</v>
      </c>
      <c r="Z36" s="2">
        <v>4.7100283692802902</v>
      </c>
      <c r="AA36" s="2">
        <v>-3.1423593870575299</v>
      </c>
      <c r="AB36" s="2">
        <v>-0.26098222749056799</v>
      </c>
      <c r="AC36" s="2">
        <v>-23.673180216587401</v>
      </c>
      <c r="AD36" s="2">
        <v>11.6049357943762</v>
      </c>
      <c r="AE36" s="2">
        <v>-3.2917775934238098</v>
      </c>
      <c r="AF36" s="2">
        <v>-3.3822723853761798</v>
      </c>
      <c r="AG36" s="2">
        <v>6.2702209916432503</v>
      </c>
      <c r="AH36" s="2">
        <v>11.384382930587201</v>
      </c>
      <c r="AI36" s="2">
        <v>0.80349813322019403</v>
      </c>
      <c r="AJ36" s="2">
        <v>-2.8936307590568</v>
      </c>
      <c r="AK36" s="2">
        <v>-0.655210213333284</v>
      </c>
      <c r="AL36" s="2">
        <v>-9.2603209760145493</v>
      </c>
      <c r="AM36" s="2">
        <v>7.9468012939107098</v>
      </c>
      <c r="AN36" s="2">
        <v>5.5288472662244104</v>
      </c>
      <c r="AO36" s="2">
        <v>-1.1727442250854201</v>
      </c>
      <c r="AP36" s="2">
        <v>-16.217378561529301</v>
      </c>
      <c r="AQ36" s="2" t="s">
        <v>45</v>
      </c>
      <c r="AR36" s="2">
        <v>10.736293586180601</v>
      </c>
    </row>
    <row r="37" spans="1:44" x14ac:dyDescent="0.3">
      <c r="A37" s="1" t="s">
        <v>80</v>
      </c>
      <c r="B37" s="2">
        <f t="shared" si="0"/>
        <v>195.42564627330017</v>
      </c>
      <c r="C37" s="2">
        <f t="shared" si="1"/>
        <v>176.34444641943838</v>
      </c>
      <c r="D37" s="2">
        <v>-3.7038737298219502</v>
      </c>
      <c r="E37" s="2">
        <v>8.5610128699720001</v>
      </c>
      <c r="F37" s="2">
        <v>1.3704012548440401</v>
      </c>
      <c r="G37" s="2">
        <v>4.2212092947032396</v>
      </c>
      <c r="H37" s="2">
        <v>-13.2484800282927</v>
      </c>
      <c r="I37" s="2">
        <v>1.4884070885023899</v>
      </c>
      <c r="J37" s="2">
        <v>-9.1432700028867</v>
      </c>
      <c r="K37" s="2">
        <v>-21.970017246916701</v>
      </c>
      <c r="L37" s="2">
        <v>15.9868259695237</v>
      </c>
      <c r="M37" s="2">
        <v>-16.404504032637</v>
      </c>
      <c r="N37" s="2">
        <v>1.7719672412343701</v>
      </c>
      <c r="O37" s="2">
        <v>-11.5954880341663</v>
      </c>
      <c r="P37" s="2">
        <v>0.33767592280931602</v>
      </c>
      <c r="Q37" s="2">
        <v>15.081050119202899</v>
      </c>
      <c r="R37" s="2">
        <v>-3.8130920227996898</v>
      </c>
      <c r="S37" s="2">
        <v>8.1346323303063404</v>
      </c>
      <c r="T37" s="2">
        <v>-16.085450304155199</v>
      </c>
      <c r="U37" s="2">
        <v>-5.3282697544661204</v>
      </c>
      <c r="V37" s="2">
        <v>-1.3140478794972299</v>
      </c>
      <c r="W37" s="2">
        <v>2.7249771975365</v>
      </c>
      <c r="X37" s="2">
        <v>-8.9024502685419993</v>
      </c>
      <c r="Y37" s="2">
        <v>-0.36380191033633102</v>
      </c>
      <c r="Z37" s="2">
        <v>1.48196178563335</v>
      </c>
      <c r="AA37" s="2">
        <v>3.5950466567266401</v>
      </c>
      <c r="AB37" s="2">
        <v>-9.9343854935074294</v>
      </c>
      <c r="AC37" s="2">
        <v>-0.76582874021512504</v>
      </c>
      <c r="AD37" s="2">
        <v>8.3264217999008796</v>
      </c>
      <c r="AE37" s="2">
        <v>-1.4809348562729401</v>
      </c>
      <c r="AF37" s="2">
        <v>-2.98818660462682</v>
      </c>
      <c r="AG37" s="2">
        <v>2.2685399624316802</v>
      </c>
      <c r="AH37" s="2">
        <v>2.95368312157659</v>
      </c>
      <c r="AI37" s="2">
        <v>1.09455260128691</v>
      </c>
      <c r="AJ37" s="2">
        <v>-9.6637690299741106</v>
      </c>
      <c r="AK37" s="2">
        <v>-5.1291224188922504</v>
      </c>
      <c r="AL37" s="2">
        <v>3.2608738672577</v>
      </c>
      <c r="AM37" s="2">
        <v>-5.3782516865971202</v>
      </c>
      <c r="AN37" s="2">
        <v>11.240209376970601</v>
      </c>
      <c r="AO37" s="2">
        <v>1.9525669002557</v>
      </c>
      <c r="AP37" s="2">
        <v>-4.2455502332941997</v>
      </c>
      <c r="AQ37" s="2" t="s">
        <v>45</v>
      </c>
      <c r="AR37" s="2">
        <v>-5.4563820238336898E-2</v>
      </c>
    </row>
    <row r="38" spans="1:44" x14ac:dyDescent="0.3">
      <c r="A38" s="1" t="s">
        <v>81</v>
      </c>
      <c r="B38" s="2">
        <f t="shared" si="0"/>
        <v>211.03795094373507</v>
      </c>
      <c r="C38" s="2">
        <f t="shared" si="1"/>
        <v>164.54678452378491</v>
      </c>
      <c r="D38" s="2">
        <v>-9.4579993100692497E-3</v>
      </c>
      <c r="E38" s="2">
        <v>-0.94944956013561499</v>
      </c>
      <c r="F38" s="2">
        <v>0.49957500616744399</v>
      </c>
      <c r="G38" s="2">
        <v>2.5342164921641901</v>
      </c>
      <c r="H38" s="2">
        <v>-15.4671697607101</v>
      </c>
      <c r="I38" s="2">
        <v>7.87741174178307</v>
      </c>
      <c r="J38" s="2">
        <v>-25.109676453007101</v>
      </c>
      <c r="K38" s="2">
        <v>-6.08614865039796</v>
      </c>
      <c r="L38" s="2">
        <v>11.291272555382299</v>
      </c>
      <c r="M38" s="2">
        <v>-6.5619744734029801</v>
      </c>
      <c r="N38" s="2">
        <v>0.109593403116022</v>
      </c>
      <c r="O38" s="2">
        <v>3.3968605894494299</v>
      </c>
      <c r="P38" s="2">
        <v>-3.9552388567987098</v>
      </c>
      <c r="Q38" s="2">
        <v>8.9584552853025894</v>
      </c>
      <c r="R38" s="2">
        <v>-1.26828326019778</v>
      </c>
      <c r="S38" s="2">
        <v>2.0920829877555498</v>
      </c>
      <c r="T38" s="2">
        <v>-8.2519986644141099</v>
      </c>
      <c r="U38" s="2">
        <v>15.531497574421101</v>
      </c>
      <c r="V38" s="2">
        <v>-9.9461155846145708</v>
      </c>
      <c r="W38" s="2">
        <v>8.79935861037821</v>
      </c>
      <c r="X38" s="2">
        <v>-20.169185935858799</v>
      </c>
      <c r="Y38" s="2">
        <v>3.0150875976479399</v>
      </c>
      <c r="Z38" s="2">
        <v>0.21664672693380299</v>
      </c>
      <c r="AA38" s="2">
        <v>0.69292845018146199</v>
      </c>
      <c r="AB38" s="2">
        <v>-29.604991591697399</v>
      </c>
      <c r="AC38" s="2">
        <v>-14.663539519171501</v>
      </c>
      <c r="AD38" s="2">
        <v>0.64854889691443995</v>
      </c>
      <c r="AE38" s="2">
        <v>3.66661988263954</v>
      </c>
      <c r="AF38" s="2">
        <v>9.9793998742224392</v>
      </c>
      <c r="AG38" s="2">
        <v>0.91445931125509206</v>
      </c>
      <c r="AH38" s="2">
        <v>0.43964864649538399</v>
      </c>
      <c r="AI38" s="2">
        <v>-0.20497800044085701</v>
      </c>
      <c r="AJ38" s="2">
        <v>2.33122012915406</v>
      </c>
      <c r="AK38" s="2">
        <v>-1.19882679026148</v>
      </c>
      <c r="AL38" s="2">
        <v>1.94609291393179</v>
      </c>
      <c r="AM38" s="2">
        <v>13.981110708118001</v>
      </c>
      <c r="AN38" s="2">
        <v>10.5611446428143</v>
      </c>
      <c r="AO38" s="2">
        <v>0.90475227792850099</v>
      </c>
      <c r="AP38" s="2">
        <v>-1.9514347469349</v>
      </c>
      <c r="AQ38" s="2" t="s">
        <v>45</v>
      </c>
      <c r="AR38" s="2">
        <v>-1.5740864121668099</v>
      </c>
    </row>
    <row r="39" spans="1:44" x14ac:dyDescent="0.3">
      <c r="A39" s="1" t="s">
        <v>82</v>
      </c>
      <c r="B39" s="2">
        <f t="shared" si="0"/>
        <v>423.84621234974054</v>
      </c>
      <c r="C39" s="2">
        <f t="shared" si="1"/>
        <v>316.14490350207188</v>
      </c>
      <c r="D39" s="2">
        <v>-11.3621965981018</v>
      </c>
      <c r="E39" s="2">
        <v>-11.5435728441712</v>
      </c>
      <c r="F39" s="2">
        <v>10.695559765139301</v>
      </c>
      <c r="G39" s="2">
        <v>-7.2923740144746496</v>
      </c>
      <c r="H39" s="2">
        <v>-18.590386302874499</v>
      </c>
      <c r="I39" s="2">
        <v>9.8712389698753</v>
      </c>
      <c r="J39" s="2">
        <v>-39.048030590369997</v>
      </c>
      <c r="K39" s="2">
        <v>-9.2877469526583898</v>
      </c>
      <c r="L39" s="2">
        <v>38.626828231258301</v>
      </c>
      <c r="M39" s="2">
        <v>-18.2328430488202</v>
      </c>
      <c r="N39" s="2">
        <v>10.745174612873299</v>
      </c>
      <c r="O39" s="2">
        <v>-10.126621155566299</v>
      </c>
      <c r="P39" s="2">
        <v>0.99904084451863995</v>
      </c>
      <c r="Q39" s="2">
        <v>10.2374149174008</v>
      </c>
      <c r="R39" s="2">
        <v>-18.797052904180401</v>
      </c>
      <c r="S39" s="2">
        <v>4.3428901589304498</v>
      </c>
      <c r="T39" s="2">
        <v>-8.6694523002910504</v>
      </c>
      <c r="U39" s="2">
        <v>7.3937090833772796</v>
      </c>
      <c r="V39" s="2">
        <v>-6.0653746266750899</v>
      </c>
      <c r="W39" s="2">
        <v>-3.8482481300310001</v>
      </c>
      <c r="X39" s="2">
        <v>-4.7491058942277</v>
      </c>
      <c r="Y39" s="2">
        <v>-7.6061868111680004</v>
      </c>
      <c r="Z39" s="2">
        <v>15.802957726849799</v>
      </c>
      <c r="AA39" s="2">
        <v>12.061802161106799</v>
      </c>
      <c r="AB39" s="2">
        <v>-21.463906059594599</v>
      </c>
      <c r="AC39" s="2">
        <v>54.419705036102201</v>
      </c>
      <c r="AD39" s="2">
        <v>-11.9176279054681</v>
      </c>
      <c r="AE39" s="2">
        <v>-6.8185307220187301</v>
      </c>
      <c r="AF39" s="2">
        <v>-8.8376193755715509</v>
      </c>
      <c r="AG39" s="2">
        <v>-9.5643084959980698</v>
      </c>
      <c r="AH39" s="2">
        <v>27.773531569776299</v>
      </c>
      <c r="AI39" s="2">
        <v>5.8255799412337801</v>
      </c>
      <c r="AJ39" s="2">
        <v>-13.1231091699081</v>
      </c>
      <c r="AK39" s="2">
        <v>-3.3655120152467002</v>
      </c>
      <c r="AL39" s="2">
        <v>-14.201477580429099</v>
      </c>
      <c r="AM39" s="2">
        <v>-7.6609438087189696</v>
      </c>
      <c r="AN39" s="2">
        <v>24.417713025061101</v>
      </c>
      <c r="AO39" s="2">
        <v>-1.5033106331192201</v>
      </c>
      <c r="AP39" s="2">
        <v>-15.884411987290401</v>
      </c>
      <c r="AQ39" s="2" t="s">
        <v>45</v>
      </c>
      <c r="AR39" s="2">
        <v>19.900069846503701</v>
      </c>
    </row>
    <row r="40" spans="1:44" x14ac:dyDescent="0.3">
      <c r="A40" s="3" t="s">
        <v>83</v>
      </c>
      <c r="B40" s="2">
        <f t="shared" si="0"/>
        <v>184.31432671184123</v>
      </c>
      <c r="C40" s="2">
        <f t="shared" si="1"/>
        <v>177.5510352260587</v>
      </c>
      <c r="D40" s="2">
        <v>-1.80015060631179</v>
      </c>
      <c r="E40" s="2">
        <v>0.13330698953686601</v>
      </c>
      <c r="F40" s="2">
        <v>-1.1775239394588499</v>
      </c>
      <c r="G40" s="2">
        <v>-0.13383601917514901</v>
      </c>
      <c r="H40" s="2">
        <v>-43.060681583332602</v>
      </c>
      <c r="I40" s="2">
        <v>44.061711857426602</v>
      </c>
      <c r="J40" s="2">
        <v>10.8980000910051</v>
      </c>
      <c r="K40" s="2">
        <v>-13.047341535985099</v>
      </c>
      <c r="L40" s="2">
        <v>-2.6471335831544298</v>
      </c>
      <c r="M40" s="2">
        <v>-0.297305937280192</v>
      </c>
      <c r="N40" s="2">
        <v>9.7478554914771998</v>
      </c>
      <c r="O40" s="2">
        <v>-0.142551916829981</v>
      </c>
      <c r="P40" s="2">
        <v>3.03069907438854</v>
      </c>
      <c r="Q40" s="2">
        <v>-5.4966185028231704</v>
      </c>
      <c r="R40" s="2">
        <v>-11.6545956957616</v>
      </c>
      <c r="S40" s="2">
        <v>16.6171246623828</v>
      </c>
      <c r="T40" s="2">
        <v>4.0991471753065598</v>
      </c>
      <c r="U40" s="2">
        <v>6.6592843600762004</v>
      </c>
      <c r="V40" s="2">
        <v>-6.4928111670136603</v>
      </c>
      <c r="W40" s="2">
        <v>-2.21024635529725</v>
      </c>
      <c r="X40" s="2">
        <v>-2.1532609495941299</v>
      </c>
      <c r="Y40" s="2">
        <v>-0.34779514582722798</v>
      </c>
      <c r="Z40" s="2">
        <v>0.52156155789785796</v>
      </c>
      <c r="AA40" s="2">
        <v>-0.55278918705403401</v>
      </c>
      <c r="AB40" s="2">
        <v>-3.2246076220318698</v>
      </c>
      <c r="AC40" s="2">
        <v>-2.0722482002406499</v>
      </c>
      <c r="AD40" s="2">
        <v>-1.46643566351004</v>
      </c>
      <c r="AE40" s="2">
        <v>-2.0445245523972999</v>
      </c>
      <c r="AF40" s="2">
        <v>-0.16007714801277201</v>
      </c>
      <c r="AG40" s="2">
        <v>7.4175048887544406E-2</v>
      </c>
      <c r="AH40" s="2">
        <v>-0.59475606033321904</v>
      </c>
      <c r="AI40" s="2">
        <v>0.11540521279324201</v>
      </c>
      <c r="AJ40" s="2">
        <v>0.222918116863077</v>
      </c>
      <c r="AK40" s="2">
        <v>-1.0955643376568001</v>
      </c>
      <c r="AL40" s="2">
        <v>-1.29051171688637</v>
      </c>
      <c r="AM40" s="2">
        <v>0.99115512570943498</v>
      </c>
      <c r="AN40" s="2">
        <v>-0.78321964103617503</v>
      </c>
      <c r="AO40" s="2">
        <v>0.63856116464079504</v>
      </c>
      <c r="AP40" s="2">
        <v>0.947658087654631</v>
      </c>
      <c r="AQ40" s="2" t="s">
        <v>45</v>
      </c>
      <c r="AR40" s="1"/>
    </row>
    <row r="41" spans="1:44" x14ac:dyDescent="0.3">
      <c r="A41" s="3" t="s">
        <v>84</v>
      </c>
      <c r="B41" s="2">
        <f t="shared" si="0"/>
        <v>571.7960178172558</v>
      </c>
      <c r="C41" s="2">
        <f t="shared" si="1"/>
        <v>474.78760560134168</v>
      </c>
      <c r="D41" s="2">
        <v>-20.952163276607799</v>
      </c>
      <c r="E41" s="2">
        <v>18.2276595831215</v>
      </c>
      <c r="F41" s="2">
        <v>18.127570231876099</v>
      </c>
      <c r="G41" s="2">
        <v>8.1415658243576594</v>
      </c>
      <c r="H41" s="2">
        <v>-31.270161058611698</v>
      </c>
      <c r="I41" s="2">
        <v>32.753160700766799</v>
      </c>
      <c r="J41" s="2">
        <v>-16.669058705579999</v>
      </c>
      <c r="K41" s="2">
        <v>-23.222746135415701</v>
      </c>
      <c r="L41" s="2">
        <v>9.1873807789389197</v>
      </c>
      <c r="M41" s="2">
        <v>-21.2030749874626</v>
      </c>
      <c r="N41" s="2">
        <v>12.192994583628</v>
      </c>
      <c r="O41" s="2">
        <v>-24.037914313401298</v>
      </c>
      <c r="P41" s="2">
        <v>8.4575986305420408</v>
      </c>
      <c r="Q41" s="2">
        <v>5.7680064607655499</v>
      </c>
      <c r="R41" s="2">
        <v>-21.253427440053201</v>
      </c>
      <c r="S41" s="2">
        <v>16.958305980451001</v>
      </c>
      <c r="T41" s="2">
        <v>-10.2049386909116</v>
      </c>
      <c r="U41" s="2">
        <v>31.101322154524802</v>
      </c>
      <c r="V41" s="2">
        <v>-12.022203948354599</v>
      </c>
      <c r="W41" s="2">
        <v>-33.927566898171001</v>
      </c>
      <c r="X41" s="2">
        <v>0.44416371979846803</v>
      </c>
      <c r="Y41" s="2">
        <v>-19.9475181266668</v>
      </c>
      <c r="Z41" s="2">
        <v>12.9329274968857</v>
      </c>
      <c r="AA41" s="2">
        <v>11.3526860241326</v>
      </c>
      <c r="AB41" s="2">
        <v>-43.187137030041796</v>
      </c>
      <c r="AC41" s="2">
        <v>31.339916778283602</v>
      </c>
      <c r="AD41" s="2">
        <v>-22.481358407588701</v>
      </c>
      <c r="AE41" s="2">
        <v>8.0274939966807803</v>
      </c>
      <c r="AF41" s="2">
        <v>-20.228878424740099</v>
      </c>
      <c r="AG41" s="2">
        <v>11.8596303482298</v>
      </c>
      <c r="AH41" s="2">
        <v>25.054213139146299</v>
      </c>
      <c r="AI41" s="2">
        <v>38.494223187390297</v>
      </c>
      <c r="AJ41" s="2">
        <v>-44.354794757081798</v>
      </c>
      <c r="AK41" s="2">
        <v>-2.6691187905370901</v>
      </c>
      <c r="AL41" s="2">
        <v>12.717265248974799</v>
      </c>
      <c r="AM41" s="2">
        <v>6.6549581155460702</v>
      </c>
      <c r="AN41" s="2">
        <v>-17.583957855618099</v>
      </c>
      <c r="AO41" s="2">
        <v>-2.3562079656349999</v>
      </c>
      <c r="AP41" s="2">
        <v>-16.155850614358499</v>
      </c>
      <c r="AQ41" s="2" t="s">
        <v>45</v>
      </c>
      <c r="AR41" s="1"/>
    </row>
    <row r="42" spans="1:44" x14ac:dyDescent="0.3">
      <c r="A42" s="3" t="s">
        <v>85</v>
      </c>
      <c r="B42" s="2">
        <f t="shared" si="0"/>
        <v>371.18202282509259</v>
      </c>
      <c r="C42" s="2">
        <f t="shared" si="1"/>
        <v>306.11912377255089</v>
      </c>
      <c r="D42" s="2">
        <v>5.4747550660202897</v>
      </c>
      <c r="E42" s="2">
        <v>4.7140701523219102</v>
      </c>
      <c r="F42" s="2">
        <v>19.127570231876099</v>
      </c>
      <c r="G42" s="2">
        <v>9.1415658243576594</v>
      </c>
      <c r="H42" s="2">
        <v>-67.134704561257706</v>
      </c>
      <c r="I42" s="2">
        <v>30.549996938384599</v>
      </c>
      <c r="J42" s="2">
        <v>-27.032252322183499</v>
      </c>
      <c r="K42" s="2">
        <v>-29.501391410084299</v>
      </c>
      <c r="L42" s="2">
        <v>17.416420019445599</v>
      </c>
      <c r="M42" s="2">
        <v>-6.1512997386748598</v>
      </c>
      <c r="N42" s="2">
        <v>23.155790905249798</v>
      </c>
      <c r="O42" s="2">
        <v>-5.3965241844040897</v>
      </c>
      <c r="P42" s="2">
        <v>28.6865985604997</v>
      </c>
      <c r="Q42" s="2">
        <v>7.5615443294901503</v>
      </c>
      <c r="R42" s="2">
        <v>2.1104699042383501</v>
      </c>
      <c r="S42" s="2">
        <v>27.5959975563967</v>
      </c>
      <c r="T42" s="2">
        <v>-20.075575659000201</v>
      </c>
      <c r="U42" s="2">
        <v>-9.9145926417537105</v>
      </c>
      <c r="V42" s="2">
        <v>8.0537486311447104</v>
      </c>
      <c r="W42" s="2">
        <v>-20.056378710373199</v>
      </c>
      <c r="X42" s="2">
        <v>-7.2151538141893097</v>
      </c>
      <c r="Y42" s="2">
        <v>-3.9554419859670502</v>
      </c>
      <c r="Z42" s="2">
        <v>-2.6039986084025402</v>
      </c>
      <c r="AA42" s="2">
        <v>-3.6299656081037099</v>
      </c>
      <c r="AB42" s="2">
        <v>-43.519142885793002</v>
      </c>
      <c r="AC42" s="2">
        <v>17.663581815154998</v>
      </c>
      <c r="AD42" s="2">
        <v>-3.5437388462523698</v>
      </c>
      <c r="AE42" s="2">
        <v>3.2088321588729598</v>
      </c>
      <c r="AF42" s="2">
        <v>5.7913941380200296</v>
      </c>
      <c r="AG42" s="2">
        <v>-12.2462310105683</v>
      </c>
      <c r="AH42" s="2">
        <v>-1.2688831676777199</v>
      </c>
      <c r="AI42" s="2">
        <v>0.77081453203507699</v>
      </c>
      <c r="AJ42" s="2">
        <v>-14.964492823742599</v>
      </c>
      <c r="AK42" s="2">
        <v>-4.8136536320819302E-2</v>
      </c>
      <c r="AL42" s="2">
        <v>-9.9190068875026896</v>
      </c>
      <c r="AM42" s="2">
        <v>37.053652603614402</v>
      </c>
      <c r="AN42" s="2">
        <v>30.0665807469118</v>
      </c>
      <c r="AO42" s="2">
        <v>-0.332470768499112</v>
      </c>
      <c r="AP42" s="2">
        <v>-17.981369680142102</v>
      </c>
      <c r="AQ42" s="2" t="s">
        <v>45</v>
      </c>
      <c r="AR42" s="2">
        <v>0.33643550534128802</v>
      </c>
    </row>
    <row r="43" spans="1:44" x14ac:dyDescent="0.3">
      <c r="A43" s="3" t="s">
        <v>86</v>
      </c>
      <c r="B43" s="2">
        <f t="shared" si="0"/>
        <v>325.08976001167684</v>
      </c>
      <c r="C43" s="2">
        <f t="shared" si="1"/>
        <v>224.96182000413771</v>
      </c>
      <c r="D43" s="2">
        <v>-1.80015060631179</v>
      </c>
      <c r="E43" s="2">
        <v>0.13330698953686601</v>
      </c>
      <c r="F43" s="2">
        <v>-1.1775239394588499</v>
      </c>
      <c r="G43" s="2">
        <v>-0.13383601917514901</v>
      </c>
      <c r="H43" s="2">
        <v>1.27955676149541</v>
      </c>
      <c r="I43" s="2">
        <v>4.1148719203114403</v>
      </c>
      <c r="J43" s="2">
        <v>-3.1170384557437001</v>
      </c>
      <c r="K43" s="2">
        <v>-3.46286216803284</v>
      </c>
      <c r="L43" s="2">
        <v>14.180205395825</v>
      </c>
      <c r="M43" s="2">
        <v>-37.1095800959841</v>
      </c>
      <c r="N43" s="2">
        <v>19.020860999096001</v>
      </c>
      <c r="O43" s="2">
        <v>7.1175836597366402</v>
      </c>
      <c r="P43" s="2">
        <v>13.424949156367299</v>
      </c>
      <c r="Q43" s="2">
        <v>11.900270722264899</v>
      </c>
      <c r="R43" s="2">
        <v>4.1633555125028403</v>
      </c>
      <c r="S43" s="2">
        <v>14.0769679948485</v>
      </c>
      <c r="T43" s="2">
        <v>-20.713554410441699</v>
      </c>
      <c r="U43" s="2">
        <v>11.1713919975397</v>
      </c>
      <c r="V43" s="2">
        <v>-4.6552490921339</v>
      </c>
      <c r="W43" s="2">
        <v>-6.9589584935600302</v>
      </c>
      <c r="X43" s="2">
        <v>-2.29991868919618</v>
      </c>
      <c r="Y43" s="2">
        <v>9.5870210201925001</v>
      </c>
      <c r="Z43" s="2">
        <v>12.131634668359499</v>
      </c>
      <c r="AA43" s="2">
        <v>14.6834678366706</v>
      </c>
      <c r="AB43" s="2">
        <v>-55.923767834417902</v>
      </c>
      <c r="AC43" s="2">
        <v>7.28406862679822</v>
      </c>
      <c r="AD43" s="2">
        <v>27.639993842341799</v>
      </c>
      <c r="AE43" s="2">
        <v>4.6139742787368396</v>
      </c>
      <c r="AF43" s="2">
        <v>-1.6862247059214801</v>
      </c>
      <c r="AG43" s="2">
        <v>-17.255071103947</v>
      </c>
      <c r="AH43" s="2">
        <v>10.989550694159799</v>
      </c>
      <c r="AI43" s="2">
        <v>7.1981544690832404</v>
      </c>
      <c r="AJ43" s="2">
        <v>-21.292531959171601</v>
      </c>
      <c r="AK43" s="2">
        <v>3.6244518200038902</v>
      </c>
      <c r="AL43" s="2">
        <v>1.63016548710635</v>
      </c>
      <c r="AM43" s="2">
        <v>8.0861761728037092</v>
      </c>
      <c r="AN43" s="2">
        <v>-3.7499187227244701</v>
      </c>
      <c r="AO43" s="2">
        <v>0.80575209719109298</v>
      </c>
      <c r="AP43" s="2">
        <v>-19.867398978437102</v>
      </c>
      <c r="AQ43" s="2" t="s">
        <v>45</v>
      </c>
      <c r="AR43" s="2">
        <v>9.2801097039812497</v>
      </c>
    </row>
    <row r="44" spans="1:44" x14ac:dyDescent="0.3">
      <c r="A44" s="3" t="s">
        <v>87</v>
      </c>
      <c r="B44" s="2">
        <f t="shared" si="0"/>
        <v>88.572670725164343</v>
      </c>
      <c r="C44" s="2">
        <f t="shared" si="1"/>
        <v>76.423861048410998</v>
      </c>
      <c r="D44" s="2">
        <v>-1.65665559673393</v>
      </c>
      <c r="E44" s="2">
        <v>-0.49184283376040999</v>
      </c>
      <c r="F44" s="2">
        <v>-1.1775239394588499</v>
      </c>
      <c r="G44" s="2">
        <v>-0.13383601917514901</v>
      </c>
      <c r="H44" s="2">
        <v>-5.1362810649545096</v>
      </c>
      <c r="I44" s="2">
        <v>5.4359396863642599</v>
      </c>
      <c r="J44" s="2">
        <v>-3.1170384557437001</v>
      </c>
      <c r="K44" s="2">
        <v>-3.46286216803284</v>
      </c>
      <c r="L44" s="2">
        <v>-2.0593330546991599</v>
      </c>
      <c r="M44" s="2">
        <v>-1.48110063325038</v>
      </c>
      <c r="N44" s="2">
        <v>1.9470979020499</v>
      </c>
      <c r="O44" s="2">
        <v>-2.0965093551906002</v>
      </c>
      <c r="P44" s="2">
        <v>13.1137858806647</v>
      </c>
      <c r="Q44" s="2">
        <v>-9.7059702005175392</v>
      </c>
      <c r="R44" s="2">
        <v>-6.1605578654869397</v>
      </c>
      <c r="S44" s="2">
        <v>17.678182573263602</v>
      </c>
      <c r="T44" s="2">
        <v>-0.74872426264675396</v>
      </c>
      <c r="U44" s="2">
        <v>7.8295042673152404E-2</v>
      </c>
      <c r="V44" s="2">
        <v>0.169429192851273</v>
      </c>
      <c r="W44" s="2">
        <v>-2.9093970860021301</v>
      </c>
      <c r="X44" s="2">
        <v>-0.92568080919568696</v>
      </c>
      <c r="Y44" s="2">
        <v>-1.5707365038627901</v>
      </c>
      <c r="Z44" s="2">
        <v>0.84972634340745801</v>
      </c>
      <c r="AA44" s="2">
        <v>0.27162250393436599</v>
      </c>
      <c r="AB44" s="2">
        <v>3.9508492373666999</v>
      </c>
      <c r="AC44" s="2">
        <v>-7.3909849267566603</v>
      </c>
      <c r="AD44" s="2">
        <v>-0.49681198208335198</v>
      </c>
      <c r="AE44" s="2">
        <v>-1.1353146293162699</v>
      </c>
      <c r="AF44" s="2">
        <v>0.17440169927298799</v>
      </c>
      <c r="AG44" s="2">
        <v>-1.46602854344114</v>
      </c>
      <c r="AH44" s="2">
        <v>-4.2303159031115103E-2</v>
      </c>
      <c r="AI44" s="2">
        <v>-1.7516336501117999</v>
      </c>
      <c r="AJ44" s="2">
        <v>0.28625317124365601</v>
      </c>
      <c r="AK44" s="2">
        <v>-1.9788885427685401</v>
      </c>
      <c r="AL44" s="2">
        <v>-2.4739687344167902</v>
      </c>
      <c r="AM44" s="2">
        <v>2.3731645352420401</v>
      </c>
      <c r="AN44" s="2">
        <v>1.0909351248610299</v>
      </c>
      <c r="AO44" s="2">
        <v>1.0103951415247701</v>
      </c>
      <c r="AP44" s="2">
        <v>1.8448117813993301</v>
      </c>
      <c r="AQ44" s="2" t="s">
        <v>45</v>
      </c>
      <c r="AR44" s="2">
        <v>-0.31016353054663698</v>
      </c>
    </row>
    <row r="45" spans="1:44" x14ac:dyDescent="0.3">
      <c r="A45" s="3" t="s">
        <v>88</v>
      </c>
      <c r="B45" s="2">
        <f t="shared" si="0"/>
        <v>101.27658523637604</v>
      </c>
      <c r="C45" s="2">
        <f t="shared" si="1"/>
        <v>89.127775559622691</v>
      </c>
      <c r="D45" s="2">
        <v>-1.93063749482032</v>
      </c>
      <c r="E45" s="2">
        <v>1.4198439036572299</v>
      </c>
      <c r="F45" s="2">
        <v>-1.1775239394588499</v>
      </c>
      <c r="G45" s="2">
        <v>-0.13383601917514901</v>
      </c>
      <c r="H45" s="2">
        <v>-18.721081794681002</v>
      </c>
      <c r="I45" s="2">
        <v>2.3693848323454301</v>
      </c>
      <c r="J45" s="2">
        <v>-3.1170384557437001</v>
      </c>
      <c r="K45" s="2">
        <v>-3.46286216803284</v>
      </c>
      <c r="L45" s="2">
        <v>-2.0593330546991599</v>
      </c>
      <c r="M45" s="2">
        <v>-1.48110063325038</v>
      </c>
      <c r="N45" s="2">
        <v>1.9470979020499</v>
      </c>
      <c r="O45" s="2">
        <v>-2.0965093551906002</v>
      </c>
      <c r="P45" s="2">
        <v>13.1137858806647</v>
      </c>
      <c r="Q45" s="2">
        <v>-9.7059702005175392</v>
      </c>
      <c r="R45" s="2">
        <v>-6.1605578654869397</v>
      </c>
      <c r="S45" s="2">
        <v>17.678182573263602</v>
      </c>
      <c r="T45" s="2">
        <v>-0.74872426264675396</v>
      </c>
      <c r="U45" s="2">
        <v>7.8295042673152404E-2</v>
      </c>
      <c r="V45" s="2">
        <v>0.169429192851273</v>
      </c>
      <c r="W45" s="2">
        <v>-2.9093970860021301</v>
      </c>
      <c r="X45" s="2">
        <v>-0.92568080919568696</v>
      </c>
      <c r="Y45" s="2">
        <v>-1.5707365038627901</v>
      </c>
      <c r="Z45" s="2">
        <v>0.84972634340745801</v>
      </c>
      <c r="AA45" s="2">
        <v>0.27162250393436599</v>
      </c>
      <c r="AB45" s="2">
        <v>3.9508492373666999</v>
      </c>
      <c r="AC45" s="2">
        <v>-7.3909849267566603</v>
      </c>
      <c r="AD45" s="2">
        <v>-0.49681198208335198</v>
      </c>
      <c r="AE45" s="2">
        <v>-1.1353146293162699</v>
      </c>
      <c r="AF45" s="2">
        <v>0.17440169927298799</v>
      </c>
      <c r="AG45" s="2">
        <v>-1.46602854344114</v>
      </c>
      <c r="AH45" s="2">
        <v>-4.2303159031115103E-2</v>
      </c>
      <c r="AI45" s="2">
        <v>-1.7516336501117999</v>
      </c>
      <c r="AJ45" s="2">
        <v>0.28625317124365601</v>
      </c>
      <c r="AK45" s="2">
        <v>-1.9788885427685401</v>
      </c>
      <c r="AL45" s="2">
        <v>-2.4739687344167902</v>
      </c>
      <c r="AM45" s="2">
        <v>2.3731645352420401</v>
      </c>
      <c r="AN45" s="2">
        <v>1.0909351248610299</v>
      </c>
      <c r="AO45" s="2">
        <v>1.0103951415247701</v>
      </c>
      <c r="AP45" s="2">
        <v>1.8448117813993301</v>
      </c>
      <c r="AQ45" s="2" t="s">
        <v>45</v>
      </c>
      <c r="AR45" s="2">
        <v>-0.31016353054663698</v>
      </c>
    </row>
    <row r="46" spans="1:44" x14ac:dyDescent="0.3">
      <c r="A46" s="3" t="s">
        <v>89</v>
      </c>
      <c r="B46" s="2">
        <f t="shared" si="0"/>
        <v>714.20998375130512</v>
      </c>
      <c r="C46" s="2">
        <f t="shared" si="1"/>
        <v>599.84287261485906</v>
      </c>
      <c r="D46" s="2">
        <v>18.108349011839302</v>
      </c>
      <c r="E46" s="2">
        <v>13.363478176016701</v>
      </c>
      <c r="F46" s="2">
        <v>23.0419625317857</v>
      </c>
      <c r="G46" s="2">
        <v>-11.686746267858499</v>
      </c>
      <c r="H46" s="2">
        <v>-37.870697683565197</v>
      </c>
      <c r="I46" s="2">
        <v>18.3123251187838</v>
      </c>
      <c r="J46" s="2">
        <v>-52.291967476979103</v>
      </c>
      <c r="K46" s="2">
        <v>-6.0837134216633304</v>
      </c>
      <c r="L46" s="2">
        <v>56.161956624161</v>
      </c>
      <c r="M46" s="2">
        <v>-40.631779368835403</v>
      </c>
      <c r="N46" s="2">
        <v>23.759332819983999</v>
      </c>
      <c r="O46" s="2">
        <v>20.377194388818399</v>
      </c>
      <c r="P46" s="2">
        <v>55.017323513582703</v>
      </c>
      <c r="Q46" s="2">
        <v>-22.352331681768</v>
      </c>
      <c r="R46" s="2">
        <v>7.94785791855917</v>
      </c>
      <c r="S46" s="2">
        <v>38.4168006047422</v>
      </c>
      <c r="T46" s="2">
        <v>-28.105221202179901</v>
      </c>
      <c r="U46" s="2">
        <v>-23.220329813429899</v>
      </c>
      <c r="V46" s="2">
        <v>4.9107463063570398</v>
      </c>
      <c r="W46" s="2">
        <v>-42.829422309636001</v>
      </c>
      <c r="X46" s="2">
        <v>-35.617324493796602</v>
      </c>
      <c r="Y46" s="2">
        <v>14.826136646294501</v>
      </c>
      <c r="Z46" s="2">
        <v>17.4736581753988</v>
      </c>
      <c r="AA46" s="2">
        <v>22.8355260396776</v>
      </c>
      <c r="AB46" s="2">
        <v>-73.485437737438502</v>
      </c>
      <c r="AC46" s="2">
        <v>17.854445396321001</v>
      </c>
      <c r="AD46" s="2">
        <v>-20.774435820991801</v>
      </c>
      <c r="AE46" s="2">
        <v>-22.243090649777599</v>
      </c>
      <c r="AF46" s="2">
        <v>10.251684110580101</v>
      </c>
      <c r="AG46" s="2">
        <v>5.83420312097899</v>
      </c>
      <c r="AH46" s="2">
        <v>8.0776771328573496</v>
      </c>
      <c r="AI46" s="2">
        <v>42.164744997771002</v>
      </c>
      <c r="AJ46" s="2">
        <v>-52.44915899531</v>
      </c>
      <c r="AK46" s="2">
        <v>-9.9543030937502497</v>
      </c>
      <c r="AL46" s="2">
        <v>2.1627045153800002</v>
      </c>
      <c r="AM46" s="2">
        <v>16.146963701133</v>
      </c>
      <c r="AN46" s="2">
        <v>10.1505531608931</v>
      </c>
      <c r="AO46" s="2">
        <v>-1.29719880069302</v>
      </c>
      <c r="AP46" s="2">
        <v>4.8873927006687197</v>
      </c>
      <c r="AQ46" s="2" t="s">
        <v>45</v>
      </c>
      <c r="AR46" s="2">
        <v>2.2527921816947098</v>
      </c>
    </row>
    <row r="47" spans="1:44" x14ac:dyDescent="0.3">
      <c r="A47" s="3" t="s">
        <v>90</v>
      </c>
      <c r="B47" s="2">
        <f t="shared" si="0"/>
        <v>64.171367072156215</v>
      </c>
      <c r="C47" s="2">
        <f t="shared" si="1"/>
        <v>56.256727019836319</v>
      </c>
      <c r="D47" s="2">
        <v>-1.65665559673393</v>
      </c>
      <c r="E47" s="2">
        <v>-0.49184283376040999</v>
      </c>
      <c r="F47" s="2">
        <v>1.40373952634152</v>
      </c>
      <c r="G47" s="2">
        <v>-1.38555898700202</v>
      </c>
      <c r="H47" s="2">
        <v>-0.85537811787831297</v>
      </c>
      <c r="I47" s="2">
        <v>-0.312925306670707</v>
      </c>
      <c r="J47" s="2">
        <v>0.61358212595082895</v>
      </c>
      <c r="K47" s="2">
        <v>-2.1997713471777498</v>
      </c>
      <c r="L47" s="2">
        <v>-0.81665209867382305</v>
      </c>
      <c r="M47" s="2">
        <v>-0.47960446670852602</v>
      </c>
      <c r="N47" s="2">
        <v>-7.3829618463807895E-2</v>
      </c>
      <c r="O47" s="2">
        <v>-1.89188065389629</v>
      </c>
      <c r="P47" s="2">
        <v>1.1247376209525199</v>
      </c>
      <c r="Q47" s="2">
        <v>-0.121549930336237</v>
      </c>
      <c r="R47" s="2">
        <v>-11.6545956957616</v>
      </c>
      <c r="S47" s="2">
        <v>16.6171246623828</v>
      </c>
      <c r="T47" s="2">
        <v>1.3760980717267</v>
      </c>
      <c r="U47" s="2">
        <v>-0.47236685011574903</v>
      </c>
      <c r="V47" s="2">
        <v>-4.58878335087166</v>
      </c>
      <c r="W47" s="2">
        <v>-1.83006197845591</v>
      </c>
      <c r="X47" s="2">
        <v>-2.2950920362436298</v>
      </c>
      <c r="Y47" s="2">
        <v>-0.112771273782068</v>
      </c>
      <c r="Z47" s="2">
        <v>-1.4838227246803</v>
      </c>
      <c r="AA47" s="2">
        <v>-1.7303964587581799</v>
      </c>
      <c r="AB47" s="2">
        <v>-2.8267078283559801</v>
      </c>
      <c r="AC47" s="2">
        <v>-1.9607578465092499</v>
      </c>
      <c r="AD47" s="2">
        <v>-1.5577970043762901</v>
      </c>
      <c r="AE47" s="2">
        <v>-3.7732111841674998</v>
      </c>
      <c r="AF47" s="2">
        <v>-1.18237126421603</v>
      </c>
      <c r="AG47" s="2">
        <v>-1.3493041186380099</v>
      </c>
      <c r="AH47" s="2">
        <v>-2.1190333170788498</v>
      </c>
      <c r="AI47" s="2">
        <v>-0.94896972554921699</v>
      </c>
      <c r="AJ47" s="2">
        <v>2.0087706802917702</v>
      </c>
      <c r="AK47" s="2">
        <v>-0.83229178553427396</v>
      </c>
      <c r="AL47" s="2">
        <v>0.40654871523699299</v>
      </c>
      <c r="AM47" s="2">
        <v>-2.2703849139068999</v>
      </c>
      <c r="AN47" s="2">
        <v>0.16507181019203901</v>
      </c>
      <c r="AO47" s="2">
        <v>-1.19857425916359</v>
      </c>
      <c r="AP47" s="2">
        <v>-2.6824301023858501</v>
      </c>
      <c r="AQ47" s="2" t="s">
        <v>45</v>
      </c>
      <c r="AR47" s="2">
        <v>-1.56937737307837</v>
      </c>
    </row>
    <row r="48" spans="1:44" x14ac:dyDescent="0.3">
      <c r="A48" s="3" t="s">
        <v>91</v>
      </c>
      <c r="B48" s="2">
        <f t="shared" si="0"/>
        <v>32.862479197070996</v>
      </c>
      <c r="C48" s="2">
        <f t="shared" si="1"/>
        <v>28.563227083230792</v>
      </c>
      <c r="D48" s="2">
        <v>1.5498699655194299</v>
      </c>
      <c r="E48" s="2">
        <v>0.43966051282442398</v>
      </c>
      <c r="F48" s="2">
        <v>1.3518705183475299</v>
      </c>
      <c r="G48" s="2">
        <v>-0.17374890435466001</v>
      </c>
      <c r="H48" s="2">
        <v>0.17155477705739899</v>
      </c>
      <c r="I48" s="2">
        <v>0.47230762585721497</v>
      </c>
      <c r="J48" s="2">
        <v>2.0299679810581202</v>
      </c>
      <c r="K48" s="2">
        <v>-2.3950114931984698</v>
      </c>
      <c r="L48" s="2">
        <v>-0.81665209867382305</v>
      </c>
      <c r="M48" s="2">
        <v>-0.47960446670852602</v>
      </c>
      <c r="N48" s="2">
        <v>-7.3829618463807895E-2</v>
      </c>
      <c r="O48" s="2">
        <v>-1.89188065389629</v>
      </c>
      <c r="P48" s="2">
        <v>33.539036123720997</v>
      </c>
      <c r="Q48" s="2">
        <v>29.0369533141488</v>
      </c>
      <c r="R48" s="2">
        <v>-2.0027873640626201</v>
      </c>
      <c r="S48" s="2">
        <v>-0.231004574233134</v>
      </c>
      <c r="T48" s="2">
        <v>2.3319119588310002</v>
      </c>
      <c r="U48" s="2">
        <v>-0.56073882207217196</v>
      </c>
      <c r="V48" s="2">
        <v>1.3910956569339601</v>
      </c>
      <c r="W48" s="2">
        <v>-0.82163045686739</v>
      </c>
      <c r="X48" s="2">
        <v>1.1247376209525199</v>
      </c>
      <c r="Y48" s="2">
        <v>-0.121549930336237</v>
      </c>
      <c r="Z48" s="2">
        <v>0.88119755000239397</v>
      </c>
      <c r="AA48" s="2">
        <v>1.4246562918345</v>
      </c>
      <c r="AB48" s="2">
        <v>0.66582557877579396</v>
      </c>
      <c r="AC48" s="2">
        <v>1.2500984040243901</v>
      </c>
      <c r="AD48" s="2">
        <v>-1.0671611568771999</v>
      </c>
      <c r="AE48" s="2">
        <v>1.1889362167633499</v>
      </c>
      <c r="AF48" s="2">
        <v>1.06832116605391</v>
      </c>
      <c r="AG48" s="2">
        <v>2.4665170333956299</v>
      </c>
      <c r="AH48" s="2">
        <v>-2.1384688946684102E-2</v>
      </c>
      <c r="AI48" s="2">
        <v>0.823594685071669</v>
      </c>
      <c r="AJ48" s="2">
        <v>-0.28016626531632199</v>
      </c>
      <c r="AK48" s="2">
        <v>0.92248315000093295</v>
      </c>
      <c r="AL48" s="2">
        <v>0.37157183786744502</v>
      </c>
      <c r="AM48" s="2">
        <v>-0.73043737793758701</v>
      </c>
      <c r="AN48" s="2">
        <v>1.04009817718358</v>
      </c>
      <c r="AO48" s="2">
        <v>0.328960894935314</v>
      </c>
      <c r="AP48" s="2">
        <v>-6.5804256656120094E-2</v>
      </c>
      <c r="AQ48" s="2" t="s">
        <v>45</v>
      </c>
      <c r="AR48" s="2">
        <v>1.3161669741628199</v>
      </c>
    </row>
    <row r="49" spans="1:44" x14ac:dyDescent="0.3">
      <c r="A49" s="3" t="s">
        <v>92</v>
      </c>
      <c r="B49" s="2">
        <f>ABS(E49-D49)+ABS(G49-F49)+ABS(I49-H49)+ABS(K49-J49)+ABS(M49-L49)+ABS(O49-N49)+ABS(Q49-P49)+ABS(S49-R49)+ABS(U49-T49)+ABS(W49-V49)+ABS(Y49-X49)+ABS(AA49-Z49)+ABS(AB49)+ABS(AC49)+ABS(AD49)+ABS(AF49-AE49)+ABS(AH49-AG49)+ABS(AJ49-AI49)+ABS(AN49-AM49)+ABS(AP49-AO49)+ABS(AR47)</f>
        <v>520.39947137543652</v>
      </c>
      <c r="C49" s="2">
        <f t="shared" si="1"/>
        <v>507.9127372644665</v>
      </c>
      <c r="D49" s="2">
        <v>1.31749715337215E-2</v>
      </c>
      <c r="E49" s="2">
        <v>11.2162353580363</v>
      </c>
      <c r="F49" s="2">
        <v>1.6104981341834801</v>
      </c>
      <c r="G49" s="2">
        <v>-4.9653860892190798</v>
      </c>
      <c r="H49" s="2">
        <v>-38.192389300268196</v>
      </c>
      <c r="I49" s="2">
        <v>70.410335636663007</v>
      </c>
      <c r="J49" s="2">
        <v>-10.346994085581001</v>
      </c>
      <c r="K49" s="2">
        <v>-32.942304897013997</v>
      </c>
      <c r="L49" s="2">
        <v>90.425612539103795</v>
      </c>
      <c r="M49" s="2">
        <v>-39.079694277535502</v>
      </c>
      <c r="N49" s="2">
        <v>39.432205580232399</v>
      </c>
      <c r="O49" s="2">
        <v>9.5194445040693605</v>
      </c>
      <c r="P49" s="2">
        <v>7.8177259470389204</v>
      </c>
      <c r="Q49" s="2">
        <v>0.30260289629077203</v>
      </c>
      <c r="R49" s="2">
        <v>-33.902067586182199</v>
      </c>
      <c r="S49" s="2">
        <v>24.769497982524101</v>
      </c>
      <c r="T49" s="2">
        <v>-12.1484124833273</v>
      </c>
      <c r="U49" s="2">
        <v>-2.5978321037427698</v>
      </c>
      <c r="V49" s="2">
        <v>-7.16184616502147</v>
      </c>
      <c r="W49" s="2">
        <v>-9.4851551004313599</v>
      </c>
      <c r="X49" s="2">
        <v>3.1136484918283702E-2</v>
      </c>
      <c r="Y49" s="2">
        <v>-28.346156574888301</v>
      </c>
      <c r="Z49" s="2">
        <v>6.9027540732797696</v>
      </c>
      <c r="AA49" s="2">
        <v>-1.1052436207694101</v>
      </c>
      <c r="AB49" s="2">
        <v>1.1588290620192501</v>
      </c>
      <c r="AC49" s="2">
        <v>2.2086587928416801</v>
      </c>
      <c r="AD49" s="2">
        <v>7.5498688830307001</v>
      </c>
      <c r="AE49" s="2">
        <v>-5.6550389899973901</v>
      </c>
      <c r="AF49" s="2">
        <v>19.6511663045933</v>
      </c>
      <c r="AG49" s="2">
        <v>12.4422307706221</v>
      </c>
      <c r="AH49" s="2">
        <v>-1.11519856940053</v>
      </c>
      <c r="AI49" s="2">
        <v>-17.554620251080301</v>
      </c>
      <c r="AJ49" s="2">
        <v>2.1290380898527701</v>
      </c>
      <c r="AK49" s="2">
        <v>-6.81192066074758</v>
      </c>
      <c r="AL49" s="2">
        <v>-22.0766147227259</v>
      </c>
      <c r="AM49" s="2">
        <v>26.161842047118199</v>
      </c>
      <c r="AN49" s="2">
        <v>1.5881651061295701</v>
      </c>
      <c r="AO49" s="2">
        <v>1.0439093988210899</v>
      </c>
      <c r="AP49" s="2">
        <v>-0.90694100973413605</v>
      </c>
      <c r="AQ49" s="2" t="s">
        <v>45</v>
      </c>
      <c r="AR49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D88A-204B-48FC-9BDF-3DB8DD8E3CF1}">
  <dimension ref="A1:BP49"/>
  <sheetViews>
    <sheetView tabSelected="1" topLeftCell="A16" workbookViewId="0">
      <selection activeCell="I7" sqref="I7"/>
    </sheetView>
  </sheetViews>
  <sheetFormatPr defaultRowHeight="14" x14ac:dyDescent="0.3"/>
  <sheetData>
    <row r="1" spans="1:68" ht="16.5" x14ac:dyDescent="0.45">
      <c r="A1" s="4" t="s">
        <v>93</v>
      </c>
      <c r="B1" s="4" t="s">
        <v>94</v>
      </c>
      <c r="C1" s="5" t="s">
        <v>95</v>
      </c>
      <c r="D1" s="5" t="s">
        <v>96</v>
      </c>
      <c r="E1" s="4" t="s">
        <v>97</v>
      </c>
      <c r="F1" s="4" t="s">
        <v>98</v>
      </c>
      <c r="G1" s="4" t="s">
        <v>99</v>
      </c>
      <c r="H1" s="4" t="s">
        <v>100</v>
      </c>
      <c r="I1" s="4" t="s">
        <v>101</v>
      </c>
      <c r="J1" s="4" t="s">
        <v>102</v>
      </c>
      <c r="K1" s="4" t="s">
        <v>103</v>
      </c>
      <c r="L1" s="4" t="s">
        <v>104</v>
      </c>
      <c r="M1" s="4" t="s">
        <v>105</v>
      </c>
      <c r="N1" s="4" t="s">
        <v>105</v>
      </c>
      <c r="O1" s="4" t="s">
        <v>106</v>
      </c>
      <c r="P1" s="4" t="s">
        <v>107</v>
      </c>
      <c r="Q1" s="4" t="s">
        <v>108</v>
      </c>
      <c r="R1" s="4" t="s">
        <v>108</v>
      </c>
      <c r="S1" s="4" t="s">
        <v>108</v>
      </c>
      <c r="T1" s="4" t="s">
        <v>109</v>
      </c>
      <c r="U1" s="6" t="s">
        <v>110</v>
      </c>
      <c r="V1" s="6" t="s">
        <v>111</v>
      </c>
      <c r="W1" s="7" t="s">
        <v>112</v>
      </c>
      <c r="X1" s="7" t="s">
        <v>113</v>
      </c>
      <c r="Y1" s="7" t="s">
        <v>1</v>
      </c>
      <c r="Z1" s="7" t="s">
        <v>114</v>
      </c>
      <c r="AA1" s="7" t="s">
        <v>115</v>
      </c>
      <c r="AB1" s="8" t="s">
        <v>3</v>
      </c>
      <c r="AC1" s="8" t="s">
        <v>4</v>
      </c>
      <c r="AD1" s="8" t="s">
        <v>5</v>
      </c>
      <c r="AE1" s="8" t="s">
        <v>6</v>
      </c>
      <c r="AF1" s="8" t="s">
        <v>7</v>
      </c>
      <c r="AG1" s="8" t="s">
        <v>8</v>
      </c>
      <c r="AH1" s="8" t="s">
        <v>9</v>
      </c>
      <c r="AI1" s="8" t="s">
        <v>10</v>
      </c>
      <c r="AJ1" s="8" t="s">
        <v>11</v>
      </c>
      <c r="AK1" s="8" t="s">
        <v>12</v>
      </c>
      <c r="AL1" s="8" t="s">
        <v>13</v>
      </c>
      <c r="AM1" s="8" t="s">
        <v>14</v>
      </c>
      <c r="AN1" s="8" t="s">
        <v>15</v>
      </c>
      <c r="AO1" s="8" t="s">
        <v>16</v>
      </c>
      <c r="AP1" s="8" t="s">
        <v>17</v>
      </c>
      <c r="AQ1" s="8" t="s">
        <v>18</v>
      </c>
      <c r="AR1" s="8" t="s">
        <v>19</v>
      </c>
      <c r="AS1" s="8" t="s">
        <v>20</v>
      </c>
      <c r="AT1" s="8" t="s">
        <v>21</v>
      </c>
      <c r="AU1" s="8" t="s">
        <v>22</v>
      </c>
      <c r="AV1" s="8" t="s">
        <v>23</v>
      </c>
      <c r="AW1" s="8" t="s">
        <v>24</v>
      </c>
      <c r="AX1" s="8" t="s">
        <v>25</v>
      </c>
      <c r="AY1" s="8" t="s">
        <v>26</v>
      </c>
      <c r="AZ1" s="8" t="s">
        <v>27</v>
      </c>
      <c r="BA1" s="8" t="s">
        <v>28</v>
      </c>
      <c r="BB1" s="8" t="s">
        <v>29</v>
      </c>
      <c r="BC1" s="8" t="s">
        <v>30</v>
      </c>
      <c r="BD1" s="8" t="s">
        <v>31</v>
      </c>
      <c r="BE1" s="8" t="s">
        <v>32</v>
      </c>
      <c r="BF1" s="8" t="s">
        <v>33</v>
      </c>
      <c r="BG1" s="8" t="s">
        <v>34</v>
      </c>
      <c r="BH1" s="8" t="s">
        <v>35</v>
      </c>
      <c r="BI1" s="8" t="s">
        <v>36</v>
      </c>
      <c r="BJ1" s="8" t="s">
        <v>37</v>
      </c>
      <c r="BK1" s="8" t="s">
        <v>38</v>
      </c>
      <c r="BL1" s="8" t="s">
        <v>39</v>
      </c>
      <c r="BM1" s="8" t="s">
        <v>40</v>
      </c>
      <c r="BN1" s="8" t="s">
        <v>41</v>
      </c>
      <c r="BO1" s="8" t="s">
        <v>42</v>
      </c>
      <c r="BP1" s="8" t="s">
        <v>43</v>
      </c>
    </row>
    <row r="2" spans="1:68" ht="16.5" x14ac:dyDescent="0.45">
      <c r="A2" s="9" t="s">
        <v>64</v>
      </c>
      <c r="B2" s="9" t="s">
        <v>116</v>
      </c>
      <c r="C2" s="9" t="s">
        <v>117</v>
      </c>
      <c r="D2" s="9">
        <v>56</v>
      </c>
      <c r="E2" s="9" t="s">
        <v>118</v>
      </c>
      <c r="F2" s="10" t="s">
        <v>119</v>
      </c>
      <c r="G2" s="11"/>
      <c r="H2" s="11" t="s">
        <v>120</v>
      </c>
      <c r="I2" s="11">
        <f>VLOOKUP(A2,'[1]all（48）'!$A:$O,15,0)</f>
        <v>1</v>
      </c>
      <c r="J2" s="11" t="s">
        <v>121</v>
      </c>
      <c r="K2" s="11">
        <v>2</v>
      </c>
      <c r="L2" s="11">
        <f t="shared" ref="L2:L49" si="0">IF(K2&gt;2,1,0)</f>
        <v>0</v>
      </c>
      <c r="M2" s="11" t="str">
        <f>VLOOKUP(A2,'[1]all（48）'!$A:$Q,17,0)</f>
        <v>T3</v>
      </c>
      <c r="N2" s="11">
        <v>3</v>
      </c>
      <c r="O2" s="11" t="str">
        <f>VLOOKUP(A2,'[1]all（48）'!$A:$R,18,0)</f>
        <v>N0</v>
      </c>
      <c r="P2" s="11">
        <v>0</v>
      </c>
      <c r="Q2" s="11" t="str">
        <f>VLOOKUP(A2,'[1]all（48）'!$A:$AI,35,0)</f>
        <v>3.5</v>
      </c>
      <c r="R2" s="11">
        <v>3.5</v>
      </c>
      <c r="S2" s="11">
        <f t="shared" ref="S2:S49" si="1">IF(R2&gt;3,1,0)</f>
        <v>1</v>
      </c>
      <c r="T2" s="11">
        <f>VLOOKUP(A2,'[1]all（48）'!$A:$V,22,0)</f>
        <v>0</v>
      </c>
      <c r="U2" s="12" t="s">
        <v>122</v>
      </c>
      <c r="V2" s="13">
        <v>0</v>
      </c>
      <c r="W2" s="14">
        <f>VLOOKUP(A2,[2]Sheet1!A:L,12,0)</f>
        <v>0</v>
      </c>
      <c r="X2" s="15">
        <f>VLOOKUP(A2,'[1]all（48）'!$A:$AD,30,0)</f>
        <v>11.7698630136986</v>
      </c>
      <c r="Y2" s="16">
        <f>VLOOKUP(A2,'[2]Z score'!A:B,2,0)</f>
        <v>27.7510641421188</v>
      </c>
      <c r="Z2" s="17">
        <f t="shared" ref="Z2:Z49" si="2">MAX(MAX(AB2:BP2),0-MIN(AB2:BP2))</f>
        <v>2.78700309172625</v>
      </c>
      <c r="AA2" s="14">
        <f t="shared" ref="AA2:AA49" si="3">COUNTIF((AC2:BP2),"&gt;3")+COUNTIF((AC2:BP2),"&lt;-3")</f>
        <v>0</v>
      </c>
      <c r="AB2" s="18">
        <f>VLOOKUP(A2,'[2]Z score'!A:D,4,0)</f>
        <v>1.5498699655194299</v>
      </c>
      <c r="AC2" s="19">
        <f>VLOOKUP(A2,'[2]Z score'!A:E,5,0)</f>
        <v>0.43966051282442398</v>
      </c>
      <c r="AD2" s="19">
        <f>VLOOKUP(A2,'[2]Z score'!A:F,6,0)</f>
        <v>1.3518705183475299</v>
      </c>
      <c r="AE2" s="19">
        <f>VLOOKUP(A2,'[2]Z score'!A:G,7,0)</f>
        <v>-0.17374890435466001</v>
      </c>
      <c r="AF2" s="19">
        <f>VLOOKUP($A2,'[2]Z score'!$A:H,8,0)</f>
        <v>0.17155477705739899</v>
      </c>
      <c r="AG2" s="19">
        <f>VLOOKUP($A2,'[2]Z score'!$A:I,9,0)</f>
        <v>0.47230762585721497</v>
      </c>
      <c r="AH2" s="19">
        <f>VLOOKUP($A2,'[2]Z score'!$A:J,10,0)</f>
        <v>2.0299679810581202</v>
      </c>
      <c r="AI2" s="19">
        <f>VLOOKUP($A2,'[2]Z score'!$A:K,11,0)</f>
        <v>-2.3950114931984698</v>
      </c>
      <c r="AJ2" s="19">
        <f>VLOOKUP($A2,'[2]Z score'!$A:L,12,0)</f>
        <v>2.3319119588310002</v>
      </c>
      <c r="AK2" s="19">
        <f>VLOOKUP($A2,'[2]Z score'!$A:M,13,0)</f>
        <v>-0.56073882207217196</v>
      </c>
      <c r="AL2" s="19">
        <f>VLOOKUP($A2,'[2]Z score'!$A:N,14,0)</f>
        <v>1.3910956569339601</v>
      </c>
      <c r="AM2" s="19">
        <f>VLOOKUP($A2,'[2]Z score'!$A:O,15,0)</f>
        <v>-0.82163045686739</v>
      </c>
      <c r="AN2" s="19">
        <f>VLOOKUP($A2,'[2]Z score'!$A:P,16,0)</f>
        <v>1.1247376209525199</v>
      </c>
      <c r="AO2" s="19">
        <f>VLOOKUP($A2,'[2]Z score'!$A:Q,17,0)</f>
        <v>-0.121549930336237</v>
      </c>
      <c r="AP2" s="19">
        <f>VLOOKUP($A2,'[2]Z score'!$A:R,18,0)</f>
        <v>0.88119755000239397</v>
      </c>
      <c r="AQ2" s="19">
        <f>VLOOKUP($A2,'[2]Z score'!$A:S,19,0)</f>
        <v>1.4246562918345</v>
      </c>
      <c r="AR2" s="19">
        <f>VLOOKUP($A2,'[2]Z score'!$A:T,20,0)</f>
        <v>0.66582557877579396</v>
      </c>
      <c r="AS2" s="19">
        <f>VLOOKUP($A2,'[2]Z score'!$A:U,21,0)</f>
        <v>1.2500984040243901</v>
      </c>
      <c r="AT2" s="19">
        <f>VLOOKUP($A2,'[2]Z score'!$A:V,22,0)</f>
        <v>-1.0671611568771999</v>
      </c>
      <c r="AU2" s="19">
        <f>VLOOKUP($A2,'[2]Z score'!$A:W,23,0)</f>
        <v>1.1889362167633499</v>
      </c>
      <c r="AV2" s="19">
        <f>VLOOKUP($A2,'[2]Z score'!$A:X,24,0)</f>
        <v>1.06832116605391</v>
      </c>
      <c r="AW2" s="19">
        <f>VLOOKUP($A2,'[2]Z score'!$A:Y,25,0)</f>
        <v>2.4665170333956299</v>
      </c>
      <c r="AX2" s="19">
        <f>VLOOKUP($A2,'[2]Z score'!$A:Z,26,0)</f>
        <v>-2.1384688946684102E-2</v>
      </c>
      <c r="AY2" s="19">
        <f>VLOOKUP($A2,'[2]Z score'!$A:AA,27,0)</f>
        <v>0.823594685071669</v>
      </c>
      <c r="AZ2" s="19">
        <f>VLOOKUP($A2,'[2]Z score'!$A:AB,28,0)</f>
        <v>-0.28016626531632199</v>
      </c>
      <c r="BA2" s="19">
        <f>VLOOKUP($A2,'[2]Z score'!$A:AC,29,0)</f>
        <v>0.92248315000093295</v>
      </c>
      <c r="BB2" s="19">
        <f>VLOOKUP($A2,'[2]Z score'!$A:AD,30,0)</f>
        <v>0.37157183786744502</v>
      </c>
      <c r="BC2" s="19">
        <f>VLOOKUP($A2,'[2]Z score'!$A:AE,31,0)</f>
        <v>-0.73043737793758701</v>
      </c>
      <c r="BD2" s="19">
        <f>VLOOKUP($A2,'[2]Z score'!$A:AF,32,0)</f>
        <v>1.04009817718358</v>
      </c>
      <c r="BE2" s="19">
        <f>VLOOKUP($A2,'[2]Z score'!$A:AG,33,0)</f>
        <v>0.328960894935314</v>
      </c>
      <c r="BF2" s="19">
        <f>VLOOKUP($A2,'[2]Z score'!$A:AH,34,0)</f>
        <v>-6.5804256656120094E-2</v>
      </c>
      <c r="BG2" s="19">
        <f>VLOOKUP($A2,'[2]Z score'!$A:AI,35,0)</f>
        <v>0.65825434744841604</v>
      </c>
      <c r="BH2" s="19">
        <f>VLOOKUP($A2,'[2]Z score'!$A:AJ,36,0)</f>
        <v>1.3161669741628199</v>
      </c>
      <c r="BI2" s="19">
        <f>VLOOKUP($A2,'[2]Z score'!$A:AK,37,0)</f>
        <v>-2.78700309172625</v>
      </c>
      <c r="BJ2" s="19">
        <f>VLOOKUP($A2,'[2]Z score'!$A:AL,38,0)</f>
        <v>-1.36591914413867</v>
      </c>
      <c r="BK2" s="19">
        <f>VLOOKUP($A2,'[2]Z score'!$A:AM,39,0)</f>
        <v>0.16038965106137801</v>
      </c>
      <c r="BL2" s="19">
        <f>VLOOKUP($A2,'[2]Z score'!$A:AN,40,0)</f>
        <v>1.8896317610767699</v>
      </c>
      <c r="BM2" s="19">
        <f>VLOOKUP($A2,'[2]Z score'!$A:AO,41,0)</f>
        <v>1.14418267033301</v>
      </c>
      <c r="BN2" s="19">
        <f>VLOOKUP($A2,'[2]Z score'!$A:AP,42,0)</f>
        <v>6.4780954336565097E-2</v>
      </c>
      <c r="BO2" s="19" t="str">
        <f>VLOOKUP($A2,'[2]Z score'!$A:AQ,43,0)</f>
        <v>NaN</v>
      </c>
      <c r="BP2" s="19">
        <f>VLOOKUP($A2,'[2]Z score'!$A:AR,44,0)</f>
        <v>1.20475590296707</v>
      </c>
    </row>
    <row r="3" spans="1:68" ht="16.5" x14ac:dyDescent="0.45">
      <c r="A3" s="9" t="s">
        <v>91</v>
      </c>
      <c r="B3" s="9" t="s">
        <v>123</v>
      </c>
      <c r="C3" s="9" t="s">
        <v>117</v>
      </c>
      <c r="D3" s="9">
        <v>64</v>
      </c>
      <c r="E3" s="9" t="s">
        <v>118</v>
      </c>
      <c r="F3" s="10" t="s">
        <v>124</v>
      </c>
      <c r="G3" s="9" t="s">
        <v>125</v>
      </c>
      <c r="H3" s="10" t="s">
        <v>126</v>
      </c>
      <c r="I3" s="11">
        <f>VLOOKUP(A3,'[1]all（48）'!$A:$O,15,0)</f>
        <v>2</v>
      </c>
      <c r="J3" s="10" t="s">
        <v>127</v>
      </c>
      <c r="K3" s="11">
        <v>1</v>
      </c>
      <c r="L3" s="11">
        <f t="shared" si="0"/>
        <v>0</v>
      </c>
      <c r="M3" s="11" t="str">
        <f>VLOOKUP(A3,'[1]all（48）'!$A:$Q,17,0)</f>
        <v>T3</v>
      </c>
      <c r="N3" s="11">
        <v>3</v>
      </c>
      <c r="O3" s="11" t="str">
        <f>VLOOKUP(A3,'[1]all（48）'!$A:$R,18,0)</f>
        <v>N0</v>
      </c>
      <c r="P3" s="11">
        <v>0</v>
      </c>
      <c r="Q3" s="11" t="str">
        <f>VLOOKUP(A3,'[1]all（48）'!$A:$AI,35,0)</f>
        <v>2.5</v>
      </c>
      <c r="R3" s="11">
        <v>2.5</v>
      </c>
      <c r="S3" s="11">
        <f t="shared" si="1"/>
        <v>0</v>
      </c>
      <c r="T3" s="11">
        <f>VLOOKUP(A3,'[1]all（48）'!$A:$V,22,0)</f>
        <v>0</v>
      </c>
      <c r="U3" s="12" t="s">
        <v>122</v>
      </c>
      <c r="V3" s="13">
        <v>0</v>
      </c>
      <c r="W3" s="14">
        <f>VLOOKUP(A3,[2]Sheet1!A:L,12,0)</f>
        <v>0</v>
      </c>
      <c r="X3" s="15">
        <f>VLOOKUP(A3,'[1]all（48）'!$A:$AD,30,0)</f>
        <v>17.293150684931501</v>
      </c>
      <c r="Y3" s="16">
        <f>VLOOKUP(A3,'[2]Z score'!A:B,2,0)</f>
        <v>32.862479197071004</v>
      </c>
      <c r="Z3" s="17">
        <f t="shared" si="2"/>
        <v>33.539036123720997</v>
      </c>
      <c r="AA3" s="14">
        <f t="shared" si="3"/>
        <v>2</v>
      </c>
      <c r="AB3" s="18">
        <f>VLOOKUP(A3,'[2]Z score'!A:D,4,0)</f>
        <v>1.5498699655194299</v>
      </c>
      <c r="AC3" s="19">
        <f>VLOOKUP(A3,'[2]Z score'!A:E,5,0)</f>
        <v>0.43966051282442398</v>
      </c>
      <c r="AD3" s="19">
        <f>VLOOKUP(A3,'[2]Z score'!A:F,6,0)</f>
        <v>1.3518705183475299</v>
      </c>
      <c r="AE3" s="19">
        <f>VLOOKUP(A3,'[2]Z score'!A:G,7,0)</f>
        <v>-0.17374890435466001</v>
      </c>
      <c r="AF3" s="19">
        <f>VLOOKUP($A3,'[2]Z score'!$A:H,8,0)</f>
        <v>0.17155477705739899</v>
      </c>
      <c r="AG3" s="19">
        <f>VLOOKUP($A3,'[2]Z score'!$A:I,9,0)</f>
        <v>0.47230762585721497</v>
      </c>
      <c r="AH3" s="19">
        <f>VLOOKUP($A3,'[2]Z score'!$A:J,10,0)</f>
        <v>2.0299679810581202</v>
      </c>
      <c r="AI3" s="19">
        <f>VLOOKUP($A3,'[2]Z score'!$A:K,11,0)</f>
        <v>-2.3950114931984698</v>
      </c>
      <c r="AJ3" s="20">
        <f>VLOOKUP($A3,'[2]Z score'!$A:L,12,0)</f>
        <v>-0.81665209867382305</v>
      </c>
      <c r="AK3" s="19">
        <f>VLOOKUP($A3,'[2]Z score'!$A:M,13,0)</f>
        <v>-0.47960446670852602</v>
      </c>
      <c r="AL3" s="19">
        <f>VLOOKUP($A3,'[2]Z score'!$A:N,14,0)</f>
        <v>-7.3829618463807895E-2</v>
      </c>
      <c r="AM3" s="19">
        <f>VLOOKUP($A3,'[2]Z score'!$A:O,15,0)</f>
        <v>-1.89188065389629</v>
      </c>
      <c r="AN3" s="19">
        <f>VLOOKUP($A3,'[2]Z score'!$A:P,16,0)</f>
        <v>33.539036123720997</v>
      </c>
      <c r="AO3" s="19">
        <f>VLOOKUP($A3,'[2]Z score'!$A:Q,17,0)</f>
        <v>29.0369533141488</v>
      </c>
      <c r="AP3" s="19">
        <f>VLOOKUP($A3,'[2]Z score'!$A:R,18,0)</f>
        <v>-2.0027873640626201</v>
      </c>
      <c r="AQ3" s="19">
        <f>VLOOKUP($A3,'[2]Z score'!$A:S,19,0)</f>
        <v>-0.231004574233134</v>
      </c>
      <c r="AR3" s="19">
        <f>VLOOKUP($A3,'[2]Z score'!$A:T,20,0)</f>
        <v>2.3319119588310002</v>
      </c>
      <c r="AS3" s="19">
        <f>VLOOKUP($A3,'[2]Z score'!$A:U,21,0)</f>
        <v>-0.56073882207217196</v>
      </c>
      <c r="AT3" s="19">
        <f>VLOOKUP($A3,'[2]Z score'!$A:V,22,0)</f>
        <v>1.3910956569339601</v>
      </c>
      <c r="AU3" s="19">
        <f>VLOOKUP($A3,'[2]Z score'!$A:W,23,0)</f>
        <v>-0.82163045686739</v>
      </c>
      <c r="AV3" s="19">
        <f>VLOOKUP($A3,'[2]Z score'!$A:X,24,0)</f>
        <v>1.1247376209525199</v>
      </c>
      <c r="AW3" s="19">
        <f>VLOOKUP($A3,'[2]Z score'!$A:Y,25,0)</f>
        <v>-0.121549930336237</v>
      </c>
      <c r="AX3" s="19">
        <f>VLOOKUP($A3,'[2]Z score'!$A:Z,26,0)</f>
        <v>0.88119755000239397</v>
      </c>
      <c r="AY3" s="19">
        <f>VLOOKUP($A3,'[2]Z score'!$A:AA,27,0)</f>
        <v>1.4246562918345</v>
      </c>
      <c r="AZ3" s="19">
        <f>VLOOKUP($A3,'[2]Z score'!$A:AB,28,0)</f>
        <v>0.66582557877579396</v>
      </c>
      <c r="BA3" s="19">
        <f>VLOOKUP($A3,'[2]Z score'!$A:AC,29,0)</f>
        <v>1.2500984040243901</v>
      </c>
      <c r="BB3" s="19">
        <f>VLOOKUP($A3,'[2]Z score'!$A:AD,30,0)</f>
        <v>-1.0671611568771999</v>
      </c>
      <c r="BC3" s="19">
        <f>VLOOKUP($A3,'[2]Z score'!$A:AE,31,0)</f>
        <v>1.1889362167633499</v>
      </c>
      <c r="BD3" s="20">
        <f>VLOOKUP($A3,'[2]Z score'!$A:AF,31,0)</f>
        <v>1.1889362167633499</v>
      </c>
      <c r="BE3" s="19">
        <f>VLOOKUP($A3,'[2]Z score'!$A:AG,33,0)</f>
        <v>2.4665170333956299</v>
      </c>
      <c r="BF3" s="19">
        <f>VLOOKUP($A3,'[2]Z score'!$A:AH,34,0)</f>
        <v>-2.1384688946684102E-2</v>
      </c>
      <c r="BG3" s="19">
        <f>VLOOKUP($A3,'[2]Z score'!$A:AI,35,0)</f>
        <v>0.823594685071669</v>
      </c>
      <c r="BH3" s="19">
        <f>VLOOKUP($A3,'[2]Z score'!$A:AJ,36,0)</f>
        <v>-0.28016626531632199</v>
      </c>
      <c r="BI3" s="19">
        <f>VLOOKUP($A3,'[2]Z score'!$A:AK,37,0)</f>
        <v>0.92248315000093295</v>
      </c>
      <c r="BJ3" s="19">
        <f>VLOOKUP($A3,'[2]Z score'!$A:AL,38,0)</f>
        <v>0.37157183786744502</v>
      </c>
      <c r="BK3" s="19">
        <f>VLOOKUP($A3,'[2]Z score'!$A:AM,39,0)</f>
        <v>-0.73043737793758701</v>
      </c>
      <c r="BL3" s="19">
        <f>VLOOKUP($A3,'[2]Z score'!$A:AN,40,0)</f>
        <v>1.04009817718358</v>
      </c>
      <c r="BM3" s="19">
        <f>VLOOKUP($A3,'[2]Z score'!$A:AO,41,0)</f>
        <v>0.328960894935314</v>
      </c>
      <c r="BN3" s="19">
        <f>VLOOKUP($A3,'[2]Z score'!$A:AP,42,0)</f>
        <v>-6.5804256656120094E-2</v>
      </c>
      <c r="BO3" s="19" t="str">
        <f>VLOOKUP($A3,'[2]Z score'!$A:AQ,43,0)</f>
        <v>NaN</v>
      </c>
      <c r="BP3" s="19">
        <f>VLOOKUP($A3,'[2]Z score'!$A:AR,44,0)</f>
        <v>1.3161669741628199</v>
      </c>
    </row>
    <row r="4" spans="1:68" ht="16.5" x14ac:dyDescent="0.45">
      <c r="A4" s="9" t="s">
        <v>69</v>
      </c>
      <c r="B4" s="9" t="s">
        <v>128</v>
      </c>
      <c r="C4" s="9" t="s">
        <v>117</v>
      </c>
      <c r="D4" s="9">
        <v>57</v>
      </c>
      <c r="E4" s="9" t="s">
        <v>118</v>
      </c>
      <c r="F4" s="10" t="s">
        <v>129</v>
      </c>
      <c r="G4" s="11"/>
      <c r="H4" s="11" t="s">
        <v>130</v>
      </c>
      <c r="I4" s="11">
        <f>VLOOKUP(A4,'[1]all（48）'!$A:$O,15,0)</f>
        <v>2</v>
      </c>
      <c r="J4" s="11" t="s">
        <v>121</v>
      </c>
      <c r="K4" s="11">
        <v>2</v>
      </c>
      <c r="L4" s="11">
        <f t="shared" si="0"/>
        <v>0</v>
      </c>
      <c r="M4" s="11" t="str">
        <f>VLOOKUP(A4,'[1]all（48）'!$A:$Q,17,0)</f>
        <v>T4</v>
      </c>
      <c r="N4" s="11">
        <v>4</v>
      </c>
      <c r="O4" s="11" t="str">
        <f>VLOOKUP(A4,'[1]all（48）'!$A:$R,18,0)</f>
        <v>N0</v>
      </c>
      <c r="P4" s="11">
        <v>0</v>
      </c>
      <c r="Q4" s="11" t="str">
        <f>VLOOKUP(A4,'[1]all（48）'!$A:$AI,35,0)</f>
        <v>4.0</v>
      </c>
      <c r="R4" s="11">
        <v>4</v>
      </c>
      <c r="S4" s="11">
        <f t="shared" si="1"/>
        <v>1</v>
      </c>
      <c r="T4" s="11">
        <f>VLOOKUP(A4,'[1]all（48）'!$A:$V,22,0)</f>
        <v>0</v>
      </c>
      <c r="U4" s="12" t="s">
        <v>122</v>
      </c>
      <c r="V4" s="13">
        <v>0</v>
      </c>
      <c r="W4" s="14">
        <f>VLOOKUP(A4,[2]Sheet1!A:L,12,0)</f>
        <v>0</v>
      </c>
      <c r="X4" s="15">
        <f>VLOOKUP(A4,'[1]all（48）'!$A:$AD,30,0)</f>
        <v>12</v>
      </c>
      <c r="Y4" s="16">
        <f>VLOOKUP(A4,'[2]Z score'!A:B,2,0)</f>
        <v>40.927224762124702</v>
      </c>
      <c r="Z4" s="17">
        <f t="shared" si="2"/>
        <v>33.539036123720997</v>
      </c>
      <c r="AA4" s="14">
        <f t="shared" si="3"/>
        <v>5</v>
      </c>
      <c r="AB4" s="18">
        <f>VLOOKUP(A4,'[2]Z score'!A:D,4,0)</f>
        <v>-1.65665559673393</v>
      </c>
      <c r="AC4" s="19">
        <f>VLOOKUP(A4,'[2]Z score'!A:E,5,0)</f>
        <v>-0.49184283376040999</v>
      </c>
      <c r="AD4" s="19">
        <f>VLOOKUP(A4,'[2]Z score'!A:F,6,0)</f>
        <v>1.40373952634152</v>
      </c>
      <c r="AE4" s="19">
        <f>VLOOKUP(A4,'[2]Z score'!A:G,7,0)</f>
        <v>-1.38555898700202</v>
      </c>
      <c r="AF4" s="19">
        <f>VLOOKUP($A4,'[2]Z score'!$A:H,8,0)</f>
        <v>-0.85537811787831297</v>
      </c>
      <c r="AG4" s="19">
        <f>VLOOKUP($A4,'[2]Z score'!$A:I,9,0)</f>
        <v>-0.312925306670707</v>
      </c>
      <c r="AH4" s="19">
        <f>VLOOKUP($A4,'[2]Z score'!$A:J,10,0)</f>
        <v>0.61358212595082895</v>
      </c>
      <c r="AI4" s="19">
        <f>VLOOKUP($A4,'[2]Z score'!$A:K,11,0)</f>
        <v>-2.1997713471777498</v>
      </c>
      <c r="AJ4" s="19">
        <f>VLOOKUP($A4,'[2]Z score'!$A:L,12,0)</f>
        <v>-0.81665209867382305</v>
      </c>
      <c r="AK4" s="19">
        <f>VLOOKUP($A4,'[2]Z score'!$A:M,13,0)</f>
        <v>-0.47960446670852602</v>
      </c>
      <c r="AL4" s="19">
        <f>VLOOKUP($A4,'[2]Z score'!$A:N,14,0)</f>
        <v>-7.3829618463807895E-2</v>
      </c>
      <c r="AM4" s="19">
        <f>VLOOKUP($A4,'[2]Z score'!$A:O,15,0)</f>
        <v>-1.89188065389629</v>
      </c>
      <c r="AN4" s="19">
        <f>VLOOKUP($A4,'[2]Z score'!$A:P,16,0)</f>
        <v>33.539036123720997</v>
      </c>
      <c r="AO4" s="19">
        <f>VLOOKUP($A4,'[2]Z score'!$A:Q,17,0)</f>
        <v>29.0369533141488</v>
      </c>
      <c r="AP4" s="19">
        <f>VLOOKUP($A4,'[2]Z score'!$A:R,18,0)</f>
        <v>-2.0027873640626201</v>
      </c>
      <c r="AQ4" s="19">
        <f>VLOOKUP($A4,'[2]Z score'!$A:S,19,0)</f>
        <v>-0.231004574233134</v>
      </c>
      <c r="AR4" s="19">
        <f>VLOOKUP($A4,'[2]Z score'!$A:T,20,0)</f>
        <v>1.3760980717267</v>
      </c>
      <c r="AS4" s="19">
        <f>VLOOKUP($A4,'[2]Z score'!$A:U,21,0)</f>
        <v>-0.47236685011574903</v>
      </c>
      <c r="AT4" s="19">
        <f>VLOOKUP($A4,'[2]Z score'!$A:V,22,0)</f>
        <v>-4.58878335087166</v>
      </c>
      <c r="AU4" s="19">
        <f>VLOOKUP($A4,'[2]Z score'!$A:W,23,0)</f>
        <v>-1.83006197845591</v>
      </c>
      <c r="AV4" s="19">
        <f>VLOOKUP($A4,'[2]Z score'!$A:X,24,0)</f>
        <v>-2.2950920362436298</v>
      </c>
      <c r="AW4" s="19">
        <f>VLOOKUP($A4,'[2]Z score'!$A:Y,25,0)</f>
        <v>-0.112771273782068</v>
      </c>
      <c r="AX4" s="19">
        <f>VLOOKUP($A4,'[2]Z score'!$A:Z,26,0)</f>
        <v>-1.4838227246803</v>
      </c>
      <c r="AY4" s="19">
        <f>VLOOKUP($A4,'[2]Z score'!$A:AA,27,0)</f>
        <v>-1.7303964587581799</v>
      </c>
      <c r="AZ4" s="19">
        <f>VLOOKUP($A4,'[2]Z score'!$A:AB,28,0)</f>
        <v>-2.8267078283559801</v>
      </c>
      <c r="BA4" s="19">
        <f>VLOOKUP($A4,'[2]Z score'!$A:AC,29,0)</f>
        <v>-1.9607578465092499</v>
      </c>
      <c r="BB4" s="19">
        <f>VLOOKUP($A4,'[2]Z score'!$A:AD,30,0)</f>
        <v>-1.5577970043762901</v>
      </c>
      <c r="BC4" s="19">
        <f>VLOOKUP($A4,'[2]Z score'!$A:AE,31,0)</f>
        <v>-3.7732111841674998</v>
      </c>
      <c r="BD4" s="19">
        <f>VLOOKUP($A4,'[2]Z score'!$A:AF,31,0)</f>
        <v>-3.7732111841674998</v>
      </c>
      <c r="BE4" s="19">
        <f>VLOOKUP($A4,'[2]Z score'!$A:AG,33,0)</f>
        <v>-1.3493041186380099</v>
      </c>
      <c r="BF4" s="19">
        <f>VLOOKUP($A4,'[2]Z score'!$A:AH,34,0)</f>
        <v>-2.1190333170788498</v>
      </c>
      <c r="BG4" s="19">
        <f>VLOOKUP($A4,'[2]Z score'!$A:AI,35,0)</f>
        <v>-0.94896972554921699</v>
      </c>
      <c r="BH4" s="19">
        <f>VLOOKUP($A4,'[2]Z score'!$A:AJ,36,0)</f>
        <v>2.0087706802917702</v>
      </c>
      <c r="BI4" s="19">
        <f>VLOOKUP($A4,'[2]Z score'!$A:AK,37,0)</f>
        <v>-0.83229178553427396</v>
      </c>
      <c r="BJ4" s="19">
        <f>VLOOKUP($A4,'[2]Z score'!$A:AL,38,0)</f>
        <v>0.40654871523699299</v>
      </c>
      <c r="BK4" s="19">
        <f>VLOOKUP($A4,'[2]Z score'!$A:AM,39,0)</f>
        <v>-2.2703849139068999</v>
      </c>
      <c r="BL4" s="19">
        <f>VLOOKUP($A4,'[2]Z score'!$A:AN,40,0)</f>
        <v>0.16507181019203901</v>
      </c>
      <c r="BM4" s="19">
        <f>VLOOKUP($A4,'[2]Z score'!$A:AO,41,0)</f>
        <v>-1.19857425916359</v>
      </c>
      <c r="BN4" s="19">
        <f>VLOOKUP($A4,'[2]Z score'!$A:AP,42,0)</f>
        <v>-2.6824301023858501</v>
      </c>
      <c r="BO4" s="19" t="str">
        <f>VLOOKUP($A4,'[2]Z score'!$A:AQ,43,0)</f>
        <v>NaN</v>
      </c>
      <c r="BP4" s="19">
        <f>VLOOKUP($A4,'[2]Z score'!$A:AR,44,0)</f>
        <v>-1.56937737307837</v>
      </c>
    </row>
    <row r="5" spans="1:68" ht="16.5" x14ac:dyDescent="0.45">
      <c r="A5" s="9" t="s">
        <v>66</v>
      </c>
      <c r="B5" s="9" t="s">
        <v>131</v>
      </c>
      <c r="C5" s="9" t="s">
        <v>117</v>
      </c>
      <c r="D5" s="9">
        <v>79</v>
      </c>
      <c r="E5" s="9" t="s">
        <v>118</v>
      </c>
      <c r="F5" s="10" t="s">
        <v>132</v>
      </c>
      <c r="G5" s="11"/>
      <c r="H5" s="11" t="s">
        <v>133</v>
      </c>
      <c r="I5" s="11">
        <f>VLOOKUP(A5,'[1]all（48）'!$A:$O,15,0)</f>
        <v>2</v>
      </c>
      <c r="J5" s="11" t="s">
        <v>127</v>
      </c>
      <c r="K5" s="11">
        <v>1</v>
      </c>
      <c r="L5" s="11">
        <f t="shared" si="0"/>
        <v>0</v>
      </c>
      <c r="M5" s="11" t="str">
        <f>VLOOKUP(A5,'[1]all（48）'!$A:$Q,17,0)</f>
        <v>T1</v>
      </c>
      <c r="N5" s="11">
        <v>1</v>
      </c>
      <c r="O5" s="11" t="str">
        <f>VLOOKUP(A5,'[1]all（48）'!$A:$R,18,0)</f>
        <v>N0</v>
      </c>
      <c r="P5" s="11">
        <v>0</v>
      </c>
      <c r="Q5" s="11" t="str">
        <f>VLOOKUP(A5,'[1]all（48）'!$A:$AI,35,0)</f>
        <v>2.0</v>
      </c>
      <c r="R5" s="11">
        <v>2</v>
      </c>
      <c r="S5" s="11">
        <f t="shared" si="1"/>
        <v>0</v>
      </c>
      <c r="T5" s="11">
        <f>VLOOKUP(A5,'[1]all（48）'!$A:$V,22,0)</f>
        <v>0</v>
      </c>
      <c r="U5" s="12" t="s">
        <v>122</v>
      </c>
      <c r="V5" s="13">
        <v>0</v>
      </c>
      <c r="W5" s="14">
        <f>VLOOKUP(A5,[2]Sheet1!A:L,12,0)</f>
        <v>0</v>
      </c>
      <c r="X5" s="15">
        <f>VLOOKUP(A5,'[1]all（48）'!$A:$AD,30,0)</f>
        <v>7.3972602739726003</v>
      </c>
      <c r="Y5" s="16">
        <f>VLOOKUP(A5,'[2]Z score'!A:B,2,0)</f>
        <v>50.238161094155302</v>
      </c>
      <c r="Z5" s="17">
        <f t="shared" si="2"/>
        <v>4.5586331561971196</v>
      </c>
      <c r="AA5" s="14">
        <f t="shared" si="3"/>
        <v>9</v>
      </c>
      <c r="AB5" s="18">
        <f>VLOOKUP(A5,'[2]Z score'!A:D,4,0)</f>
        <v>0.76168638927842902</v>
      </c>
      <c r="AC5" s="19">
        <f>VLOOKUP(A5,'[2]Z score'!A:E,5,0)</f>
        <v>2.4300006258737201</v>
      </c>
      <c r="AD5" s="19">
        <f>VLOOKUP(A5,'[2]Z score'!A:F,6,0)</f>
        <v>1.1901414518114699</v>
      </c>
      <c r="AE5" s="19">
        <f>VLOOKUP(A5,'[2]Z score'!A:G,7,0)</f>
        <v>2.3898847316439902</v>
      </c>
      <c r="AF5" s="19">
        <f>VLOOKUP($A5,'[2]Z score'!$A:H,8,0)</f>
        <v>1.27955676149541</v>
      </c>
      <c r="AG5" s="19">
        <f>VLOOKUP($A5,'[2]Z score'!$A:I,9,0)</f>
        <v>4.1148719203114403</v>
      </c>
      <c r="AH5" s="19">
        <f>VLOOKUP($A5,'[2]Z score'!$A:J,10,0)</f>
        <v>-2.8383203490820499</v>
      </c>
      <c r="AI5" s="19">
        <f>VLOOKUP($A5,'[2]Z score'!$A:K,11,0)</f>
        <v>-3.9778776792221699</v>
      </c>
      <c r="AJ5" s="19">
        <f>VLOOKUP($A5,'[2]Z score'!$A:L,12,0)</f>
        <v>4.3411287354457402</v>
      </c>
      <c r="AK5" s="19">
        <f>VLOOKUP($A5,'[2]Z score'!$A:M,13,0)</f>
        <v>-1.55356924487169</v>
      </c>
      <c r="AL5" s="19">
        <f>VLOOKUP($A5,'[2]Z score'!$A:N,14,0)</f>
        <v>2.66063146611239</v>
      </c>
      <c r="AM5" s="19">
        <f>VLOOKUP($A5,'[2]Z score'!$A:O,15,0)</f>
        <v>2.9568088579072</v>
      </c>
      <c r="AN5" s="19">
        <f>VLOOKUP($A5,'[2]Z score'!$A:P,16,0)</f>
        <v>2.2128356309523598</v>
      </c>
      <c r="AO5" s="19">
        <f>VLOOKUP($A5,'[2]Z score'!$A:Q,17,0)</f>
        <v>0.47153824226630098</v>
      </c>
      <c r="AP5" s="19">
        <f>VLOOKUP($A5,'[2]Z score'!$A:R,18,0)</f>
        <v>-1.7227448970750301</v>
      </c>
      <c r="AQ5" s="19">
        <f>VLOOKUP($A5,'[2]Z score'!$A:S,19,0)</f>
        <v>2.29144258688794</v>
      </c>
      <c r="AR5" s="19">
        <f>VLOOKUP($A5,'[2]Z score'!$A:T,20,0)</f>
        <v>1.11252671821197</v>
      </c>
      <c r="AS5" s="19">
        <f>VLOOKUP($A5,'[2]Z score'!$A:U,21,0)</f>
        <v>0.80075325377443096</v>
      </c>
      <c r="AT5" s="19">
        <f>VLOOKUP($A5,'[2]Z score'!$A:V,22,0)</f>
        <v>-2.6359906901638301</v>
      </c>
      <c r="AU5" s="19">
        <f>VLOOKUP($A5,'[2]Z score'!$A:W,23,0)</f>
        <v>3.0678240167034398</v>
      </c>
      <c r="AV5" s="19">
        <f>VLOOKUP($A5,'[2]Z score'!$A:X,24,0)</f>
        <v>-0.33967877507542998</v>
      </c>
      <c r="AW5" s="19">
        <f>VLOOKUP($A5,'[2]Z score'!$A:Y,25,0)</f>
        <v>0.89912373140693702</v>
      </c>
      <c r="AX5" s="19">
        <f>VLOOKUP($A5,'[2]Z score'!$A:Z,26,0)</f>
        <v>1.14133130178971</v>
      </c>
      <c r="AY5" s="19">
        <f>VLOOKUP($A5,'[2]Z score'!$A:AA,27,0)</f>
        <v>-0.32710479414608001</v>
      </c>
      <c r="AZ5" s="19">
        <f>VLOOKUP($A5,'[2]Z score'!$A:AB,28,0)</f>
        <v>0.115512137585806</v>
      </c>
      <c r="BA5" s="19">
        <f>VLOOKUP($A5,'[2]Z score'!$A:AC,29,0)</f>
        <v>-3.1753566406194</v>
      </c>
      <c r="BB5" s="19">
        <f>VLOOKUP($A5,'[2]Z score'!$A:AD,30,0)</f>
        <v>2.3319019346082799</v>
      </c>
      <c r="BC5" s="19">
        <f>VLOOKUP($A5,'[2]Z score'!$A:AE,31,0)</f>
        <v>-4.5036713050995196</v>
      </c>
      <c r="BD5" s="19">
        <f>VLOOKUP($A5,'[2]Z score'!$A:AF,31,0)</f>
        <v>-4.5036713050995196</v>
      </c>
      <c r="BE5" s="19">
        <f>VLOOKUP($A5,'[2]Z score'!$A:AG,33,0)</f>
        <v>-0.80055073428415502</v>
      </c>
      <c r="BF5" s="19">
        <f>VLOOKUP($A5,'[2]Z score'!$A:AH,34,0)</f>
        <v>-2.34649318965094</v>
      </c>
      <c r="BG5" s="19">
        <f>VLOOKUP($A5,'[2]Z score'!$A:AI,35,0)</f>
        <v>-2.5526303944947002</v>
      </c>
      <c r="BH5" s="19">
        <f>VLOOKUP($A5,'[2]Z score'!$A:AJ,36,0)</f>
        <v>4.5586331561971196</v>
      </c>
      <c r="BI5" s="19">
        <f>VLOOKUP($A5,'[2]Z score'!$A:AK,37,0)</f>
        <v>-3.5368266302112499</v>
      </c>
      <c r="BJ5" s="19">
        <f>VLOOKUP($A5,'[2]Z score'!$A:AL,38,0)</f>
        <v>-0.67895468291666805</v>
      </c>
      <c r="BK5" s="19">
        <f>VLOOKUP($A5,'[2]Z score'!$A:AM,39,0)</f>
        <v>0.48428196205274898</v>
      </c>
      <c r="BL5" s="19">
        <f>VLOOKUP($A5,'[2]Z score'!$A:AN,40,0)</f>
        <v>0.856986894080354</v>
      </c>
      <c r="BM5" s="19">
        <f>VLOOKUP($A5,'[2]Z score'!$A:AO,41,0)</f>
        <v>-2.2212052985615101</v>
      </c>
      <c r="BN5" s="19">
        <f>VLOOKUP($A5,'[2]Z score'!$A:AP,42,0)</f>
        <v>1.1038642635093501</v>
      </c>
      <c r="BO5" s="19" t="str">
        <f>VLOOKUP($A5,'[2]Z score'!$A:AQ,43,0)</f>
        <v>NaN</v>
      </c>
      <c r="BP5" s="19">
        <f>VLOOKUP($A5,'[2]Z score'!$A:AR,44,0)</f>
        <v>-1.1091632266324101</v>
      </c>
    </row>
    <row r="6" spans="1:68" ht="16.5" x14ac:dyDescent="0.45">
      <c r="A6" s="9" t="s">
        <v>53</v>
      </c>
      <c r="B6" s="9" t="s">
        <v>134</v>
      </c>
      <c r="C6" s="9" t="s">
        <v>117</v>
      </c>
      <c r="D6" s="9">
        <v>66</v>
      </c>
      <c r="E6" s="9" t="s">
        <v>135</v>
      </c>
      <c r="F6" s="11" t="s">
        <v>136</v>
      </c>
      <c r="G6" s="11"/>
      <c r="H6" s="21" t="s">
        <v>137</v>
      </c>
      <c r="I6" s="11">
        <f>VLOOKUP(A6,'[1]all（48）'!$A:$O,15,0)</f>
        <v>1</v>
      </c>
      <c r="J6" s="10" t="s">
        <v>121</v>
      </c>
      <c r="K6" s="11">
        <v>2</v>
      </c>
      <c r="L6" s="11">
        <f t="shared" si="0"/>
        <v>0</v>
      </c>
      <c r="M6" s="11" t="str">
        <f>VLOOKUP(A6,'[1]all（48）'!$A:$Q,17,0)</f>
        <v>T3</v>
      </c>
      <c r="N6" s="11">
        <v>3</v>
      </c>
      <c r="O6" s="11" t="str">
        <f>VLOOKUP(A6,'[1]all（48）'!$A:$R,18,0)</f>
        <v>N0</v>
      </c>
      <c r="P6" s="11">
        <v>0</v>
      </c>
      <c r="Q6" s="11" t="str">
        <f>VLOOKUP(A6,'[1]all（48）'!$A:$AI,35,0)</f>
        <v>2.0</v>
      </c>
      <c r="R6" s="11">
        <v>2</v>
      </c>
      <c r="S6" s="11">
        <f t="shared" si="1"/>
        <v>0</v>
      </c>
      <c r="T6" s="11">
        <f>VLOOKUP(A6,'[1]all（48）'!$A:$V,22,0)</f>
        <v>0</v>
      </c>
      <c r="U6" s="13" t="s">
        <v>122</v>
      </c>
      <c r="V6" s="13">
        <v>0</v>
      </c>
      <c r="W6" s="14">
        <f>VLOOKUP(A6,[2]Sheet1!A:L,12,0)</f>
        <v>0</v>
      </c>
      <c r="X6" s="15">
        <f>VLOOKUP(A6,'[1]all（48）'!$A:$AD,30,0)</f>
        <v>18.279452054794501</v>
      </c>
      <c r="Y6" s="16">
        <f>VLOOKUP(A6,'[2]Z score'!A:B,2,0)</f>
        <v>56.490426997833097</v>
      </c>
      <c r="Z6" s="17">
        <f t="shared" si="2"/>
        <v>32.713759525732698</v>
      </c>
      <c r="AA6" s="14">
        <f t="shared" si="3"/>
        <v>10</v>
      </c>
      <c r="AB6" s="18">
        <f>VLOOKUP(A6,'[2]Z score'!A:D,4,0)</f>
        <v>-1.9736829233923301</v>
      </c>
      <c r="AC6" s="19">
        <f>VLOOKUP(A6,'[2]Z score'!A:E,5,0)</f>
        <v>-1.8140284297811</v>
      </c>
      <c r="AD6" s="19">
        <f>VLOOKUP(A6,'[2]Z score'!A:F,6,0)</f>
        <v>-2.09252086257555</v>
      </c>
      <c r="AE6" s="19">
        <f>VLOOKUP(A6,'[2]Z score'!A:G,7,0)</f>
        <v>-1.07384400789058</v>
      </c>
      <c r="AF6" s="19">
        <f>VLOOKUP($A6,'[2]Z score'!$A:H,8,0)</f>
        <v>-4.2400794059236198</v>
      </c>
      <c r="AG6" s="19">
        <f>VLOOKUP($A6,'[2]Z score'!$A:I,9,0)</f>
        <v>-1.6303148277733299</v>
      </c>
      <c r="AH6" s="19">
        <f>VLOOKUP($A6,'[2]Z score'!$A:J,10,0)</f>
        <v>-3.4992891083215301</v>
      </c>
      <c r="AI6" s="19">
        <f>VLOOKUP($A6,'[2]Z score'!$A:K,11,0)</f>
        <v>-3.3921702806657001</v>
      </c>
      <c r="AJ6" s="19">
        <f>VLOOKUP($A6,'[2]Z score'!$A:L,12,0)</f>
        <v>-0.40913930564196799</v>
      </c>
      <c r="AK6" s="19">
        <f>VLOOKUP($A6,'[2]Z score'!$A:M,13,0)</f>
        <v>-4.4916657880070803</v>
      </c>
      <c r="AL6" s="19">
        <f>VLOOKUP($A6,'[2]Z score'!$A:N,14,0)</f>
        <v>2.0887409561041599</v>
      </c>
      <c r="AM6" s="19">
        <f>VLOOKUP($A6,'[2]Z score'!$A:O,15,0)</f>
        <v>-2.1281432591466798</v>
      </c>
      <c r="AN6" s="19">
        <f>VLOOKUP($A6,'[2]Z score'!$A:P,16,0)</f>
        <v>-0.23752910363152499</v>
      </c>
      <c r="AO6" s="19">
        <f>VLOOKUP($A6,'[2]Z score'!$A:Q,17,0)</f>
        <v>-4.6303653581259701</v>
      </c>
      <c r="AP6" s="19">
        <f>VLOOKUP($A6,'[2]Z score'!$A:R,18,0)</f>
        <v>21.387511102435901</v>
      </c>
      <c r="AQ6" s="19">
        <f>VLOOKUP($A6,'[2]Z score'!$A:S,19,0)</f>
        <v>32.713759525732698</v>
      </c>
      <c r="AR6" s="19">
        <f>VLOOKUP($A6,'[2]Z score'!$A:T,20,0)</f>
        <v>0.104476057426549</v>
      </c>
      <c r="AS6" s="19">
        <f>VLOOKUP($A6,'[2]Z score'!$A:U,21,0)</f>
        <v>-9.9689163879464297E-3</v>
      </c>
      <c r="AT6" s="19">
        <f>VLOOKUP($A6,'[2]Z score'!$A:V,22,0)</f>
        <v>-0.80225363623888502</v>
      </c>
      <c r="AU6" s="19">
        <f>VLOOKUP($A6,'[2]Z score'!$A:W,23,0)</f>
        <v>-0.79681494292448096</v>
      </c>
      <c r="AV6" s="19">
        <f>VLOOKUP($A6,'[2]Z score'!$A:X,24,0)</f>
        <v>-2.28156216366731</v>
      </c>
      <c r="AW6" s="19">
        <f>VLOOKUP($A6,'[2]Z score'!$A:Y,25,0)</f>
        <v>-2.2195028232715299</v>
      </c>
      <c r="AX6" s="19">
        <f>VLOOKUP($A6,'[2]Z score'!$A:Z,26,0)</f>
        <v>2.1558497082638</v>
      </c>
      <c r="AY6" s="19">
        <f>VLOOKUP($A6,'[2]Z score'!$A:AA,27,0)</f>
        <v>-2.3740756901537199</v>
      </c>
      <c r="AZ6" s="19">
        <f>VLOOKUP($A6,'[2]Z score'!$A:AB,28,0)</f>
        <v>-1.3595925395050801</v>
      </c>
      <c r="BA6" s="19">
        <f>VLOOKUP($A6,'[2]Z score'!$A:AC,29,0)</f>
        <v>1.0867522761469</v>
      </c>
      <c r="BB6" s="19">
        <f>VLOOKUP($A6,'[2]Z score'!$A:AD,30,0)</f>
        <v>2.1151477910848202</v>
      </c>
      <c r="BC6" s="19">
        <f>VLOOKUP($A6,'[2]Z score'!$A:AE,31,0)</f>
        <v>-4.1190922325404697</v>
      </c>
      <c r="BD6" s="19">
        <f>VLOOKUP($A6,'[2]Z score'!$A:AF,31,0)</f>
        <v>-4.1190922325404697</v>
      </c>
      <c r="BE6" s="19">
        <f>VLOOKUP($A6,'[2]Z score'!$A:AG,33,0)</f>
        <v>1.4029330980190799</v>
      </c>
      <c r="BF6" s="19">
        <f>VLOOKUP($A6,'[2]Z score'!$A:AH,34,0)</f>
        <v>10.016764594187</v>
      </c>
      <c r="BG6" s="19">
        <f>VLOOKUP($A6,'[2]Z score'!$A:AI,35,0)</f>
        <v>2.15427410338182</v>
      </c>
      <c r="BH6" s="19">
        <f>VLOOKUP($A6,'[2]Z score'!$A:AJ,36,0)</f>
        <v>-0.74498943237621595</v>
      </c>
      <c r="BI6" s="19">
        <f>VLOOKUP($A6,'[2]Z score'!$A:AK,37,0)</f>
        <v>-1.03641780142392</v>
      </c>
      <c r="BJ6" s="19">
        <f>VLOOKUP($A6,'[2]Z score'!$A:AL,38,0)</f>
        <v>-0.28484203533891</v>
      </c>
      <c r="BK6" s="19">
        <f>VLOOKUP($A6,'[2]Z score'!$A:AM,39,0)</f>
        <v>-2.57758384618174</v>
      </c>
      <c r="BL6" s="19">
        <f>VLOOKUP($A6,'[2]Z score'!$A:AN,40,0)</f>
        <v>-0.66446784197223996</v>
      </c>
      <c r="BM6" s="19">
        <f>VLOOKUP($A6,'[2]Z score'!$A:AO,41,0)</f>
        <v>0.49048897188089602</v>
      </c>
      <c r="BN6" s="19">
        <f>VLOOKUP($A6,'[2]Z score'!$A:AP,42,0)</f>
        <v>2.9586427419708201</v>
      </c>
      <c r="BO6" s="19" t="str">
        <f>VLOOKUP($A6,'[2]Z score'!$A:AQ,43,0)</f>
        <v>NaN</v>
      </c>
      <c r="BP6" s="19">
        <f>VLOOKUP($A6,'[2]Z score'!$A:AR,44,0)</f>
        <v>1.80847313381471</v>
      </c>
    </row>
    <row r="7" spans="1:68" ht="16.5" x14ac:dyDescent="0.45">
      <c r="A7" s="9" t="s">
        <v>55</v>
      </c>
      <c r="B7" s="9" t="s">
        <v>138</v>
      </c>
      <c r="C7" s="9" t="s">
        <v>117</v>
      </c>
      <c r="D7" s="9">
        <v>67</v>
      </c>
      <c r="E7" s="9" t="s">
        <v>135</v>
      </c>
      <c r="F7" s="22" t="s">
        <v>139</v>
      </c>
      <c r="G7" s="11"/>
      <c r="H7" s="11" t="s">
        <v>133</v>
      </c>
      <c r="I7" s="11">
        <f>VLOOKUP(A7,'[1]all（48）'!$A:$O,15,0)</f>
        <v>2</v>
      </c>
      <c r="J7" s="11" t="s">
        <v>121</v>
      </c>
      <c r="K7" s="11">
        <v>2</v>
      </c>
      <c r="L7" s="11">
        <f t="shared" si="0"/>
        <v>0</v>
      </c>
      <c r="M7" s="11" t="str">
        <f>VLOOKUP(A7,'[1]all（48）'!$A:$Q,17,0)</f>
        <v>T3</v>
      </c>
      <c r="N7" s="11">
        <v>3</v>
      </c>
      <c r="O7" s="11" t="str">
        <f>VLOOKUP(A7,'[1]all（48）'!$A:$R,18,0)</f>
        <v>N0</v>
      </c>
      <c r="P7" s="11">
        <v>0</v>
      </c>
      <c r="Q7" s="11" t="str">
        <f>VLOOKUP(A7,'[1]all（48）'!$A:$AI,35,0)</f>
        <v>2.0</v>
      </c>
      <c r="R7" s="11">
        <v>2</v>
      </c>
      <c r="S7" s="11">
        <f t="shared" si="1"/>
        <v>0</v>
      </c>
      <c r="T7" s="11">
        <f>VLOOKUP(A7,'[1]all（48）'!$A:$V,22,0)</f>
        <v>0</v>
      </c>
      <c r="U7" s="12" t="s">
        <v>122</v>
      </c>
      <c r="V7" s="13">
        <v>0</v>
      </c>
      <c r="W7" s="14">
        <f>VLOOKUP(A7,[2]Sheet1!A:L,12,0)</f>
        <v>0</v>
      </c>
      <c r="X7" s="15">
        <f>VLOOKUP(A7,'[1]all（48）'!$A:$AD,30,0)</f>
        <v>25.7424657534247</v>
      </c>
      <c r="Y7" s="16">
        <f>VLOOKUP(A7,'[2]Z score'!A:B,2,0)</f>
        <v>63.266060785774599</v>
      </c>
      <c r="Z7" s="17">
        <f t="shared" si="2"/>
        <v>20.5973206912808</v>
      </c>
      <c r="AA7" s="14">
        <f t="shared" si="3"/>
        <v>5</v>
      </c>
      <c r="AB7" s="18">
        <f>VLOOKUP(A7,'[2]Z score'!A:D,4,0)</f>
        <v>-0.61305998842790699</v>
      </c>
      <c r="AC7" s="19">
        <f>VLOOKUP(A7,'[2]Z score'!A:E,5,0)</f>
        <v>-1.3291518243648099</v>
      </c>
      <c r="AD7" s="19">
        <f>VLOOKUP(A7,'[2]Z score'!A:F,6,0)</f>
        <v>-2.0947998378347101</v>
      </c>
      <c r="AE7" s="19">
        <f>VLOOKUP(A7,'[2]Z score'!A:G,7,0)</f>
        <v>-2.6465044772218098</v>
      </c>
      <c r="AF7" s="19">
        <f>VLOOKUP($A7,'[2]Z score'!$A:H,8,0)</f>
        <v>-2.7115642104334201</v>
      </c>
      <c r="AG7" s="19">
        <f>VLOOKUP($A7,'[2]Z score'!$A:I,9,0)</f>
        <v>2.3693848323454301</v>
      </c>
      <c r="AH7" s="19">
        <f>VLOOKUP($A7,'[2]Z score'!$A:J,10,0)</f>
        <v>-2.5501709783129001</v>
      </c>
      <c r="AI7" s="19">
        <f>VLOOKUP($A7,'[2]Z score'!$A:K,11,0)</f>
        <v>-4.0006359968453999</v>
      </c>
      <c r="AJ7" s="19">
        <f>VLOOKUP($A7,'[2]Z score'!$A:L,12,0)</f>
        <v>-0.49257826678737499</v>
      </c>
      <c r="AK7" s="19">
        <f>VLOOKUP($A7,'[2]Z score'!$A:M,13,0)</f>
        <v>-2.46723061890158</v>
      </c>
      <c r="AL7" s="19">
        <f>VLOOKUP($A7,'[2]Z score'!$A:N,14,0)</f>
        <v>0.40320703702207999</v>
      </c>
      <c r="AM7" s="19">
        <f>VLOOKUP($A7,'[2]Z score'!$A:O,15,0)</f>
        <v>-2.0734937997365401</v>
      </c>
      <c r="AN7" s="19">
        <f>VLOOKUP($A7,'[2]Z score'!$A:P,16,0)</f>
        <v>20.5973206912808</v>
      </c>
      <c r="AO7" s="19">
        <f>VLOOKUP($A7,'[2]Z score'!$A:Q,17,0)</f>
        <v>2.89386760174026</v>
      </c>
      <c r="AP7" s="19">
        <f>VLOOKUP($A7,'[2]Z score'!$A:R,18,0)</f>
        <v>6.2513426721386794E-2</v>
      </c>
      <c r="AQ7" s="19">
        <f>VLOOKUP($A7,'[2]Z score'!$A:S,19,0)</f>
        <v>12.178491080548</v>
      </c>
      <c r="AR7" s="19">
        <f>VLOOKUP($A7,'[2]Z score'!$A:T,20,0)</f>
        <v>-2.1852686888533999</v>
      </c>
      <c r="AS7" s="19">
        <f>VLOOKUP($A7,'[2]Z score'!$A:U,21,0)</f>
        <v>1.14402837826398</v>
      </c>
      <c r="AT7" s="19">
        <f>VLOOKUP($A7,'[2]Z score'!$A:V,22,0)</f>
        <v>-5.4124618829723501E-3</v>
      </c>
      <c r="AU7" s="19">
        <f>VLOOKUP($A7,'[2]Z score'!$A:W,23,0)</f>
        <v>-1.77060038983389</v>
      </c>
      <c r="AV7" s="19">
        <f>VLOOKUP($A7,'[2]Z score'!$A:X,24,0)</f>
        <v>-0.86013230945807595</v>
      </c>
      <c r="AW7" s="19">
        <f>VLOOKUP($A7,'[2]Z score'!$A:Y,25,0)</f>
        <v>-0.19815615126528499</v>
      </c>
      <c r="AX7" s="19">
        <f>VLOOKUP($A7,'[2]Z score'!$A:Z,26,0)</f>
        <v>-1.5610846291944001</v>
      </c>
      <c r="AY7" s="19">
        <f>VLOOKUP($A7,'[2]Z score'!$A:AA,27,0)</f>
        <v>-1.6444582940499</v>
      </c>
      <c r="AZ7" s="19">
        <f>VLOOKUP($A7,'[2]Z score'!$A:AB,28,0)</f>
        <v>-3.0361249420316301</v>
      </c>
      <c r="BA7" s="19">
        <f>VLOOKUP($A7,'[2]Z score'!$A:AC,29,0)</f>
        <v>-1.14542022732427</v>
      </c>
      <c r="BB7" s="19">
        <f>VLOOKUP($A7,'[2]Z score'!$A:AD,30,0)</f>
        <v>0.79973602606897598</v>
      </c>
      <c r="BC7" s="19">
        <f>VLOOKUP($A7,'[2]Z score'!$A:AE,31,0)</f>
        <v>-2.4867924047169598</v>
      </c>
      <c r="BD7" s="19">
        <f>VLOOKUP($A7,'[2]Z score'!$A:AF,31,0)</f>
        <v>-2.4867924047169598</v>
      </c>
      <c r="BE7" s="19">
        <f>VLOOKUP($A7,'[2]Z score'!$A:AG,33,0)</f>
        <v>1.4077774587749801</v>
      </c>
      <c r="BF7" s="19">
        <f>VLOOKUP($A7,'[2]Z score'!$A:AH,34,0)</f>
        <v>1.77875018473811</v>
      </c>
      <c r="BG7" s="19">
        <f>VLOOKUP($A7,'[2]Z score'!$A:AI,35,0)</f>
        <v>0.75424876716919897</v>
      </c>
      <c r="BH7" s="19">
        <f>VLOOKUP($A7,'[2]Z score'!$A:AJ,36,0)</f>
        <v>-1.92993666851986</v>
      </c>
      <c r="BI7" s="19">
        <f>VLOOKUP($A7,'[2]Z score'!$A:AK,37,0)</f>
        <v>-1.0332756368750899</v>
      </c>
      <c r="BJ7" s="19">
        <f>VLOOKUP($A7,'[2]Z score'!$A:AL,38,0)</f>
        <v>-0.79115553963257201</v>
      </c>
      <c r="BK7" s="19">
        <f>VLOOKUP($A7,'[2]Z score'!$A:AM,39,0)</f>
        <v>-3.2027833739826099</v>
      </c>
      <c r="BL7" s="19">
        <f>VLOOKUP($A7,'[2]Z score'!$A:AN,40,0)</f>
        <v>-0.78701478744331399</v>
      </c>
      <c r="BM7" s="19">
        <f>VLOOKUP($A7,'[2]Z score'!$A:AO,41,0)</f>
        <v>-7.0628947259235894E-2</v>
      </c>
      <c r="BN7" s="19">
        <f>VLOOKUP($A7,'[2]Z score'!$A:AP,42,0)</f>
        <v>1.3749144305286001</v>
      </c>
      <c r="BO7" s="19" t="str">
        <f>VLOOKUP($A7,'[2]Z score'!$A:AQ,43,0)</f>
        <v>NaN</v>
      </c>
      <c r="BP7" s="19">
        <f>VLOOKUP($A7,'[2]Z score'!$A:AR,44,0)</f>
        <v>2.0735041490739001</v>
      </c>
    </row>
    <row r="8" spans="1:68" ht="16.5" x14ac:dyDescent="0.45">
      <c r="A8" s="9" t="s">
        <v>90</v>
      </c>
      <c r="B8" s="9" t="s">
        <v>140</v>
      </c>
      <c r="C8" s="9" t="s">
        <v>117</v>
      </c>
      <c r="D8" s="9">
        <v>61</v>
      </c>
      <c r="E8" s="9" t="s">
        <v>118</v>
      </c>
      <c r="F8" s="10" t="s">
        <v>141</v>
      </c>
      <c r="G8" s="9" t="s">
        <v>142</v>
      </c>
      <c r="H8" s="10" t="s">
        <v>143</v>
      </c>
      <c r="I8" s="11">
        <f>VLOOKUP(A8,'[1]all（48）'!$A:$O,15,0)</f>
        <v>2</v>
      </c>
      <c r="J8" s="10" t="s">
        <v>121</v>
      </c>
      <c r="K8" s="11">
        <v>2</v>
      </c>
      <c r="L8" s="11">
        <f t="shared" si="0"/>
        <v>0</v>
      </c>
      <c r="M8" s="11" t="str">
        <f>VLOOKUP(A8,'[1]all（48）'!$A:$Q,17,0)</f>
        <v>T3</v>
      </c>
      <c r="N8" s="11">
        <v>3</v>
      </c>
      <c r="O8" s="11" t="str">
        <f>VLOOKUP(A8,'[1]all（48）'!$A:$R,18,0)</f>
        <v>N0</v>
      </c>
      <c r="P8" s="11">
        <v>0</v>
      </c>
      <c r="Q8" s="11" t="str">
        <f>VLOOKUP(A8,'[1]all（48）'!$A:$AI,35,0)</f>
        <v>3.0</v>
      </c>
      <c r="R8" s="11">
        <v>3</v>
      </c>
      <c r="S8" s="11">
        <f t="shared" si="1"/>
        <v>0</v>
      </c>
      <c r="T8" s="11">
        <f>VLOOKUP(A8,'[1]all（48）'!$A:$V,22,0)</f>
        <v>0</v>
      </c>
      <c r="U8" s="12" t="s">
        <v>122</v>
      </c>
      <c r="V8" s="13">
        <v>0</v>
      </c>
      <c r="W8" s="14">
        <f>VLOOKUP(A8,[2]Sheet1!A:L,12,0)</f>
        <v>0</v>
      </c>
      <c r="X8" s="15">
        <f>VLOOKUP(A8,'[1]all（48）'!$A:$AD,30,0)</f>
        <v>36.394520547945199</v>
      </c>
      <c r="Y8" s="16">
        <f>VLOOKUP(A8,'[2]Z score'!A:B,2,0)</f>
        <v>64.171367072156201</v>
      </c>
      <c r="Z8" s="17">
        <f t="shared" si="2"/>
        <v>16.6171246623828</v>
      </c>
      <c r="AA8" s="14">
        <f t="shared" si="3"/>
        <v>5</v>
      </c>
      <c r="AB8" s="18">
        <f>VLOOKUP(A8,'[2]Z score'!A:D,4,0)</f>
        <v>-1.65665559673393</v>
      </c>
      <c r="AC8" s="19">
        <f>VLOOKUP(A8,'[2]Z score'!A:E,5,0)</f>
        <v>-0.49184283376040999</v>
      </c>
      <c r="AD8" s="19">
        <f>VLOOKUP(A8,'[2]Z score'!A:F,6,0)</f>
        <v>1.40373952634152</v>
      </c>
      <c r="AE8" s="19">
        <f>VLOOKUP(A8,'[2]Z score'!A:G,7,0)</f>
        <v>-1.38555898700202</v>
      </c>
      <c r="AF8" s="19">
        <f>VLOOKUP($A8,'[2]Z score'!$A:H,8,0)</f>
        <v>-0.85537811787831297</v>
      </c>
      <c r="AG8" s="19">
        <f>VLOOKUP($A8,'[2]Z score'!$A:I,9,0)</f>
        <v>-0.312925306670707</v>
      </c>
      <c r="AH8" s="19">
        <f>VLOOKUP($A8,'[2]Z score'!$A:J,10,0)</f>
        <v>0.61358212595082895</v>
      </c>
      <c r="AI8" s="19">
        <f>VLOOKUP($A8,'[2]Z score'!$A:K,11,0)</f>
        <v>-2.1997713471777498</v>
      </c>
      <c r="AJ8" s="20">
        <f>VLOOKUP($A8,'[2]Z score'!$A:L,12,0)</f>
        <v>-0.81665209867382305</v>
      </c>
      <c r="AK8" s="19">
        <f>VLOOKUP($A8,'[2]Z score'!$A:M,13,0)</f>
        <v>-0.47960446670852602</v>
      </c>
      <c r="AL8" s="19">
        <f>VLOOKUP($A8,'[2]Z score'!$A:N,14,0)</f>
        <v>-7.3829618463807895E-2</v>
      </c>
      <c r="AM8" s="19">
        <f>VLOOKUP($A8,'[2]Z score'!$A:O,15,0)</f>
        <v>-1.89188065389629</v>
      </c>
      <c r="AN8" s="19">
        <f>VLOOKUP($A8,'[2]Z score'!$A:P,16,0)</f>
        <v>1.1247376209525199</v>
      </c>
      <c r="AO8" s="19">
        <f>VLOOKUP($A8,'[2]Z score'!$A:Q,17,0)</f>
        <v>-0.121549930336237</v>
      </c>
      <c r="AP8" s="19">
        <f>VLOOKUP($A8,'[2]Z score'!$A:R,18,0)</f>
        <v>-11.6545956957616</v>
      </c>
      <c r="AQ8" s="19">
        <f>VLOOKUP($A8,'[2]Z score'!$A:S,19,0)</f>
        <v>16.6171246623828</v>
      </c>
      <c r="AR8" s="19">
        <f>VLOOKUP($A8,'[2]Z score'!$A:T,20,0)</f>
        <v>1.3760980717267</v>
      </c>
      <c r="AS8" s="19">
        <f>VLOOKUP($A8,'[2]Z score'!$A:U,21,0)</f>
        <v>-0.47236685011574903</v>
      </c>
      <c r="AT8" s="19">
        <f>VLOOKUP($A8,'[2]Z score'!$A:V,22,0)</f>
        <v>-4.58878335087166</v>
      </c>
      <c r="AU8" s="19">
        <f>VLOOKUP($A8,'[2]Z score'!$A:W,23,0)</f>
        <v>-1.83006197845591</v>
      </c>
      <c r="AV8" s="19">
        <f>VLOOKUP($A8,'[2]Z score'!$A:X,24,0)</f>
        <v>-2.2950920362436298</v>
      </c>
      <c r="AW8" s="19">
        <f>VLOOKUP($A8,'[2]Z score'!$A:Y,25,0)</f>
        <v>-0.112771273782068</v>
      </c>
      <c r="AX8" s="19">
        <f>VLOOKUP($A8,'[2]Z score'!$A:Z,26,0)</f>
        <v>-1.4838227246803</v>
      </c>
      <c r="AY8" s="19">
        <f>VLOOKUP($A8,'[2]Z score'!$A:AA,27,0)</f>
        <v>-1.7303964587581799</v>
      </c>
      <c r="AZ8" s="19">
        <f>VLOOKUP($A8,'[2]Z score'!$A:AB,28,0)</f>
        <v>-2.8267078283559801</v>
      </c>
      <c r="BA8" s="19">
        <f>VLOOKUP($A8,'[2]Z score'!$A:AC,29,0)</f>
        <v>-1.9607578465092499</v>
      </c>
      <c r="BB8" s="19">
        <f>VLOOKUP($A8,'[2]Z score'!$A:AD,30,0)</f>
        <v>-1.5577970043762901</v>
      </c>
      <c r="BC8" s="19">
        <f>VLOOKUP($A8,'[2]Z score'!$A:AE,31,0)</f>
        <v>-3.7732111841674998</v>
      </c>
      <c r="BD8" s="20">
        <f>VLOOKUP($A8,'[2]Z score'!$A:AF,31,0)</f>
        <v>-3.7732111841674998</v>
      </c>
      <c r="BE8" s="19">
        <f>VLOOKUP($A8,'[2]Z score'!$A:AG,33,0)</f>
        <v>-1.3493041186380099</v>
      </c>
      <c r="BF8" s="19">
        <f>VLOOKUP($A8,'[2]Z score'!$A:AH,34,0)</f>
        <v>-2.1190333170788498</v>
      </c>
      <c r="BG8" s="19">
        <f>VLOOKUP($A8,'[2]Z score'!$A:AI,35,0)</f>
        <v>-0.94896972554921699</v>
      </c>
      <c r="BH8" s="19">
        <f>VLOOKUP($A8,'[2]Z score'!$A:AJ,36,0)</f>
        <v>2.0087706802917702</v>
      </c>
      <c r="BI8" s="19">
        <f>VLOOKUP($A8,'[2]Z score'!$A:AK,37,0)</f>
        <v>-0.83229178553427396</v>
      </c>
      <c r="BJ8" s="19">
        <f>VLOOKUP($A8,'[2]Z score'!$A:AL,38,0)</f>
        <v>0.40654871523699299</v>
      </c>
      <c r="BK8" s="19">
        <f>VLOOKUP($A8,'[2]Z score'!$A:AM,39,0)</f>
        <v>-2.2703849139068999</v>
      </c>
      <c r="BL8" s="19">
        <f>VLOOKUP($A8,'[2]Z score'!$A:AN,40,0)</f>
        <v>0.16507181019203901</v>
      </c>
      <c r="BM8" s="19">
        <f>VLOOKUP($A8,'[2]Z score'!$A:AO,41,0)</f>
        <v>-1.19857425916359</v>
      </c>
      <c r="BN8" s="19">
        <f>VLOOKUP($A8,'[2]Z score'!$A:AP,42,0)</f>
        <v>-2.6824301023858501</v>
      </c>
      <c r="BO8" s="19" t="str">
        <f>VLOOKUP($A8,'[2]Z score'!$A:AQ,43,0)</f>
        <v>NaN</v>
      </c>
      <c r="BP8" s="19">
        <f>VLOOKUP($A8,'[2]Z score'!$A:AR,44,0)</f>
        <v>-1.56937737307837</v>
      </c>
    </row>
    <row r="9" spans="1:68" ht="16.5" x14ac:dyDescent="0.45">
      <c r="A9" s="9" t="s">
        <v>65</v>
      </c>
      <c r="B9" s="9" t="s">
        <v>144</v>
      </c>
      <c r="C9" s="9" t="s">
        <v>117</v>
      </c>
      <c r="D9" s="9">
        <v>65</v>
      </c>
      <c r="E9" s="9" t="s">
        <v>118</v>
      </c>
      <c r="F9" s="10" t="s">
        <v>145</v>
      </c>
      <c r="G9" s="11"/>
      <c r="H9" s="11" t="s">
        <v>130</v>
      </c>
      <c r="I9" s="11">
        <f>VLOOKUP(A9,'[1]all（48）'!$A:$O,15,0)</f>
        <v>2</v>
      </c>
      <c r="J9" s="11" t="s">
        <v>121</v>
      </c>
      <c r="K9" s="11">
        <v>2</v>
      </c>
      <c r="L9" s="11">
        <f t="shared" si="0"/>
        <v>0</v>
      </c>
      <c r="M9" s="11" t="str">
        <f>VLOOKUP(A9,'[1]all（48）'!$A:$Q,17,0)</f>
        <v>T4</v>
      </c>
      <c r="N9" s="11">
        <v>4</v>
      </c>
      <c r="O9" s="11" t="str">
        <f>VLOOKUP(A9,'[1]all（48）'!$A:$R,18,0)</f>
        <v>N0</v>
      </c>
      <c r="P9" s="11">
        <v>0</v>
      </c>
      <c r="Q9" s="11" t="str">
        <f>VLOOKUP(A9,'[1]all（48）'!$A:$AI,35,0)</f>
        <v>3.3</v>
      </c>
      <c r="R9" s="11">
        <v>3.3</v>
      </c>
      <c r="S9" s="11">
        <f t="shared" si="1"/>
        <v>1</v>
      </c>
      <c r="T9" s="11">
        <f>VLOOKUP(A9,'[1]all（48）'!$A:$V,22,0)</f>
        <v>0</v>
      </c>
      <c r="U9" s="12" t="s">
        <v>122</v>
      </c>
      <c r="V9" s="13">
        <v>0</v>
      </c>
      <c r="W9" s="14">
        <f>VLOOKUP(A9,[2]Sheet1!A:L,12,0)</f>
        <v>0</v>
      </c>
      <c r="X9" s="15">
        <f>VLOOKUP(A9,'[1]all（48）'!$A:$AD,30,0)</f>
        <v>9.4684931506849299</v>
      </c>
      <c r="Y9" s="16">
        <f>VLOOKUP(A9,'[2]Z score'!A:B,2,0)</f>
        <v>76.280335676099</v>
      </c>
      <c r="Z9" s="17">
        <f t="shared" si="2"/>
        <v>10.869305923453</v>
      </c>
      <c r="AA9" s="14">
        <f t="shared" si="3"/>
        <v>9</v>
      </c>
      <c r="AB9" s="18">
        <f>VLOOKUP(A9,'[2]Z score'!A:D,4,0)</f>
        <v>-1.67175156209982</v>
      </c>
      <c r="AC9" s="19">
        <f>VLOOKUP(A9,'[2]Z score'!A:E,5,0)</f>
        <v>-0.46358325136292999</v>
      </c>
      <c r="AD9" s="19">
        <f>VLOOKUP(A9,'[2]Z score'!A:F,6,0)</f>
        <v>-0.31238639175850302</v>
      </c>
      <c r="AE9" s="19">
        <f>VLOOKUP(A9,'[2]Z score'!A:G,7,0)</f>
        <v>1.5492503853227699</v>
      </c>
      <c r="AF9" s="19">
        <f>VLOOKUP($A9,'[2]Z score'!$A:H,8,0)</f>
        <v>-5.1362810649545096</v>
      </c>
      <c r="AG9" s="19">
        <f>VLOOKUP($A9,'[2]Z score'!$A:I,9,0)</f>
        <v>5.4359396863642599</v>
      </c>
      <c r="AH9" s="19">
        <f>VLOOKUP($A9,'[2]Z score'!$A:J,10,0)</f>
        <v>0.105086699053178</v>
      </c>
      <c r="AI9" s="19">
        <f>VLOOKUP($A9,'[2]Z score'!$A:K,11,0)</f>
        <v>2.1167122184263998</v>
      </c>
      <c r="AJ9" s="19">
        <f>VLOOKUP($A9,'[2]Z score'!$A:L,12,0)</f>
        <v>0.12587105891038899</v>
      </c>
      <c r="AK9" s="19">
        <f>VLOOKUP($A9,'[2]Z score'!$A:M,13,0)</f>
        <v>1.6447771051223001E-2</v>
      </c>
      <c r="AL9" s="19">
        <f>VLOOKUP($A9,'[2]Z score'!$A:N,14,0)</f>
        <v>-6.7095627283290096</v>
      </c>
      <c r="AM9" s="19">
        <f>VLOOKUP($A9,'[2]Z score'!$A:O,15,0)</f>
        <v>3.1506873977412999</v>
      </c>
      <c r="AN9" s="19">
        <f>VLOOKUP($A9,'[2]Z score'!$A:P,16,0)</f>
        <v>1.30926249276732</v>
      </c>
      <c r="AO9" s="19">
        <f>VLOOKUP($A9,'[2]Z score'!$A:Q,17,0)</f>
        <v>0.17490702271908201</v>
      </c>
      <c r="AP9" s="19">
        <f>VLOOKUP($A9,'[2]Z score'!$A:R,18,0)</f>
        <v>-1.2679681711124</v>
      </c>
      <c r="AQ9" s="19">
        <f>VLOOKUP($A9,'[2]Z score'!$A:S,19,0)</f>
        <v>10.869305923453</v>
      </c>
      <c r="AR9" s="19">
        <f>VLOOKUP($A9,'[2]Z score'!$A:T,20,0)</f>
        <v>-2.0597594588903498</v>
      </c>
      <c r="AS9" s="19">
        <f>VLOOKUP($A9,'[2]Z score'!$A:U,21,0)</f>
        <v>0.33384521221423602</v>
      </c>
      <c r="AT9" s="19">
        <f>VLOOKUP($A9,'[2]Z score'!$A:V,22,0)</f>
        <v>-2.8353320007273499</v>
      </c>
      <c r="AU9" s="19">
        <f>VLOOKUP($A9,'[2]Z score'!$A:W,23,0)</f>
        <v>2.0750294971982099</v>
      </c>
      <c r="AV9" s="19">
        <f>VLOOKUP($A9,'[2]Z score'!$A:X,24,0)</f>
        <v>-0.235582700901206</v>
      </c>
      <c r="AW9" s="19">
        <f>VLOOKUP($A9,'[2]Z score'!$A:Y,25,0)</f>
        <v>6.6653141510739297E-2</v>
      </c>
      <c r="AX9" s="19">
        <f>VLOOKUP($A9,'[2]Z score'!$A:Z,26,0)</f>
        <v>0.56785990398927499</v>
      </c>
      <c r="AY9" s="19">
        <f>VLOOKUP($A9,'[2]Z score'!$A:AA,27,0)</f>
        <v>-0.219417204453034</v>
      </c>
      <c r="AZ9" s="19">
        <f>VLOOKUP($A9,'[2]Z score'!$A:AB,28,0)</f>
        <v>-8.4080631040297007</v>
      </c>
      <c r="BA9" s="19">
        <f>VLOOKUP($A9,'[2]Z score'!$A:AC,29,0)</f>
        <v>-1.03140201561238</v>
      </c>
      <c r="BB9" s="19">
        <f>VLOOKUP($A9,'[2]Z score'!$A:AD,30,0)</f>
        <v>0.48681403314194299</v>
      </c>
      <c r="BC9" s="19">
        <f>VLOOKUP($A9,'[2]Z score'!$A:AE,31,0)</f>
        <v>-0.73558937205889996</v>
      </c>
      <c r="BD9" s="19">
        <f>VLOOKUP($A9,'[2]Z score'!$A:AF,31,0)</f>
        <v>-0.73558937205889996</v>
      </c>
      <c r="BE9" s="19">
        <f>VLOOKUP($A9,'[2]Z score'!$A:AG,33,0)</f>
        <v>0.10027035901656201</v>
      </c>
      <c r="BF9" s="19">
        <f>VLOOKUP($A9,'[2]Z score'!$A:AH,34,0)</f>
        <v>-0.48789801664218002</v>
      </c>
      <c r="BG9" s="19">
        <f>VLOOKUP($A9,'[2]Z score'!$A:AI,35,0)</f>
        <v>2.40890086170341</v>
      </c>
      <c r="BH9" s="19">
        <f>VLOOKUP($A9,'[2]Z score'!$A:AJ,36,0)</f>
        <v>0.35633063010027899</v>
      </c>
      <c r="BI9" s="19">
        <f>VLOOKUP($A9,'[2]Z score'!$A:AK,37,0)</f>
        <v>-2.5354326376770602</v>
      </c>
      <c r="BJ9" s="19">
        <f>VLOOKUP($A9,'[2]Z score'!$A:AL,38,0)</f>
        <v>-2.9401621468005499</v>
      </c>
      <c r="BK9" s="19">
        <f>VLOOKUP($A9,'[2]Z score'!$A:AM,39,0)</f>
        <v>6.6780610664816402</v>
      </c>
      <c r="BL9" s="19">
        <f>VLOOKUP($A9,'[2]Z score'!$A:AN,40,0)</f>
        <v>-3.7092347903762901</v>
      </c>
      <c r="BM9" s="19">
        <f>VLOOKUP($A9,'[2]Z score'!$A:AO,41,0)</f>
        <v>1.67362853119544</v>
      </c>
      <c r="BN9" s="19">
        <f>VLOOKUP($A9,'[2]Z score'!$A:AP,42,0)</f>
        <v>-8.4782152295208399E-2</v>
      </c>
      <c r="BO9" s="19" t="str">
        <f>VLOOKUP($A9,'[2]Z score'!$A:AQ,43,0)</f>
        <v>NaN</v>
      </c>
      <c r="BP9" s="19">
        <f>VLOOKUP($A9,'[2]Z score'!$A:AR,44,0)</f>
        <v>3.2134709868213198</v>
      </c>
    </row>
    <row r="10" spans="1:68" ht="16.5" x14ac:dyDescent="0.45">
      <c r="A10" s="9" t="s">
        <v>70</v>
      </c>
      <c r="B10" s="9" t="s">
        <v>146</v>
      </c>
      <c r="C10" s="9" t="s">
        <v>117</v>
      </c>
      <c r="D10" s="9">
        <v>56</v>
      </c>
      <c r="E10" s="9" t="s">
        <v>118</v>
      </c>
      <c r="F10" s="10" t="s">
        <v>147</v>
      </c>
      <c r="G10" s="11"/>
      <c r="H10" s="11" t="s">
        <v>120</v>
      </c>
      <c r="I10" s="11">
        <f>VLOOKUP(A10,'[1]all（48）'!$A:$O,15,0)</f>
        <v>1</v>
      </c>
      <c r="J10" s="11" t="s">
        <v>127</v>
      </c>
      <c r="K10" s="11">
        <v>1</v>
      </c>
      <c r="L10" s="11">
        <f t="shared" si="0"/>
        <v>0</v>
      </c>
      <c r="M10" s="11" t="str">
        <f>VLOOKUP(A10,'[1]all（48）'!$A:$Q,17,0)</f>
        <v>T1</v>
      </c>
      <c r="N10" s="11">
        <v>1</v>
      </c>
      <c r="O10" s="11" t="str">
        <f>VLOOKUP(A10,'[1]all（48）'!$A:$R,18,0)</f>
        <v>N0</v>
      </c>
      <c r="P10" s="11">
        <v>0</v>
      </c>
      <c r="Q10" s="11" t="str">
        <f>VLOOKUP(A10,'[1]all（48）'!$A:$AI,35,0)</f>
        <v>1.6</v>
      </c>
      <c r="R10" s="11">
        <v>1.6</v>
      </c>
      <c r="S10" s="11">
        <f t="shared" si="1"/>
        <v>0</v>
      </c>
      <c r="T10" s="11">
        <f>VLOOKUP(A10,'[1]all（48）'!$A:$V,22,0)</f>
        <v>0</v>
      </c>
      <c r="U10" s="12" t="s">
        <v>122</v>
      </c>
      <c r="V10" s="13">
        <v>0</v>
      </c>
      <c r="W10" s="14">
        <f>VLOOKUP(A10,[2]Sheet1!A:L,12,0)</f>
        <v>0</v>
      </c>
      <c r="X10" s="15">
        <f>VLOOKUP(A10,'[1]all（48）'!$A:$AD,30,0)</f>
        <v>8.4821917808219194</v>
      </c>
      <c r="Y10" s="16">
        <f>VLOOKUP(A10,'[2]Z score'!A:B,2,0)</f>
        <v>84.112724055846499</v>
      </c>
      <c r="Z10" s="17">
        <f t="shared" si="2"/>
        <v>8.8574424727321492</v>
      </c>
      <c r="AA10" s="14">
        <f t="shared" si="3"/>
        <v>18</v>
      </c>
      <c r="AB10" s="18">
        <f>VLOOKUP(A10,'[2]Z score'!A:D,4,0)</f>
        <v>-1.93063749482032</v>
      </c>
      <c r="AC10" s="19">
        <f>VLOOKUP(A10,'[2]Z score'!A:E,5,0)</f>
        <v>1.4198439036572299</v>
      </c>
      <c r="AD10" s="19">
        <f>VLOOKUP(A10,'[2]Z score'!A:F,6,0)</f>
        <v>1.97943439848556</v>
      </c>
      <c r="AE10" s="19">
        <f>VLOOKUP(A10,'[2]Z score'!A:G,7,0)</f>
        <v>0.19759165134205001</v>
      </c>
      <c r="AF10" s="19">
        <f>VLOOKUP($A10,'[2]Z score'!$A:H,8,0)</f>
        <v>0.201293420220126</v>
      </c>
      <c r="AG10" s="19">
        <f>VLOOKUP($A10,'[2]Z score'!$A:I,9,0)</f>
        <v>6.08615964821466</v>
      </c>
      <c r="AH10" s="19">
        <f>VLOOKUP($A10,'[2]Z score'!$A:J,10,0)</f>
        <v>-7.9046902864530004</v>
      </c>
      <c r="AI10" s="19">
        <f>VLOOKUP($A10,'[2]Z score'!$A:K,11,0)</f>
        <v>-8.0327623882211192</v>
      </c>
      <c r="AJ10" s="19">
        <f>VLOOKUP($A10,'[2]Z score'!$A:L,12,0)</f>
        <v>8.8574424727321492</v>
      </c>
      <c r="AK10" s="19">
        <f>VLOOKUP($A10,'[2]Z score'!$A:M,13,0)</f>
        <v>-3.1905286886940298</v>
      </c>
      <c r="AL10" s="19">
        <f>VLOOKUP($A10,'[2]Z score'!$A:N,14,0)</f>
        <v>2.4129065835631298</v>
      </c>
      <c r="AM10" s="19">
        <f>VLOOKUP($A10,'[2]Z score'!$A:O,15,0)</f>
        <v>5.4255810464667604</v>
      </c>
      <c r="AN10" s="19">
        <f>VLOOKUP($A10,'[2]Z score'!$A:P,16,0)</f>
        <v>5.9809848493881699</v>
      </c>
      <c r="AO10" s="19">
        <f>VLOOKUP($A10,'[2]Z score'!$A:Q,17,0)</f>
        <v>-1.3801588203114501</v>
      </c>
      <c r="AP10" s="19">
        <f>VLOOKUP($A10,'[2]Z score'!$A:R,18,0)</f>
        <v>-1.7947328330813299</v>
      </c>
      <c r="AQ10" s="19">
        <f>VLOOKUP($A10,'[2]Z score'!$A:S,19,0)</f>
        <v>5.7168412290051096</v>
      </c>
      <c r="AR10" s="19">
        <f>VLOOKUP($A10,'[2]Z score'!$A:T,20,0)</f>
        <v>1.3190351829474201</v>
      </c>
      <c r="AS10" s="19">
        <f>VLOOKUP($A10,'[2]Z score'!$A:U,21,0)</f>
        <v>2.0827833064928498</v>
      </c>
      <c r="AT10" s="19">
        <f>VLOOKUP($A10,'[2]Z score'!$A:V,22,0)</f>
        <v>-0.98069348352326102</v>
      </c>
      <c r="AU10" s="19">
        <f>VLOOKUP($A10,'[2]Z score'!$A:W,23,0)</f>
        <v>5.8323060716524999</v>
      </c>
      <c r="AV10" s="19">
        <f>VLOOKUP($A10,'[2]Z score'!$A:X,24,0)</f>
        <v>-1.6229250593525599</v>
      </c>
      <c r="AW10" s="19">
        <f>VLOOKUP($A10,'[2]Z score'!$A:Y,25,0)</f>
        <v>-1.29211695783642</v>
      </c>
      <c r="AX10" s="19">
        <f>VLOOKUP($A10,'[2]Z score'!$A:Z,26,0)</f>
        <v>6.4285839721447502</v>
      </c>
      <c r="AY10" s="19">
        <f>VLOOKUP($A10,'[2]Z score'!$A:AA,27,0)</f>
        <v>-3.0915931711011502</v>
      </c>
      <c r="AZ10" s="19">
        <f>VLOOKUP($A10,'[2]Z score'!$A:AB,28,0)</f>
        <v>0.73634147072362399</v>
      </c>
      <c r="BA10" s="19">
        <f>VLOOKUP($A10,'[2]Z score'!$A:AC,29,0)</f>
        <v>-6.1545458571494001</v>
      </c>
      <c r="BB10" s="19">
        <f>VLOOKUP($A10,'[2]Z score'!$A:AD,30,0)</f>
        <v>3.6878436821242202</v>
      </c>
      <c r="BC10" s="19">
        <f>VLOOKUP($A10,'[2]Z score'!$A:AE,31,0)</f>
        <v>-5.9368800796853902</v>
      </c>
      <c r="BD10" s="19">
        <f>VLOOKUP($A10,'[2]Z score'!$A:AF,31,0)</f>
        <v>-5.9368800796853902</v>
      </c>
      <c r="BE10" s="19">
        <f>VLOOKUP($A10,'[2]Z score'!$A:AG,33,0)</f>
        <v>-0.797409647376492</v>
      </c>
      <c r="BF10" s="19">
        <f>VLOOKUP($A10,'[2]Z score'!$A:AH,34,0)</f>
        <v>-1.8650481561480099</v>
      </c>
      <c r="BG10" s="19">
        <f>VLOOKUP($A10,'[2]Z score'!$A:AI,35,0)</f>
        <v>0.969430833725757</v>
      </c>
      <c r="BH10" s="19">
        <f>VLOOKUP($A10,'[2]Z score'!$A:AJ,36,0)</f>
        <v>2.0535214321792301</v>
      </c>
      <c r="BI10" s="19">
        <f>VLOOKUP($A10,'[2]Z score'!$A:AK,37,0)</f>
        <v>-4.0678964101828301</v>
      </c>
      <c r="BJ10" s="19">
        <f>VLOOKUP($A10,'[2]Z score'!$A:AL,38,0)</f>
        <v>-3.9805878227248601</v>
      </c>
      <c r="BK10" s="19">
        <f>VLOOKUP($A10,'[2]Z score'!$A:AM,39,0)</f>
        <v>-0.34549375489321899</v>
      </c>
      <c r="BL10" s="19">
        <f>VLOOKUP($A10,'[2]Z score'!$A:AN,40,0)</f>
        <v>0.72699549762202598</v>
      </c>
      <c r="BM10" s="19">
        <f>VLOOKUP($A10,'[2]Z score'!$A:AO,41,0)</f>
        <v>-3.8344355697224799</v>
      </c>
      <c r="BN10" s="19">
        <f>VLOOKUP($A10,'[2]Z score'!$A:AP,42,0)</f>
        <v>1.5525028510041901</v>
      </c>
      <c r="BO10" s="19" t="str">
        <f>VLOOKUP($A10,'[2]Z score'!$A:AQ,43,0)</f>
        <v>NaN</v>
      </c>
      <c r="BP10" s="19">
        <f>VLOOKUP($A10,'[2]Z score'!$A:AR,44,0)</f>
        <v>-0.67251140741981097</v>
      </c>
    </row>
    <row r="11" spans="1:68" ht="16.5" x14ac:dyDescent="0.45">
      <c r="A11" s="9" t="s">
        <v>87</v>
      </c>
      <c r="B11" s="9" t="s">
        <v>148</v>
      </c>
      <c r="C11" s="9" t="s">
        <v>117</v>
      </c>
      <c r="D11" s="9">
        <v>66</v>
      </c>
      <c r="E11" s="9" t="s">
        <v>118</v>
      </c>
      <c r="F11" s="10" t="s">
        <v>149</v>
      </c>
      <c r="G11" s="9" t="s">
        <v>150</v>
      </c>
      <c r="H11" s="21" t="s">
        <v>151</v>
      </c>
      <c r="I11" s="11">
        <f>VLOOKUP(A11,'[1]all（48）'!$A:$O,15,0)</f>
        <v>1</v>
      </c>
      <c r="J11" s="10" t="s">
        <v>121</v>
      </c>
      <c r="K11" s="11">
        <v>2</v>
      </c>
      <c r="L11" s="11">
        <f t="shared" si="0"/>
        <v>0</v>
      </c>
      <c r="M11" s="11" t="str">
        <f>VLOOKUP(A11,'[1]all（48）'!$A:$Q,17,0)</f>
        <v>T3</v>
      </c>
      <c r="N11" s="11">
        <v>3</v>
      </c>
      <c r="O11" s="11" t="str">
        <f>VLOOKUP(A11,'[1]all（48）'!$A:$R,18,0)</f>
        <v>N0</v>
      </c>
      <c r="P11" s="11">
        <v>0</v>
      </c>
      <c r="Q11" s="11" t="str">
        <f>VLOOKUP(A11,'[1]all（48）'!$A:$AI,35,0)</f>
        <v>3.0</v>
      </c>
      <c r="R11" s="11">
        <v>3</v>
      </c>
      <c r="S11" s="11">
        <f t="shared" si="1"/>
        <v>0</v>
      </c>
      <c r="T11" s="11">
        <f>VLOOKUP(A11,'[1]all（48）'!$A:$V,22,0)</f>
        <v>0</v>
      </c>
      <c r="U11" s="12" t="s">
        <v>122</v>
      </c>
      <c r="V11" s="13">
        <v>0</v>
      </c>
      <c r="W11" s="14">
        <f>VLOOKUP(A11,[2]Sheet1!A:L,12,0)</f>
        <v>0</v>
      </c>
      <c r="X11" s="15">
        <f>VLOOKUP(A11,'[1]all（48）'!$A:$AD,30,0)</f>
        <v>38.4657534246575</v>
      </c>
      <c r="Y11" s="16">
        <f>VLOOKUP(A11,'[2]Z score'!A:B,2,0)</f>
        <v>88.572670725164301</v>
      </c>
      <c r="Z11" s="17">
        <f t="shared" si="2"/>
        <v>17.678182573263602</v>
      </c>
      <c r="AA11" s="14">
        <f t="shared" si="3"/>
        <v>10</v>
      </c>
      <c r="AB11" s="18">
        <f>VLOOKUP(A11,'[2]Z score'!A:D,4,0)</f>
        <v>-1.65665559673393</v>
      </c>
      <c r="AC11" s="19">
        <f>VLOOKUP(A11,'[2]Z score'!A:E,5,0)</f>
        <v>-0.49184283376040999</v>
      </c>
      <c r="AD11" s="19">
        <f>VLOOKUP(A11,'[2]Z score'!A:F,6,0)</f>
        <v>-1.1775239394588499</v>
      </c>
      <c r="AE11" s="19">
        <f>VLOOKUP(A11,'[2]Z score'!A:G,7,0)</f>
        <v>-0.13383601917514901</v>
      </c>
      <c r="AF11" s="19">
        <f>VLOOKUP($A11,'[2]Z score'!$A:H,8,0)</f>
        <v>-5.1362810649545096</v>
      </c>
      <c r="AG11" s="19">
        <f>VLOOKUP($A11,'[2]Z score'!$A:I,9,0)</f>
        <v>5.4359396863642599</v>
      </c>
      <c r="AH11" s="19">
        <f>VLOOKUP($A11,'[2]Z score'!$A:J,10,0)</f>
        <v>-3.1170384557437001</v>
      </c>
      <c r="AI11" s="19">
        <f>VLOOKUP($A11,'[2]Z score'!$A:K,11,0)</f>
        <v>-3.46286216803284</v>
      </c>
      <c r="AJ11" s="20">
        <f>VLOOKUP($A11,'[2]Z score'!$A:L,12,0)</f>
        <v>-2.0593330546991599</v>
      </c>
      <c r="AK11" s="19">
        <f>VLOOKUP($A11,'[2]Z score'!$A:M,13,0)</f>
        <v>-1.48110063325038</v>
      </c>
      <c r="AL11" s="19">
        <f>VLOOKUP($A11,'[2]Z score'!$A:N,14,0)</f>
        <v>1.9470979020499</v>
      </c>
      <c r="AM11" s="19">
        <f>VLOOKUP($A11,'[2]Z score'!$A:O,15,0)</f>
        <v>-2.0965093551906002</v>
      </c>
      <c r="AN11" s="19">
        <f>VLOOKUP($A11,'[2]Z score'!$A:P,16,0)</f>
        <v>13.1137858806647</v>
      </c>
      <c r="AO11" s="19">
        <f>VLOOKUP($A11,'[2]Z score'!$A:Q,17,0)</f>
        <v>-9.7059702005175392</v>
      </c>
      <c r="AP11" s="19">
        <f>VLOOKUP($A11,'[2]Z score'!$A:R,18,0)</f>
        <v>-6.1605578654869397</v>
      </c>
      <c r="AQ11" s="19">
        <f>VLOOKUP($A11,'[2]Z score'!$A:S,19,0)</f>
        <v>17.678182573263602</v>
      </c>
      <c r="AR11" s="19">
        <f>VLOOKUP($A11,'[2]Z score'!$A:T,20,0)</f>
        <v>-0.74872426264675396</v>
      </c>
      <c r="AS11" s="19">
        <f>VLOOKUP($A11,'[2]Z score'!$A:U,21,0)</f>
        <v>7.8295042673152404E-2</v>
      </c>
      <c r="AT11" s="19">
        <f>VLOOKUP($A11,'[2]Z score'!$A:V,22,0)</f>
        <v>0.169429192851273</v>
      </c>
      <c r="AU11" s="19">
        <f>VLOOKUP($A11,'[2]Z score'!$A:W,23,0)</f>
        <v>-2.9093970860021301</v>
      </c>
      <c r="AV11" s="19">
        <f>VLOOKUP($A11,'[2]Z score'!$A:X,24,0)</f>
        <v>-0.92568080919568696</v>
      </c>
      <c r="AW11" s="19">
        <f>VLOOKUP($A11,'[2]Z score'!$A:Y,25,0)</f>
        <v>-1.5707365038627901</v>
      </c>
      <c r="AX11" s="19">
        <f>VLOOKUP($A11,'[2]Z score'!$A:Z,26,0)</f>
        <v>0.84972634340745801</v>
      </c>
      <c r="AY11" s="19">
        <f>VLOOKUP($A11,'[2]Z score'!$A:AA,27,0)</f>
        <v>0.27162250393436599</v>
      </c>
      <c r="AZ11" s="19">
        <f>VLOOKUP($A11,'[2]Z score'!$A:AB,28,0)</f>
        <v>3.9508492373666999</v>
      </c>
      <c r="BA11" s="19">
        <f>VLOOKUP($A11,'[2]Z score'!$A:AC,29,0)</f>
        <v>-7.3909849267566603</v>
      </c>
      <c r="BB11" s="19">
        <f>VLOOKUP($A11,'[2]Z score'!$A:AD,30,0)</f>
        <v>-0.49681198208335198</v>
      </c>
      <c r="BC11" s="19">
        <f>VLOOKUP($A11,'[2]Z score'!$A:AE,31,0)</f>
        <v>-1.1353146293162699</v>
      </c>
      <c r="BD11" s="20">
        <f>VLOOKUP($A11,'[2]Z score'!$A:AF,31,0)</f>
        <v>-1.1353146293162699</v>
      </c>
      <c r="BE11" s="19">
        <f>VLOOKUP($A11,'[2]Z score'!$A:AG,33,0)</f>
        <v>-1.46602854344114</v>
      </c>
      <c r="BF11" s="19">
        <f>VLOOKUP($A11,'[2]Z score'!$A:AH,34,0)</f>
        <v>-4.2303159031115103E-2</v>
      </c>
      <c r="BG11" s="19">
        <f>VLOOKUP($A11,'[2]Z score'!$A:AI,35,0)</f>
        <v>-1.7516336501117999</v>
      </c>
      <c r="BH11" s="19">
        <f>VLOOKUP($A11,'[2]Z score'!$A:AJ,36,0)</f>
        <v>0.28625317124365601</v>
      </c>
      <c r="BI11" s="19">
        <f>VLOOKUP($A11,'[2]Z score'!$A:AK,37,0)</f>
        <v>-1.9788885427685401</v>
      </c>
      <c r="BJ11" s="19">
        <f>VLOOKUP($A11,'[2]Z score'!$A:AL,38,0)</f>
        <v>-2.4739687344167902</v>
      </c>
      <c r="BK11" s="19">
        <f>VLOOKUP($A11,'[2]Z score'!$A:AM,39,0)</f>
        <v>2.3731645352420401</v>
      </c>
      <c r="BL11" s="19">
        <f>VLOOKUP($A11,'[2]Z score'!$A:AN,40,0)</f>
        <v>1.0909351248610299</v>
      </c>
      <c r="BM11" s="19">
        <f>VLOOKUP($A11,'[2]Z score'!$A:AO,41,0)</f>
        <v>1.0103951415247701</v>
      </c>
      <c r="BN11" s="19">
        <f>VLOOKUP($A11,'[2]Z score'!$A:AP,42,0)</f>
        <v>1.8448117813993301</v>
      </c>
      <c r="BO11" s="19" t="str">
        <f>VLOOKUP($A11,'[2]Z score'!$A:AQ,43,0)</f>
        <v>NaN</v>
      </c>
      <c r="BP11" s="19">
        <f>VLOOKUP($A11,'[2]Z score'!$A:AR,44,0)</f>
        <v>-0.31016353054663698</v>
      </c>
    </row>
    <row r="12" spans="1:68" ht="16.5" x14ac:dyDescent="0.45">
      <c r="A12" s="9" t="s">
        <v>88</v>
      </c>
      <c r="B12" s="9" t="s">
        <v>152</v>
      </c>
      <c r="C12" s="9" t="s">
        <v>117</v>
      </c>
      <c r="D12" s="9">
        <v>76</v>
      </c>
      <c r="E12" s="9" t="s">
        <v>118</v>
      </c>
      <c r="F12" s="10" t="s">
        <v>149</v>
      </c>
      <c r="G12" s="9" t="s">
        <v>125</v>
      </c>
      <c r="H12" s="21" t="s">
        <v>153</v>
      </c>
      <c r="I12" s="11">
        <f>VLOOKUP(A12,'[1]all（48）'!$A:$O,15,0)</f>
        <v>1</v>
      </c>
      <c r="J12" s="10" t="s">
        <v>121</v>
      </c>
      <c r="K12" s="11">
        <v>2</v>
      </c>
      <c r="L12" s="11">
        <f t="shared" si="0"/>
        <v>0</v>
      </c>
      <c r="M12" s="11" t="str">
        <f>VLOOKUP(A12,'[1]all（48）'!$A:$Q,17,0)</f>
        <v>T2</v>
      </c>
      <c r="N12" s="11">
        <v>2</v>
      </c>
      <c r="O12" s="11" t="str">
        <f>VLOOKUP(A12,'[1]all（48）'!$A:$R,18,0)</f>
        <v>N0</v>
      </c>
      <c r="P12" s="11">
        <v>0</v>
      </c>
      <c r="Q12" s="11" t="str">
        <f>VLOOKUP(A12,'[1]all（48）'!$A:$AI,35,0)</f>
        <v>1.5</v>
      </c>
      <c r="R12" s="11">
        <v>1.5</v>
      </c>
      <c r="S12" s="11">
        <f t="shared" si="1"/>
        <v>0</v>
      </c>
      <c r="T12" s="11">
        <f>VLOOKUP(A12,'[1]all（48）'!$A:$V,22,0)</f>
        <v>0</v>
      </c>
      <c r="U12" s="12" t="s">
        <v>122</v>
      </c>
      <c r="V12" s="13">
        <v>0</v>
      </c>
      <c r="W12" s="14">
        <f>VLOOKUP(A12,[2]Sheet1!A:L,12,0)</f>
        <v>0</v>
      </c>
      <c r="X12" s="15">
        <f>VLOOKUP(A12,'[1]all（48）'!$A:$AD,30,0)</f>
        <v>38.794520547945197</v>
      </c>
      <c r="Y12" s="16">
        <f>VLOOKUP(A12,'[2]Z score'!A:B,2,0)</f>
        <v>101.27658523637599</v>
      </c>
      <c r="Z12" s="17">
        <f t="shared" si="2"/>
        <v>18.721081794681002</v>
      </c>
      <c r="AA12" s="14">
        <f t="shared" si="3"/>
        <v>9</v>
      </c>
      <c r="AB12" s="18">
        <f>VLOOKUP(A12,'[2]Z score'!A:D,4,0)</f>
        <v>-1.93063749482032</v>
      </c>
      <c r="AC12" s="19">
        <f>VLOOKUP(A12,'[2]Z score'!A:E,5,0)</f>
        <v>1.4198439036572299</v>
      </c>
      <c r="AD12" s="19">
        <f>VLOOKUP(A12,'[2]Z score'!A:F,6,0)</f>
        <v>-1.1775239394588499</v>
      </c>
      <c r="AE12" s="19">
        <f>VLOOKUP(A12,'[2]Z score'!A:G,7,0)</f>
        <v>-0.13383601917514901</v>
      </c>
      <c r="AF12" s="19">
        <f>VLOOKUP($A12,'[2]Z score'!$A:H,8,0)</f>
        <v>-18.721081794681002</v>
      </c>
      <c r="AG12" s="19">
        <f>VLOOKUP($A12,'[2]Z score'!$A:I,9,0)</f>
        <v>2.3693848323454301</v>
      </c>
      <c r="AH12" s="19">
        <f>VLOOKUP($A12,'[2]Z score'!$A:J,10,0)</f>
        <v>-3.1170384557437001</v>
      </c>
      <c r="AI12" s="19">
        <f>VLOOKUP($A12,'[2]Z score'!$A:K,11,0)</f>
        <v>-3.46286216803284</v>
      </c>
      <c r="AJ12" s="20">
        <f>VLOOKUP($A12,'[2]Z score'!$A:L,12,0)</f>
        <v>-2.0593330546991599</v>
      </c>
      <c r="AK12" s="19">
        <f>VLOOKUP($A12,'[2]Z score'!$A:M,13,0)</f>
        <v>-1.48110063325038</v>
      </c>
      <c r="AL12" s="19">
        <f>VLOOKUP($A12,'[2]Z score'!$A:N,14,0)</f>
        <v>1.9470979020499</v>
      </c>
      <c r="AM12" s="19">
        <f>VLOOKUP($A12,'[2]Z score'!$A:O,15,0)</f>
        <v>-2.0965093551906002</v>
      </c>
      <c r="AN12" s="19">
        <f>VLOOKUP($A12,'[2]Z score'!$A:P,16,0)</f>
        <v>13.1137858806647</v>
      </c>
      <c r="AO12" s="19">
        <f>VLOOKUP($A12,'[2]Z score'!$A:Q,17,0)</f>
        <v>-9.7059702005175392</v>
      </c>
      <c r="AP12" s="19">
        <f>VLOOKUP($A12,'[2]Z score'!$A:R,18,0)</f>
        <v>-6.1605578654869397</v>
      </c>
      <c r="AQ12" s="19">
        <f>VLOOKUP($A12,'[2]Z score'!$A:S,19,0)</f>
        <v>17.678182573263602</v>
      </c>
      <c r="AR12" s="19">
        <f>VLOOKUP($A12,'[2]Z score'!$A:T,20,0)</f>
        <v>-0.74872426264675396</v>
      </c>
      <c r="AS12" s="19">
        <f>VLOOKUP($A12,'[2]Z score'!$A:U,21,0)</f>
        <v>7.8295042673152404E-2</v>
      </c>
      <c r="AT12" s="19">
        <f>VLOOKUP($A12,'[2]Z score'!$A:V,22,0)</f>
        <v>0.169429192851273</v>
      </c>
      <c r="AU12" s="19">
        <f>VLOOKUP($A12,'[2]Z score'!$A:W,23,0)</f>
        <v>-2.9093970860021301</v>
      </c>
      <c r="AV12" s="19">
        <f>VLOOKUP($A12,'[2]Z score'!$A:X,24,0)</f>
        <v>-0.92568080919568696</v>
      </c>
      <c r="AW12" s="19">
        <f>VLOOKUP($A12,'[2]Z score'!$A:Y,25,0)</f>
        <v>-1.5707365038627901</v>
      </c>
      <c r="AX12" s="19">
        <f>VLOOKUP($A12,'[2]Z score'!$A:Z,26,0)</f>
        <v>0.84972634340745801</v>
      </c>
      <c r="AY12" s="19">
        <f>VLOOKUP($A12,'[2]Z score'!$A:AA,27,0)</f>
        <v>0.27162250393436599</v>
      </c>
      <c r="AZ12" s="19">
        <f>VLOOKUP($A12,'[2]Z score'!$A:AB,28,0)</f>
        <v>3.9508492373666999</v>
      </c>
      <c r="BA12" s="19">
        <f>VLOOKUP($A12,'[2]Z score'!$A:AC,29,0)</f>
        <v>-7.3909849267566603</v>
      </c>
      <c r="BB12" s="19">
        <f>VLOOKUP($A12,'[2]Z score'!$A:AD,30,0)</f>
        <v>-0.49681198208335198</v>
      </c>
      <c r="BC12" s="19">
        <f>VLOOKUP($A12,'[2]Z score'!$A:AE,31,0)</f>
        <v>-1.1353146293162699</v>
      </c>
      <c r="BD12" s="20">
        <f>VLOOKUP($A12,'[2]Z score'!$A:AF,31,0)</f>
        <v>-1.1353146293162699</v>
      </c>
      <c r="BE12" s="19">
        <f>VLOOKUP($A12,'[2]Z score'!$A:AG,33,0)</f>
        <v>-1.46602854344114</v>
      </c>
      <c r="BF12" s="19">
        <f>VLOOKUP($A12,'[2]Z score'!$A:AH,34,0)</f>
        <v>-4.2303159031115103E-2</v>
      </c>
      <c r="BG12" s="19">
        <f>VLOOKUP($A12,'[2]Z score'!$A:AI,35,0)</f>
        <v>-1.7516336501117999</v>
      </c>
      <c r="BH12" s="19">
        <f>VLOOKUP($A12,'[2]Z score'!$A:AJ,36,0)</f>
        <v>0.28625317124365601</v>
      </c>
      <c r="BI12" s="19">
        <f>VLOOKUP($A12,'[2]Z score'!$A:AK,37,0)</f>
        <v>-1.9788885427685401</v>
      </c>
      <c r="BJ12" s="19">
        <f>VLOOKUP($A12,'[2]Z score'!$A:AL,38,0)</f>
        <v>-2.4739687344167902</v>
      </c>
      <c r="BK12" s="19">
        <f>VLOOKUP($A12,'[2]Z score'!$A:AM,39,0)</f>
        <v>2.3731645352420401</v>
      </c>
      <c r="BL12" s="19">
        <f>VLOOKUP($A12,'[2]Z score'!$A:AN,40,0)</f>
        <v>1.0909351248610299</v>
      </c>
      <c r="BM12" s="19">
        <f>VLOOKUP($A12,'[2]Z score'!$A:AO,41,0)</f>
        <v>1.0103951415247701</v>
      </c>
      <c r="BN12" s="19">
        <f>VLOOKUP($A12,'[2]Z score'!$A:AP,42,0)</f>
        <v>1.8448117813993301</v>
      </c>
      <c r="BO12" s="19" t="str">
        <f>VLOOKUP($A12,'[2]Z score'!$A:AQ,43,0)</f>
        <v>NaN</v>
      </c>
      <c r="BP12" s="19">
        <f>VLOOKUP($A12,'[2]Z score'!$A:AR,44,0)</f>
        <v>-0.31016353054663698</v>
      </c>
    </row>
    <row r="13" spans="1:68" ht="16.5" x14ac:dyDescent="0.45">
      <c r="A13" s="9" t="s">
        <v>47</v>
      </c>
      <c r="B13" s="9" t="s">
        <v>154</v>
      </c>
      <c r="C13" s="9" t="s">
        <v>117</v>
      </c>
      <c r="D13" s="9">
        <v>46</v>
      </c>
      <c r="E13" s="9" t="s">
        <v>135</v>
      </c>
      <c r="F13" s="11" t="s">
        <v>155</v>
      </c>
      <c r="G13" s="11"/>
      <c r="H13" s="11" t="s">
        <v>133</v>
      </c>
      <c r="I13" s="11">
        <f>VLOOKUP(A13,'[1]all（48）'!$A:$O,15,0)</f>
        <v>2</v>
      </c>
      <c r="J13" s="10" t="s">
        <v>121</v>
      </c>
      <c r="K13" s="11">
        <v>2</v>
      </c>
      <c r="L13" s="11">
        <f t="shared" si="0"/>
        <v>0</v>
      </c>
      <c r="M13" s="11" t="str">
        <f>VLOOKUP(A13,'[1]all（48）'!$A:$Q,17,0)</f>
        <v>T3</v>
      </c>
      <c r="N13" s="11">
        <v>3</v>
      </c>
      <c r="O13" s="11" t="str">
        <f>VLOOKUP(A13,'[1]all（48）'!$A:$R,18,0)</f>
        <v>N0</v>
      </c>
      <c r="P13" s="11">
        <v>0</v>
      </c>
      <c r="Q13" s="11" t="str">
        <f>VLOOKUP(A13,'[1]all（48）'!$A:$AI,35,0)</f>
        <v>3.0</v>
      </c>
      <c r="R13" s="11">
        <v>3</v>
      </c>
      <c r="S13" s="11">
        <f t="shared" si="1"/>
        <v>0</v>
      </c>
      <c r="T13" s="11">
        <f>VLOOKUP(A13,'[1]all（48）'!$A:$V,22,0)</f>
        <v>0</v>
      </c>
      <c r="U13" s="12" t="s">
        <v>122</v>
      </c>
      <c r="V13" s="13">
        <v>0</v>
      </c>
      <c r="W13" s="14">
        <f>VLOOKUP(A13,[2]Sheet1!A:L,12,0)</f>
        <v>0</v>
      </c>
      <c r="X13" s="15">
        <f>VLOOKUP(A13,'[1]all（48）'!$A:$AD,30,0)</f>
        <v>26.432876712328799</v>
      </c>
      <c r="Y13" s="16">
        <f>VLOOKUP(A13,'[2]Z score'!A:B,2,0)</f>
        <v>123.780832693881</v>
      </c>
      <c r="Z13" s="17">
        <f t="shared" si="2"/>
        <v>16.6171246623828</v>
      </c>
      <c r="AA13" s="14">
        <f t="shared" si="3"/>
        <v>13</v>
      </c>
      <c r="AB13" s="18">
        <f>VLOOKUP(A13,'[2]Z score'!A:D,4,0)</f>
        <v>-1.8268227262791199</v>
      </c>
      <c r="AC13" s="19">
        <f>VLOOKUP(A13,'[2]Z score'!A:E,5,0)</f>
        <v>0.598242792494733</v>
      </c>
      <c r="AD13" s="19">
        <f>VLOOKUP(A13,'[2]Z score'!A:F,6,0)</f>
        <v>-1.9516685828833999</v>
      </c>
      <c r="AE13" s="19">
        <f>VLOOKUP(A13,'[2]Z score'!A:G,7,0)</f>
        <v>-0.100595595751189</v>
      </c>
      <c r="AF13" s="19">
        <f>VLOOKUP($A13,'[2]Z score'!$A:H,8,0)</f>
        <v>-12.3678250403186</v>
      </c>
      <c r="AG13" s="19">
        <f>VLOOKUP($A13,'[2]Z score'!$A:I,9,0)</f>
        <v>11.6896428231026</v>
      </c>
      <c r="AH13" s="19">
        <f>VLOOKUP($A13,'[2]Z score'!$A:J,10,0)</f>
        <v>10.8980000910051</v>
      </c>
      <c r="AI13" s="19">
        <f>VLOOKUP($A13,'[2]Z score'!$A:K,11,0)</f>
        <v>-13.047341535985099</v>
      </c>
      <c r="AJ13" s="19">
        <f>VLOOKUP($A13,'[2]Z score'!$A:L,12,0)</f>
        <v>-2.6471335831544298</v>
      </c>
      <c r="AK13" s="19">
        <f>VLOOKUP($A13,'[2]Z score'!$A:M,13,0)</f>
        <v>-0.297305937280192</v>
      </c>
      <c r="AL13" s="19">
        <f>VLOOKUP($A13,'[2]Z score'!$A:N,14,0)</f>
        <v>9.7478554914771998</v>
      </c>
      <c r="AM13" s="19">
        <f>VLOOKUP($A13,'[2]Z score'!$A:O,15,0)</f>
        <v>-0.142551916829981</v>
      </c>
      <c r="AN13" s="19">
        <f>VLOOKUP($A13,'[2]Z score'!$A:P,16,0)</f>
        <v>3.03069907438854</v>
      </c>
      <c r="AO13" s="19">
        <f>VLOOKUP($A13,'[2]Z score'!$A:Q,17,0)</f>
        <v>-5.4966185028231704</v>
      </c>
      <c r="AP13" s="19">
        <f>VLOOKUP($A13,'[2]Z score'!$A:R,18,0)</f>
        <v>-11.6545956957616</v>
      </c>
      <c r="AQ13" s="19">
        <f>VLOOKUP($A13,'[2]Z score'!$A:S,19,0)</f>
        <v>16.6171246623828</v>
      </c>
      <c r="AR13" s="19">
        <f>VLOOKUP($A13,'[2]Z score'!$A:T,20,0)</f>
        <v>4.0991471753065598</v>
      </c>
      <c r="AS13" s="19">
        <f>VLOOKUP($A13,'[2]Z score'!$A:U,21,0)</f>
        <v>6.6592843600762004</v>
      </c>
      <c r="AT13" s="19">
        <f>VLOOKUP($A13,'[2]Z score'!$A:V,22,0)</f>
        <v>-6.4928111670136603</v>
      </c>
      <c r="AU13" s="19">
        <f>VLOOKUP($A13,'[2]Z score'!$A:W,23,0)</f>
        <v>-2.21024635529725</v>
      </c>
      <c r="AV13" s="19">
        <f>VLOOKUP($A13,'[2]Z score'!$A:X,24,0)</f>
        <v>-2.1532609495941299</v>
      </c>
      <c r="AW13" s="19">
        <f>VLOOKUP($A13,'[2]Z score'!$A:Y,25,0)</f>
        <v>-0.34779514582722798</v>
      </c>
      <c r="AX13" s="19">
        <f>VLOOKUP($A13,'[2]Z score'!$A:Z,26,0)</f>
        <v>0.52156155789785796</v>
      </c>
      <c r="AY13" s="19">
        <f>VLOOKUP($A13,'[2]Z score'!$A:AA,27,0)</f>
        <v>-0.55278918705403401</v>
      </c>
      <c r="AZ13" s="19">
        <f>VLOOKUP($A13,'[2]Z score'!$A:AB,28,0)</f>
        <v>-3.2246076220318698</v>
      </c>
      <c r="BA13" s="19">
        <f>VLOOKUP($A13,'[2]Z score'!$A:AC,29,0)</f>
        <v>-2.0722482002406499</v>
      </c>
      <c r="BB13" s="19">
        <f>VLOOKUP($A13,'[2]Z score'!$A:AD,30,0)</f>
        <v>-1.46643566351004</v>
      </c>
      <c r="BC13" s="19">
        <f>VLOOKUP($A13,'[2]Z score'!$A:AE,31,0)</f>
        <v>-2.0445245523972999</v>
      </c>
      <c r="BD13" s="19">
        <f>VLOOKUP($A13,'[2]Z score'!$A:AF,31,0)</f>
        <v>-2.0445245523972999</v>
      </c>
      <c r="BE13" s="19">
        <f>VLOOKUP($A13,'[2]Z score'!$A:AG,33,0)</f>
        <v>7.4175048887544406E-2</v>
      </c>
      <c r="BF13" s="19">
        <f>VLOOKUP($A13,'[2]Z score'!$A:AH,34,0)</f>
        <v>-0.59475606033321904</v>
      </c>
      <c r="BG13" s="19">
        <f>VLOOKUP($A13,'[2]Z score'!$A:AI,35,0)</f>
        <v>0.11540521279324201</v>
      </c>
      <c r="BH13" s="19">
        <f>VLOOKUP($A13,'[2]Z score'!$A:AJ,36,0)</f>
        <v>0.222918116863077</v>
      </c>
      <c r="BI13" s="19">
        <f>VLOOKUP($A13,'[2]Z score'!$A:AK,37,0)</f>
        <v>-1.0955643376568001</v>
      </c>
      <c r="BJ13" s="19">
        <f>VLOOKUP($A13,'[2]Z score'!$A:AL,38,0)</f>
        <v>-1.29051171688637</v>
      </c>
      <c r="BK13" s="19">
        <f>VLOOKUP($A13,'[2]Z score'!$A:AM,39,0)</f>
        <v>0.99115512570943498</v>
      </c>
      <c r="BL13" s="19">
        <f>VLOOKUP($A13,'[2]Z score'!$A:AN,40,0)</f>
        <v>-0.78321964103617503</v>
      </c>
      <c r="BM13" s="19">
        <f>VLOOKUP($A13,'[2]Z score'!$A:AO,41,0)</f>
        <v>0.63856116464079504</v>
      </c>
      <c r="BN13" s="19">
        <f>VLOOKUP($A13,'[2]Z score'!$A:AP,42,0)</f>
        <v>0.947658087654631</v>
      </c>
      <c r="BO13" s="19" t="str">
        <f>VLOOKUP($A13,'[2]Z score'!$A:AQ,43,0)</f>
        <v>NaN</v>
      </c>
      <c r="BP13" s="19">
        <f>VLOOKUP($A13,'[2]Z score'!$A:AR,44,0)</f>
        <v>-1.2324385696042499</v>
      </c>
    </row>
    <row r="14" spans="1:68" ht="16.5" x14ac:dyDescent="0.45">
      <c r="A14" s="23" t="s">
        <v>78</v>
      </c>
      <c r="B14" s="23" t="s">
        <v>156</v>
      </c>
      <c r="C14" s="23" t="s">
        <v>117</v>
      </c>
      <c r="D14" s="23">
        <v>62</v>
      </c>
      <c r="E14" s="23" t="s">
        <v>118</v>
      </c>
      <c r="F14" s="24" t="s">
        <v>157</v>
      </c>
      <c r="G14" s="25"/>
      <c r="H14" s="25" t="s">
        <v>133</v>
      </c>
      <c r="I14" s="11">
        <f>VLOOKUP(A14,'[1]all（48）'!$A:$O,15,0)</f>
        <v>2</v>
      </c>
      <c r="J14" s="25" t="s">
        <v>158</v>
      </c>
      <c r="K14" s="25">
        <v>4</v>
      </c>
      <c r="L14" s="11">
        <f t="shared" si="0"/>
        <v>1</v>
      </c>
      <c r="M14" s="11" t="str">
        <f>VLOOKUP(A14,'[1]all（48）'!$A:$Q,17,0)</f>
        <v>T3</v>
      </c>
      <c r="N14" s="11">
        <v>3</v>
      </c>
      <c r="O14" s="11" t="str">
        <f>VLOOKUP(A14,'[1]all（48）'!$A:$R,18,0)</f>
        <v>N0</v>
      </c>
      <c r="P14" s="11">
        <v>0</v>
      </c>
      <c r="Q14" s="11" t="str">
        <f>VLOOKUP(A14,'[1]all（48）'!$A:$AI,35,0)</f>
        <v>2.5</v>
      </c>
      <c r="R14" s="11">
        <v>2.5</v>
      </c>
      <c r="S14" s="11">
        <f t="shared" si="1"/>
        <v>0</v>
      </c>
      <c r="T14" s="11">
        <f>VLOOKUP(A14,'[1]all（48）'!$A:$V,22,0)</f>
        <v>1</v>
      </c>
      <c r="U14" s="23" t="s">
        <v>159</v>
      </c>
      <c r="V14" s="14">
        <v>1</v>
      </c>
      <c r="W14" s="14">
        <f>VLOOKUP(A14,[2]Sheet1!A:L,12,0)</f>
        <v>1</v>
      </c>
      <c r="X14" s="15">
        <f>VLOOKUP(A14,'[1]all（48）'!$A:$AD,30,0)</f>
        <v>26.695890410958899</v>
      </c>
      <c r="Y14" s="26">
        <f>VLOOKUP(A14,'[2]Z score'!A:B,2,0)</f>
        <v>123.876251378991</v>
      </c>
      <c r="Z14" s="17">
        <f t="shared" si="2"/>
        <v>15.3804444834566</v>
      </c>
      <c r="AA14" s="14">
        <f t="shared" si="3"/>
        <v>23</v>
      </c>
      <c r="AB14" s="18">
        <f>VLOOKUP(A14,'[2]Z score'!A:D,4,0)</f>
        <v>-2.02763375404386</v>
      </c>
      <c r="AC14" s="27">
        <f>VLOOKUP(A14,'[2]Z score'!A:E,5,0)</f>
        <v>6.7375915879544701</v>
      </c>
      <c r="AD14" s="19">
        <f>VLOOKUP(A14,'[2]Z score'!A:F,6,0)</f>
        <v>3.2280456127290398</v>
      </c>
      <c r="AE14" s="19">
        <f>VLOOKUP(A14,'[2]Z score'!A:G,7,0)</f>
        <v>0.61007481205493996</v>
      </c>
      <c r="AF14" s="28">
        <f>VLOOKUP($A14,'[2]Z score'!$A:H,8,0)</f>
        <v>-7.1577693762699699</v>
      </c>
      <c r="AG14" s="29">
        <f>VLOOKUP($A14,'[2]Z score'!$A:I,9,0)</f>
        <v>13.1583059579724</v>
      </c>
      <c r="AH14" s="28">
        <f>VLOOKUP($A14,'[2]Z score'!$A:J,10,0)</f>
        <v>-14.9717186279468</v>
      </c>
      <c r="AI14" s="28">
        <f>VLOOKUP($A14,'[2]Z score'!$A:K,11,0)</f>
        <v>-7.9954538978897496</v>
      </c>
      <c r="AJ14" s="19">
        <f>VLOOKUP($A14,'[2]Z score'!$A:L,12,0)</f>
        <v>0.66464857325182802</v>
      </c>
      <c r="AK14" s="19">
        <f>VLOOKUP($A14,'[2]Z score'!$A:M,13,0)</f>
        <v>-12.231914782674901</v>
      </c>
      <c r="AL14" s="19">
        <f>VLOOKUP($A14,'[2]Z score'!$A:N,14,0)</f>
        <v>-2.9801307562316199</v>
      </c>
      <c r="AM14" s="19">
        <f>VLOOKUP($A14,'[2]Z score'!$A:O,15,0)</f>
        <v>1.0711076795438901</v>
      </c>
      <c r="AN14" s="27">
        <f>VLOOKUP($A14,'[2]Z score'!$A:P,16,0)</f>
        <v>3.2436598603879201</v>
      </c>
      <c r="AO14" s="27">
        <f>VLOOKUP($A14,'[2]Z score'!$A:Q,17,0)</f>
        <v>4.1841386370941898</v>
      </c>
      <c r="AP14" s="28">
        <f>VLOOKUP($A14,'[2]Z score'!$A:R,18,0)</f>
        <v>-3.8010616483523698</v>
      </c>
      <c r="AQ14" s="19">
        <f>VLOOKUP($A14,'[2]Z score'!$A:S,19,0)</f>
        <v>2.4055732597395298</v>
      </c>
      <c r="AR14" s="28">
        <f>VLOOKUP($A14,'[2]Z score'!$A:T,20,0)</f>
        <v>-4.78260908809842</v>
      </c>
      <c r="AS14" s="19">
        <f>VLOOKUP($A14,'[2]Z score'!$A:U,21,0)</f>
        <v>1.5134077566550701</v>
      </c>
      <c r="AT14" s="19">
        <f>VLOOKUP($A14,'[2]Z score'!$A:V,22,0)</f>
        <v>-2.0842947829753502</v>
      </c>
      <c r="AU14" s="19">
        <f>VLOOKUP($A14,'[2]Z score'!$A:W,23,0)</f>
        <v>9.5611099603486294E-2</v>
      </c>
      <c r="AV14" s="27">
        <f>VLOOKUP($A14,'[2]Z score'!$A:X,24,0)</f>
        <v>7.8931119140351198</v>
      </c>
      <c r="AW14" s="19">
        <f>VLOOKUP($A14,'[2]Z score'!$A:Y,25,0)</f>
        <v>-1.14449285708211</v>
      </c>
      <c r="AX14" s="27">
        <f>VLOOKUP($A14,'[2]Z score'!$A:Z,26,0)</f>
        <v>5.21048567436873</v>
      </c>
      <c r="AY14" s="19">
        <f>VLOOKUP($A14,'[2]Z score'!$A:AA,27,0)</f>
        <v>2.6374858895802298</v>
      </c>
      <c r="AZ14" s="28">
        <f>VLOOKUP($A14,'[2]Z score'!$A:AB,28,0)</f>
        <v>-15.3804444834566</v>
      </c>
      <c r="BA14" s="27">
        <f>VLOOKUP($A14,'[2]Z score'!$A:AC,29,0)</f>
        <v>6.1966038661472496</v>
      </c>
      <c r="BB14" s="19">
        <f>VLOOKUP($A14,'[2]Z score'!$A:AD,30,0)</f>
        <v>-0.99094653853214698</v>
      </c>
      <c r="BC14" s="19">
        <f>VLOOKUP($A14,'[2]Z score'!$A:AE,31,0)</f>
        <v>-4.363236001053</v>
      </c>
      <c r="BD14" s="28">
        <f>VLOOKUP($A14,'[2]Z score'!$A:AF,31,0)</f>
        <v>-4.363236001053</v>
      </c>
      <c r="BE14" s="19">
        <f>VLOOKUP($A14,'[2]Z score'!$A:AG,33,0)</f>
        <v>4.1013594965526803</v>
      </c>
      <c r="BF14" s="19">
        <f>VLOOKUP($A14,'[2]Z score'!$A:AH,34,0)</f>
        <v>5.3194224287529499</v>
      </c>
      <c r="BG14" s="19">
        <f>VLOOKUP($A14,'[2]Z score'!$A:AI,35,0)</f>
        <v>-6.2834494731534596</v>
      </c>
      <c r="BH14" s="19">
        <f>VLOOKUP($A14,'[2]Z score'!$A:AJ,36,0)</f>
        <v>-3.6148961747711099</v>
      </c>
      <c r="BI14" s="19">
        <f>VLOOKUP($A14,'[2]Z score'!$A:AK,37,0)</f>
        <v>-1.4517102447711201</v>
      </c>
      <c r="BJ14" s="19">
        <f>VLOOKUP($A14,'[2]Z score'!$A:AL,38,0)</f>
        <v>-0.47718952968919898</v>
      </c>
      <c r="BK14" s="19">
        <f>VLOOKUP($A14,'[2]Z score'!$A:AM,39,0)</f>
        <v>1.89493206574744</v>
      </c>
      <c r="BL14" s="19">
        <f>VLOOKUP($A14,'[2]Z score'!$A:AN,40,0)</f>
        <v>5.9999379715966796</v>
      </c>
      <c r="BM14" s="19">
        <f>VLOOKUP($A14,'[2]Z score'!$A:AO,41,0)</f>
        <v>1.3615482772590799</v>
      </c>
      <c r="BN14" s="19">
        <f>VLOOKUP($A14,'[2]Z score'!$A:AP,42,0)</f>
        <v>-6.2436406209001003</v>
      </c>
      <c r="BO14" s="19" t="str">
        <f>VLOOKUP($A14,'[2]Z score'!$A:AQ,43,0)</f>
        <v>NaN</v>
      </c>
      <c r="BP14" s="19">
        <f>VLOOKUP($A14,'[2]Z score'!$A:AR,44,0)</f>
        <v>2.3206900259771799</v>
      </c>
    </row>
    <row r="15" spans="1:68" ht="16.5" x14ac:dyDescent="0.45">
      <c r="A15" s="9" t="s">
        <v>71</v>
      </c>
      <c r="B15" s="9" t="s">
        <v>160</v>
      </c>
      <c r="C15" s="9" t="s">
        <v>117</v>
      </c>
      <c r="D15" s="9">
        <v>62</v>
      </c>
      <c r="E15" s="9" t="s">
        <v>118</v>
      </c>
      <c r="F15" s="10" t="s">
        <v>161</v>
      </c>
      <c r="G15" s="11"/>
      <c r="H15" s="11" t="s">
        <v>120</v>
      </c>
      <c r="I15" s="11">
        <f>VLOOKUP(A15,'[1]all（48）'!$A:$O,15,0)</f>
        <v>1</v>
      </c>
      <c r="J15" s="11" t="s">
        <v>162</v>
      </c>
      <c r="K15" s="11">
        <v>3</v>
      </c>
      <c r="L15" s="11">
        <f t="shared" si="0"/>
        <v>1</v>
      </c>
      <c r="M15" s="11" t="str">
        <f>VLOOKUP(A15,'[1]all（48）'!$A:$Q,17,0)</f>
        <v>T4</v>
      </c>
      <c r="N15" s="11">
        <v>4</v>
      </c>
      <c r="O15" s="11" t="str">
        <f>VLOOKUP(A15,'[1]all（48）'!$A:$R,18,0)</f>
        <v>N0</v>
      </c>
      <c r="P15" s="11">
        <v>0</v>
      </c>
      <c r="Q15" s="11" t="str">
        <f>VLOOKUP(A15,'[1]all（48）'!$A:$AI,35,0)</f>
        <v>3.0</v>
      </c>
      <c r="R15" s="11">
        <v>3</v>
      </c>
      <c r="S15" s="11">
        <f t="shared" si="1"/>
        <v>0</v>
      </c>
      <c r="T15" s="11">
        <f>VLOOKUP(A15,'[1]all（48）'!$A:$V,22,0)</f>
        <v>0</v>
      </c>
      <c r="U15" s="9" t="s">
        <v>159</v>
      </c>
      <c r="V15" s="14">
        <v>1</v>
      </c>
      <c r="W15" s="14">
        <f>VLOOKUP(A15,[2]Sheet1!A:L,12,0)</f>
        <v>0</v>
      </c>
      <c r="X15" s="15">
        <f>VLOOKUP(A15,'[1]all（48）'!$A:$AD,30,0)</f>
        <v>7.3315068493150699</v>
      </c>
      <c r="Y15" s="16">
        <f>VLOOKUP(A15,'[2]Z score'!A:B,2,0)</f>
        <v>151.56327930929001</v>
      </c>
      <c r="Z15" s="17">
        <f t="shared" si="2"/>
        <v>29.066873497370501</v>
      </c>
      <c r="AA15" s="14">
        <f t="shared" si="3"/>
        <v>18</v>
      </c>
      <c r="AB15" s="18">
        <f>VLOOKUP(A15,'[2]Z score'!A:D,4,0)</f>
        <v>2.6266350612706399</v>
      </c>
      <c r="AC15" s="19">
        <f>VLOOKUP(A15,'[2]Z score'!A:E,5,0)</f>
        <v>2.1367615285541799</v>
      </c>
      <c r="AD15" s="19">
        <f>VLOOKUP(A15,'[2]Z score'!A:F,6,0)</f>
        <v>0.78508898689296602</v>
      </c>
      <c r="AE15" s="19">
        <f>VLOOKUP(A15,'[2]Z score'!A:G,7,0)</f>
        <v>4.2727006434737396</v>
      </c>
      <c r="AF15" s="19">
        <f>VLOOKUP($A15,'[2]Z score'!$A:H,8,0)</f>
        <v>-9.7944853360352599</v>
      </c>
      <c r="AG15" s="19">
        <f>VLOOKUP($A15,'[2]Z score'!$A:I,9,0)</f>
        <v>2.6697405420506102</v>
      </c>
      <c r="AH15" s="19">
        <f>VLOOKUP($A15,'[2]Z score'!$A:J,10,0)</f>
        <v>3.6995886299505401</v>
      </c>
      <c r="AI15" s="19">
        <f>VLOOKUP($A15,'[2]Z score'!$A:K,11,0)</f>
        <v>0.29404244703530902</v>
      </c>
      <c r="AJ15" s="19">
        <f>VLOOKUP($A15,'[2]Z score'!$A:L,12,0)</f>
        <v>29.066873497370501</v>
      </c>
      <c r="AK15" s="19">
        <f>VLOOKUP($A15,'[2]Z score'!$A:M,13,0)</f>
        <v>-11.190073324981199</v>
      </c>
      <c r="AL15" s="19">
        <f>VLOOKUP($A15,'[2]Z score'!$A:N,14,0)</f>
        <v>17.964047921467799</v>
      </c>
      <c r="AM15" s="19">
        <f>VLOOKUP($A15,'[2]Z score'!$A:O,15,0)</f>
        <v>-11.7916094070134</v>
      </c>
      <c r="AN15" s="19">
        <f>VLOOKUP($A15,'[2]Z score'!$A:P,16,0)</f>
        <v>3.3447923015737402</v>
      </c>
      <c r="AO15" s="19">
        <f>VLOOKUP($A15,'[2]Z score'!$A:Q,17,0)</f>
        <v>1.60774735037244</v>
      </c>
      <c r="AP15" s="19">
        <f>VLOOKUP($A15,'[2]Z score'!$A:R,18,0)</f>
        <v>-8.9356163629221701</v>
      </c>
      <c r="AQ15" s="19">
        <f>VLOOKUP($A15,'[2]Z score'!$A:S,19,0)</f>
        <v>4.9311730894390697</v>
      </c>
      <c r="AR15" s="19">
        <f>VLOOKUP($A15,'[2]Z score'!$A:T,20,0)</f>
        <v>-5.6482945841116603</v>
      </c>
      <c r="AS15" s="19">
        <f>VLOOKUP($A15,'[2]Z score'!$A:U,21,0)</f>
        <v>2.2396397199705702</v>
      </c>
      <c r="AT15" s="19">
        <f>VLOOKUP($A15,'[2]Z score'!$A:V,22,0)</f>
        <v>0.52748950284637497</v>
      </c>
      <c r="AU15" s="19">
        <f>VLOOKUP($A15,'[2]Z score'!$A:W,23,0)</f>
        <v>-3.78882515486834</v>
      </c>
      <c r="AV15" s="19">
        <f>VLOOKUP($A15,'[2]Z score'!$A:X,24,0)</f>
        <v>1.3320822635593399</v>
      </c>
      <c r="AW15" s="19">
        <f>VLOOKUP($A15,'[2]Z score'!$A:Y,25,0)</f>
        <v>2.5137609087607999</v>
      </c>
      <c r="AX15" s="19">
        <f>VLOOKUP($A15,'[2]Z score'!$A:Z,26,0)</f>
        <v>3.9364394604293902</v>
      </c>
      <c r="AY15" s="19">
        <f>VLOOKUP($A15,'[2]Z score'!$A:AA,27,0)</f>
        <v>2.4291204469236098</v>
      </c>
      <c r="AZ15" s="19">
        <f>VLOOKUP($A15,'[2]Z score'!$A:AB,28,0)</f>
        <v>-0.13123259883796701</v>
      </c>
      <c r="BA15" s="19">
        <f>VLOOKUP($A15,'[2]Z score'!$A:AC,29,0)</f>
        <v>2.3169603077112702</v>
      </c>
      <c r="BB15" s="19">
        <f>VLOOKUP($A15,'[2]Z score'!$A:AD,30,0)</f>
        <v>2.6461771055201999</v>
      </c>
      <c r="BC15" s="19">
        <f>VLOOKUP($A15,'[2]Z score'!$A:AE,31,0)</f>
        <v>-1.8864352122666601</v>
      </c>
      <c r="BD15" s="19">
        <f>VLOOKUP($A15,'[2]Z score'!$A:AF,31,0)</f>
        <v>-1.8864352122666601</v>
      </c>
      <c r="BE15" s="19">
        <f>VLOOKUP($A15,'[2]Z score'!$A:AG,33,0)</f>
        <v>-1.86415218357518</v>
      </c>
      <c r="BF15" s="19">
        <f>VLOOKUP($A15,'[2]Z score'!$A:AH,34,0)</f>
        <v>0.59007382887078896</v>
      </c>
      <c r="BG15" s="19">
        <f>VLOOKUP($A15,'[2]Z score'!$A:AI,35,0)</f>
        <v>6.4197093701292101</v>
      </c>
      <c r="BH15" s="19">
        <f>VLOOKUP($A15,'[2]Z score'!$A:AJ,36,0)</f>
        <v>-5.7937876345013297</v>
      </c>
      <c r="BI15" s="19">
        <f>VLOOKUP($A15,'[2]Z score'!$A:AK,37,0)</f>
        <v>-2.2917106751890901</v>
      </c>
      <c r="BJ15" s="19">
        <f>VLOOKUP($A15,'[2]Z score'!$A:AL,38,0)</f>
        <v>-3.7998551444798898</v>
      </c>
      <c r="BK15" s="19">
        <f>VLOOKUP($A15,'[2]Z score'!$A:AM,39,0)</f>
        <v>-3.0503978329096699</v>
      </c>
      <c r="BL15" s="19">
        <f>VLOOKUP($A15,'[2]Z score'!$A:AN,40,0)</f>
        <v>4.6700193630962996</v>
      </c>
      <c r="BM15" s="19">
        <f>VLOOKUP($A15,'[2]Z score'!$A:AO,41,0)</f>
        <v>0.92050970318120195</v>
      </c>
      <c r="BN15" s="19">
        <f>VLOOKUP($A15,'[2]Z score'!$A:AP,42,0)</f>
        <v>1.3291117358025499</v>
      </c>
      <c r="BO15" s="19" t="str">
        <f>VLOOKUP($A15,'[2]Z score'!$A:AQ,43,0)</f>
        <v>NaN</v>
      </c>
      <c r="BP15" s="19">
        <f>VLOOKUP($A15,'[2]Z score'!$A:AR,44,0)</f>
        <v>0.62277902909197402</v>
      </c>
    </row>
    <row r="16" spans="1:68" ht="16.5" x14ac:dyDescent="0.45">
      <c r="A16" s="23" t="s">
        <v>73</v>
      </c>
      <c r="B16" s="23" t="s">
        <v>163</v>
      </c>
      <c r="C16" s="23" t="s">
        <v>117</v>
      </c>
      <c r="D16" s="23">
        <v>65</v>
      </c>
      <c r="E16" s="23" t="s">
        <v>118</v>
      </c>
      <c r="F16" s="24" t="s">
        <v>164</v>
      </c>
      <c r="G16" s="25"/>
      <c r="H16" s="25" t="s">
        <v>133</v>
      </c>
      <c r="I16" s="11">
        <f>VLOOKUP(A16,'[1]all（48）'!$A:$O,15,0)</f>
        <v>2</v>
      </c>
      <c r="J16" s="25" t="s">
        <v>158</v>
      </c>
      <c r="K16" s="25">
        <v>4</v>
      </c>
      <c r="L16" s="11">
        <f t="shared" si="0"/>
        <v>1</v>
      </c>
      <c r="M16" s="11" t="str">
        <f>VLOOKUP(A16,'[1]all（48）'!$A:$Q,17,0)</f>
        <v>T4</v>
      </c>
      <c r="N16" s="11">
        <v>4</v>
      </c>
      <c r="O16" s="11" t="str">
        <f>VLOOKUP(A16,'[1]all（48）'!$A:$R,18,0)</f>
        <v>N0</v>
      </c>
      <c r="P16" s="11">
        <v>0</v>
      </c>
      <c r="Q16" s="11" t="str">
        <f>VLOOKUP(A16,'[1]all（48）'!$A:$AI,35,0)</f>
        <v>5.0</v>
      </c>
      <c r="R16" s="11">
        <v>5</v>
      </c>
      <c r="S16" s="11">
        <f t="shared" si="1"/>
        <v>1</v>
      </c>
      <c r="T16" s="11">
        <f>VLOOKUP(A16,'[1]all（48）'!$A:$V,22,0)</f>
        <v>1</v>
      </c>
      <c r="U16" s="23" t="s">
        <v>159</v>
      </c>
      <c r="V16" s="14">
        <v>1</v>
      </c>
      <c r="W16" s="14">
        <f>VLOOKUP(A16,[2]Sheet1!A:L,12,0)</f>
        <v>1</v>
      </c>
      <c r="X16" s="15">
        <f>VLOOKUP(A16,'[1]all（48）'!$A:$AD,30,0)</f>
        <v>21.5342465753425</v>
      </c>
      <c r="Y16" s="16">
        <f>VLOOKUP(A16,'[2]Z score'!A:B,2,0)</f>
        <v>159.73004823999099</v>
      </c>
      <c r="Z16" s="17">
        <f t="shared" si="2"/>
        <v>24.903493255786401</v>
      </c>
      <c r="AA16" s="14">
        <f t="shared" si="3"/>
        <v>26</v>
      </c>
      <c r="AB16" s="18">
        <f>VLOOKUP(A16,'[2]Z score'!A:D,4,0)</f>
        <v>-2.30695874680102</v>
      </c>
      <c r="AC16" s="19">
        <f>VLOOKUP(A16,'[2]Z score'!A:E,5,0)</f>
        <v>8.4795408240820809</v>
      </c>
      <c r="AD16" s="19">
        <f>VLOOKUP(A16,'[2]Z score'!A:F,6,0)</f>
        <v>-3.7792886665059799</v>
      </c>
      <c r="AE16" s="19">
        <f>VLOOKUP(A16,'[2]Z score'!A:G,7,0)</f>
        <v>-5.7193474813777296</v>
      </c>
      <c r="AF16" s="19">
        <f>VLOOKUP($A16,'[2]Z score'!$A:H,8,0)</f>
        <v>-14.830100148575401</v>
      </c>
      <c r="AG16" s="19">
        <f>VLOOKUP($A16,'[2]Z score'!$A:I,9,0)</f>
        <v>13.6465504920372</v>
      </c>
      <c r="AH16" s="19">
        <f>VLOOKUP($A16,'[2]Z score'!$A:J,10,0)</f>
        <v>-8.5335490906750895</v>
      </c>
      <c r="AI16" s="19">
        <f>VLOOKUP($A16,'[2]Z score'!$A:K,11,0)</f>
        <v>-2.9966089163478999</v>
      </c>
      <c r="AJ16" s="19">
        <f>VLOOKUP($A16,'[2]Z score'!$A:L,12,0)</f>
        <v>24.903493255786401</v>
      </c>
      <c r="AK16" s="19">
        <f>VLOOKUP($A16,'[2]Z score'!$A:M,13,0)</f>
        <v>-13.9321486233626</v>
      </c>
      <c r="AL16" s="19">
        <f>VLOOKUP($A16,'[2]Z score'!$A:N,14,0)</f>
        <v>10.8376308472149</v>
      </c>
      <c r="AM16" s="19">
        <f>VLOOKUP($A16,'[2]Z score'!$A:O,15,0)</f>
        <v>7.3621851451792404</v>
      </c>
      <c r="AN16" s="19">
        <f>VLOOKUP($A16,'[2]Z score'!$A:P,16,0)</f>
        <v>-0.83065381778641001</v>
      </c>
      <c r="AO16" s="19">
        <f>VLOOKUP($A16,'[2]Z score'!$A:Q,17,0)</f>
        <v>-2.1666587433378699</v>
      </c>
      <c r="AP16" s="19">
        <f>VLOOKUP($A16,'[2]Z score'!$A:R,18,0)</f>
        <v>-12.582317656027101</v>
      </c>
      <c r="AQ16" s="19">
        <f>VLOOKUP($A16,'[2]Z score'!$A:S,19,0)</f>
        <v>7.1726024976160101</v>
      </c>
      <c r="AR16" s="19">
        <f>VLOOKUP($A16,'[2]Z score'!$A:T,20,0)</f>
        <v>-6.8357879211676096</v>
      </c>
      <c r="AS16" s="19">
        <f>VLOOKUP($A16,'[2]Z score'!$A:U,21,0)</f>
        <v>-3.6560465536448499</v>
      </c>
      <c r="AT16" s="19">
        <f>VLOOKUP($A16,'[2]Z score'!$A:V,22,0)</f>
        <v>-1.1898855471495</v>
      </c>
      <c r="AU16" s="19">
        <f>VLOOKUP($A16,'[2]Z score'!$A:W,23,0)</f>
        <v>-4.2023890178712904</v>
      </c>
      <c r="AV16" s="19">
        <f>VLOOKUP($A16,'[2]Z score'!$A:X,24,0)</f>
        <v>-3.9273302023409702</v>
      </c>
      <c r="AW16" s="19">
        <f>VLOOKUP($A16,'[2]Z score'!$A:Y,25,0)</f>
        <v>-10.1112427647041</v>
      </c>
      <c r="AX16" s="19">
        <f>VLOOKUP($A16,'[2]Z score'!$A:Z,26,0)</f>
        <v>-2.0542161755129</v>
      </c>
      <c r="AY16" s="19">
        <f>VLOOKUP($A16,'[2]Z score'!$A:AA,27,0)</f>
        <v>-2.9432090706960699</v>
      </c>
      <c r="AZ16" s="19">
        <f>VLOOKUP($A16,'[2]Z score'!$A:AB,28,0)</f>
        <v>3.8619702830210798</v>
      </c>
      <c r="BA16" s="19">
        <f>VLOOKUP($A16,'[2]Z score'!$A:AC,29,0)</f>
        <v>-2.79560514418539</v>
      </c>
      <c r="BB16" s="19">
        <f>VLOOKUP($A16,'[2]Z score'!$A:AD,30,0)</f>
        <v>3.85423242294083</v>
      </c>
      <c r="BC16" s="19">
        <f>VLOOKUP($A16,'[2]Z score'!$A:AE,31,0)</f>
        <v>-5.3826020829027303</v>
      </c>
      <c r="BD16" s="19">
        <f>VLOOKUP($A16,'[2]Z score'!$A:AF,31,0)</f>
        <v>-5.3826020829027303</v>
      </c>
      <c r="BE16" s="19">
        <f>VLOOKUP($A16,'[2]Z score'!$A:AG,33,0)</f>
        <v>3.8528038006351601</v>
      </c>
      <c r="BF16" s="19">
        <f>VLOOKUP($A16,'[2]Z score'!$A:AH,34,0)</f>
        <v>-1.98315293528107</v>
      </c>
      <c r="BG16" s="19">
        <f>VLOOKUP($A16,'[2]Z score'!$A:AI,35,0)</f>
        <v>-0.88439303180953199</v>
      </c>
      <c r="BH16" s="19">
        <f>VLOOKUP($A16,'[2]Z score'!$A:AJ,36,0)</f>
        <v>5.5684573314684398</v>
      </c>
      <c r="BI16" s="19">
        <f>VLOOKUP($A16,'[2]Z score'!$A:AK,37,0)</f>
        <v>-1.1842321871700301</v>
      </c>
      <c r="BJ16" s="19">
        <f>VLOOKUP($A16,'[2]Z score'!$A:AL,38,0)</f>
        <v>-6.3507204436926497</v>
      </c>
      <c r="BK16" s="19">
        <f>VLOOKUP($A16,'[2]Z score'!$A:AM,39,0)</f>
        <v>4.2187807257831302</v>
      </c>
      <c r="BL16" s="19">
        <f>VLOOKUP($A16,'[2]Z score'!$A:AN,40,0)</f>
        <v>2.1425017576594101</v>
      </c>
      <c r="BM16" s="19">
        <f>VLOOKUP($A16,'[2]Z score'!$A:AO,41,0)</f>
        <v>-2.5573249996067302</v>
      </c>
      <c r="BN16" s="19">
        <f>VLOOKUP($A16,'[2]Z score'!$A:AP,42,0)</f>
        <v>-3.5279912978285499</v>
      </c>
      <c r="BO16" s="19" t="str">
        <f>VLOOKUP($A16,'[2]Z score'!$A:AQ,43,0)</f>
        <v>NaN</v>
      </c>
      <c r="BP16" s="19">
        <f>VLOOKUP($A16,'[2]Z score'!$A:AR,44,0)</f>
        <v>1.9921895383219601</v>
      </c>
    </row>
    <row r="17" spans="1:68" ht="16.5" x14ac:dyDescent="0.45">
      <c r="A17" s="9" t="s">
        <v>83</v>
      </c>
      <c r="B17" s="9" t="s">
        <v>165</v>
      </c>
      <c r="C17" s="9" t="s">
        <v>117</v>
      </c>
      <c r="D17" s="9">
        <v>58</v>
      </c>
      <c r="E17" s="9" t="s">
        <v>118</v>
      </c>
      <c r="F17" s="10" t="s">
        <v>149</v>
      </c>
      <c r="G17" s="9" t="s">
        <v>125</v>
      </c>
      <c r="H17" s="11" t="s">
        <v>166</v>
      </c>
      <c r="I17" s="11">
        <f>VLOOKUP(A17,'[1]all（48）'!$A:$O,15,0)</f>
        <v>3</v>
      </c>
      <c r="J17" s="11" t="s">
        <v>127</v>
      </c>
      <c r="K17" s="11">
        <v>1</v>
      </c>
      <c r="L17" s="11">
        <f t="shared" si="0"/>
        <v>0</v>
      </c>
      <c r="M17" s="11" t="str">
        <f>VLOOKUP(A17,'[1]all（48）'!$A:$Q,17,0)</f>
        <v>T2</v>
      </c>
      <c r="N17" s="11">
        <v>2</v>
      </c>
      <c r="O17" s="11" t="str">
        <f>VLOOKUP(A17,'[1]all（48）'!$A:$R,18,0)</f>
        <v>N1</v>
      </c>
      <c r="P17" s="11">
        <v>1</v>
      </c>
      <c r="Q17" s="11" t="str">
        <f>VLOOKUP(A17,'[1]all（48）'!$A:$AI,35,0)</f>
        <v>3.2</v>
      </c>
      <c r="R17" s="11">
        <v>3.2</v>
      </c>
      <c r="S17" s="11">
        <f t="shared" si="1"/>
        <v>1</v>
      </c>
      <c r="T17" s="11">
        <f>VLOOKUP(A17,'[1]all（48）'!$A:$V,22,0)</f>
        <v>0</v>
      </c>
      <c r="U17" s="9" t="s">
        <v>159</v>
      </c>
      <c r="V17" s="14">
        <v>1</v>
      </c>
      <c r="W17" s="14">
        <f>VLOOKUP(A17,[2]Sheet1!A:L,12,0)</f>
        <v>1</v>
      </c>
      <c r="X17" s="15">
        <f>VLOOKUP(A17,'[1]all（48）'!$A:$AD,30,0)</f>
        <v>16.602739726027401</v>
      </c>
      <c r="Y17" s="16">
        <f>VLOOKUP(A17,'[2]Z score'!A:B,2,0)</f>
        <v>184.31432671184101</v>
      </c>
      <c r="Z17" s="17" t="e">
        <f t="shared" si="2"/>
        <v>#REF!</v>
      </c>
      <c r="AA17" s="14">
        <f t="shared" si="3"/>
        <v>13</v>
      </c>
      <c r="AB17" s="18">
        <f>VLOOKUP(A17,'[2]Z score'!A:D,4,0)</f>
        <v>-1.80015060631179</v>
      </c>
      <c r="AC17" s="19">
        <f>VLOOKUP(A17,'[2]Z score'!A:E,5,0)</f>
        <v>0.13330698953686601</v>
      </c>
      <c r="AD17" s="19">
        <f>VLOOKUP(A17,'[2]Z score'!A:F,6,0)</f>
        <v>-1.1775239394588499</v>
      </c>
      <c r="AE17" s="19">
        <f>VLOOKUP(A17,'[2]Z score'!A:G,7,0)</f>
        <v>-0.13383601917514901</v>
      </c>
      <c r="AF17" s="19">
        <f>VLOOKUP($A17,'[2]Z score'!$A:H,8,0)</f>
        <v>-43.060681583332602</v>
      </c>
      <c r="AG17" s="19">
        <f>VLOOKUP($A17,'[2]Z score'!$A:I,9,0)</f>
        <v>44.061711857426602</v>
      </c>
      <c r="AH17" s="19">
        <f>VLOOKUP($A17,'[2]Z score'!$A:J,10,0)</f>
        <v>10.8980000910051</v>
      </c>
      <c r="AI17" s="19">
        <f>VLOOKUP($A17,'[2]Z score'!$A:K,11,0)</f>
        <v>-13.047341535985099</v>
      </c>
      <c r="AJ17" s="20">
        <f>VLOOKUP($A17,'[2]Z score'!$A:L,12,0)</f>
        <v>-2.6471335831544298</v>
      </c>
      <c r="AK17" s="19">
        <f>VLOOKUP($A17,'[2]Z score'!$A:M,13,0)</f>
        <v>-0.297305937280192</v>
      </c>
      <c r="AL17" s="19">
        <f>VLOOKUP($A17,'[2]Z score'!$A:N,14,0)</f>
        <v>9.7478554914771998</v>
      </c>
      <c r="AM17" s="19">
        <f>VLOOKUP($A17,'[2]Z score'!$A:O,15,0)</f>
        <v>-0.142551916829981</v>
      </c>
      <c r="AN17" s="19">
        <f>VLOOKUP($A17,'[2]Z score'!$A:P,16,0)</f>
        <v>3.03069907438854</v>
      </c>
      <c r="AO17" s="19">
        <f>VLOOKUP($A17,'[2]Z score'!$A:Q,17,0)</f>
        <v>-5.4966185028231704</v>
      </c>
      <c r="AP17" s="19">
        <f>VLOOKUP($A17,'[2]Z score'!$A:R,18,0)</f>
        <v>-11.6545956957616</v>
      </c>
      <c r="AQ17" s="19">
        <f>VLOOKUP($A17,'[2]Z score'!$A:S,19,0)</f>
        <v>16.6171246623828</v>
      </c>
      <c r="AR17" s="19">
        <f>VLOOKUP($A17,'[2]Z score'!$A:T,20,0)</f>
        <v>4.0991471753065598</v>
      </c>
      <c r="AS17" s="19">
        <f>VLOOKUP($A17,'[2]Z score'!$A:U,21,0)</f>
        <v>6.6592843600762004</v>
      </c>
      <c r="AT17" s="19">
        <f>VLOOKUP($A17,'[2]Z score'!$A:V,22,0)</f>
        <v>-6.4928111670136603</v>
      </c>
      <c r="AU17" s="19">
        <f>VLOOKUP($A17,'[2]Z score'!$A:W,23,0)</f>
        <v>-2.21024635529725</v>
      </c>
      <c r="AV17" s="19">
        <f>VLOOKUP($A17,'[2]Z score'!$A:X,24,0)</f>
        <v>-2.1532609495941299</v>
      </c>
      <c r="AW17" s="19">
        <f>VLOOKUP($A17,'[2]Z score'!$A:Y,25,0)</f>
        <v>-0.34779514582722798</v>
      </c>
      <c r="AX17" s="19">
        <f>VLOOKUP($A17,'[2]Z score'!$A:Z,26,0)</f>
        <v>0.52156155789785796</v>
      </c>
      <c r="AY17" s="19">
        <f>VLOOKUP($A17,'[2]Z score'!$A:AA,27,0)</f>
        <v>-0.55278918705403401</v>
      </c>
      <c r="AZ17" s="19">
        <f>VLOOKUP($A17,'[2]Z score'!$A:AB,28,0)</f>
        <v>-3.2246076220318698</v>
      </c>
      <c r="BA17" s="19">
        <f>VLOOKUP($A17,'[2]Z score'!$A:AC,29,0)</f>
        <v>-2.0722482002406499</v>
      </c>
      <c r="BB17" s="19">
        <f>VLOOKUP($A17,'[2]Z score'!$A:AD,30,0)</f>
        <v>-1.46643566351004</v>
      </c>
      <c r="BC17" s="19">
        <f>VLOOKUP($A17,'[2]Z score'!$A:AE,31,0)</f>
        <v>-2.0445245523972999</v>
      </c>
      <c r="BD17" s="20">
        <f>VLOOKUP($A17,'[2]Z score'!$A:AF,31,0)</f>
        <v>-2.0445245523972999</v>
      </c>
      <c r="BE17" s="19">
        <f>VLOOKUP($A17,'[2]Z score'!$A:AG,33,0)</f>
        <v>7.4175048887544406E-2</v>
      </c>
      <c r="BF17" s="19">
        <f>VLOOKUP($A17,'[2]Z score'!$A:AH,34,0)</f>
        <v>-0.59475606033321904</v>
      </c>
      <c r="BG17" s="19">
        <f>VLOOKUP($A17,'[2]Z score'!$A:AI,35,0)</f>
        <v>0.11540521279324201</v>
      </c>
      <c r="BH17" s="19">
        <f>VLOOKUP($A17,'[2]Z score'!$A:AJ,36,0)</f>
        <v>0.222918116863077</v>
      </c>
      <c r="BI17" s="19">
        <f>VLOOKUP($A17,'[2]Z score'!$A:AK,37,0)</f>
        <v>-1.0955643376568001</v>
      </c>
      <c r="BJ17" s="19">
        <f>VLOOKUP($A17,'[2]Z score'!$A:AL,38,0)</f>
        <v>-1.29051171688637</v>
      </c>
      <c r="BK17" s="19">
        <f>VLOOKUP($A17,'[2]Z score'!$A:AM,39,0)</f>
        <v>0.99115512570943498</v>
      </c>
      <c r="BL17" s="19">
        <f>VLOOKUP($A17,'[2]Z score'!$A:AN,40,0)</f>
        <v>-0.78321964103617503</v>
      </c>
      <c r="BM17" s="19">
        <f>VLOOKUP($A17,'[2]Z score'!$A:AO,41,0)</f>
        <v>0.63856116464079504</v>
      </c>
      <c r="BN17" s="19">
        <f>VLOOKUP($A17,'[2]Z score'!$A:AP,42,0)</f>
        <v>0.947658087654631</v>
      </c>
      <c r="BO17" s="19" t="str">
        <f>VLOOKUP($A17,'[2]Z score'!$A:AQ,43,0)</f>
        <v>NaN</v>
      </c>
      <c r="BP17" s="19" t="e">
        <f>VLOOKUP($A17,'[2]Z score'!$A:AR,44,0)</f>
        <v>#REF!</v>
      </c>
    </row>
    <row r="18" spans="1:68" ht="16.5" x14ac:dyDescent="0.45">
      <c r="A18" s="23" t="s">
        <v>80</v>
      </c>
      <c r="B18" s="23" t="s">
        <v>167</v>
      </c>
      <c r="C18" s="23" t="s">
        <v>117</v>
      </c>
      <c r="D18" s="23">
        <v>47</v>
      </c>
      <c r="E18" s="23" t="s">
        <v>118</v>
      </c>
      <c r="F18" s="24" t="s">
        <v>149</v>
      </c>
      <c r="G18" s="25"/>
      <c r="H18" s="25" t="s">
        <v>133</v>
      </c>
      <c r="I18" s="11">
        <f>VLOOKUP(A18,'[1]all（48）'!$A:$O,15,0)</f>
        <v>2</v>
      </c>
      <c r="J18" s="25" t="s">
        <v>162</v>
      </c>
      <c r="K18" s="11">
        <v>3</v>
      </c>
      <c r="L18" s="11">
        <f t="shared" si="0"/>
        <v>1</v>
      </c>
      <c r="M18" s="11" t="str">
        <f>VLOOKUP(A18,'[1]all（48）'!$A:$Q,17,0)</f>
        <v>T3</v>
      </c>
      <c r="N18" s="11">
        <v>3</v>
      </c>
      <c r="O18" s="11" t="str">
        <f>VLOOKUP(A18,'[1]all（48）'!$A:$R,18,0)</f>
        <v>N1</v>
      </c>
      <c r="P18" s="11">
        <v>1</v>
      </c>
      <c r="Q18" s="11" t="str">
        <f>VLOOKUP(A18,'[1]all（48）'!$A:$AI,35,0)</f>
        <v>5.5</v>
      </c>
      <c r="R18" s="11">
        <v>5.5</v>
      </c>
      <c r="S18" s="11">
        <f t="shared" si="1"/>
        <v>1</v>
      </c>
      <c r="T18" s="11">
        <f>VLOOKUP(A18,'[1]all（48）'!$A:$V,22,0)</f>
        <v>1</v>
      </c>
      <c r="U18" s="23" t="s">
        <v>159</v>
      </c>
      <c r="V18" s="14">
        <v>1</v>
      </c>
      <c r="W18" s="14">
        <f>VLOOKUP(A18,[2]Sheet1!A:L,12,0)</f>
        <v>1</v>
      </c>
      <c r="X18" s="15">
        <f>VLOOKUP(A18,'[1]all（48）'!$A:$AD,30,0)</f>
        <v>13.1178082191781</v>
      </c>
      <c r="Y18" s="16">
        <f>VLOOKUP(A18,'[2]Z score'!A:B,2,0)</f>
        <v>195.4256462733</v>
      </c>
      <c r="Z18" s="17">
        <f t="shared" si="2"/>
        <v>21.970017246916701</v>
      </c>
      <c r="AA18" s="14">
        <f t="shared" si="3"/>
        <v>23</v>
      </c>
      <c r="AB18" s="18">
        <f>VLOOKUP(A18,'[2]Z score'!A:D,4,0)</f>
        <v>-3.7038737298219502</v>
      </c>
      <c r="AC18" s="19">
        <f>VLOOKUP(A18,'[2]Z score'!A:E,5,0)</f>
        <v>8.5610128699720001</v>
      </c>
      <c r="AD18" s="19">
        <f>VLOOKUP(A18,'[2]Z score'!A:F,6,0)</f>
        <v>1.3704012548440401</v>
      </c>
      <c r="AE18" s="19">
        <f>VLOOKUP(A18,'[2]Z score'!A:G,7,0)</f>
        <v>4.2212092947032396</v>
      </c>
      <c r="AF18" s="19">
        <f>VLOOKUP($A18,'[2]Z score'!$A:H,8,0)</f>
        <v>-13.2484800282927</v>
      </c>
      <c r="AG18" s="19">
        <f>VLOOKUP($A18,'[2]Z score'!$A:I,9,0)</f>
        <v>1.4884070885023899</v>
      </c>
      <c r="AH18" s="19">
        <f>VLOOKUP($A18,'[2]Z score'!$A:J,10,0)</f>
        <v>-9.1432700028867</v>
      </c>
      <c r="AI18" s="19">
        <f>VLOOKUP($A18,'[2]Z score'!$A:K,11,0)</f>
        <v>-21.970017246916701</v>
      </c>
      <c r="AJ18" s="19">
        <f>VLOOKUP($A18,'[2]Z score'!$A:L,12,0)</f>
        <v>15.9868259695237</v>
      </c>
      <c r="AK18" s="19">
        <f>VLOOKUP($A18,'[2]Z score'!$A:M,13,0)</f>
        <v>-16.404504032637</v>
      </c>
      <c r="AL18" s="19">
        <f>VLOOKUP($A18,'[2]Z score'!$A:N,14,0)</f>
        <v>1.7719672412343701</v>
      </c>
      <c r="AM18" s="19">
        <f>VLOOKUP($A18,'[2]Z score'!$A:O,15,0)</f>
        <v>-11.5954880341663</v>
      </c>
      <c r="AN18" s="19">
        <f>VLOOKUP($A18,'[2]Z score'!$A:P,16,0)</f>
        <v>0.33767592280931602</v>
      </c>
      <c r="AO18" s="19">
        <f>VLOOKUP($A18,'[2]Z score'!$A:Q,17,0)</f>
        <v>15.081050119202899</v>
      </c>
      <c r="AP18" s="19">
        <f>VLOOKUP($A18,'[2]Z score'!$A:R,18,0)</f>
        <v>-3.8130920227996898</v>
      </c>
      <c r="AQ18" s="19">
        <f>VLOOKUP($A18,'[2]Z score'!$A:S,19,0)</f>
        <v>8.1346323303063404</v>
      </c>
      <c r="AR18" s="19">
        <f>VLOOKUP($A18,'[2]Z score'!$A:T,20,0)</f>
        <v>-16.085450304155199</v>
      </c>
      <c r="AS18" s="19">
        <f>VLOOKUP($A18,'[2]Z score'!$A:U,21,0)</f>
        <v>-5.3282697544661204</v>
      </c>
      <c r="AT18" s="19">
        <f>VLOOKUP($A18,'[2]Z score'!$A:V,22,0)</f>
        <v>-1.3140478794972299</v>
      </c>
      <c r="AU18" s="19">
        <f>VLOOKUP($A18,'[2]Z score'!$A:W,23,0)</f>
        <v>2.7249771975365</v>
      </c>
      <c r="AV18" s="19">
        <f>VLOOKUP($A18,'[2]Z score'!$A:X,24,0)</f>
        <v>-8.9024502685419993</v>
      </c>
      <c r="AW18" s="19">
        <f>VLOOKUP($A18,'[2]Z score'!$A:Y,25,0)</f>
        <v>-0.36380191033633102</v>
      </c>
      <c r="AX18" s="19">
        <f>VLOOKUP($A18,'[2]Z score'!$A:Z,26,0)</f>
        <v>1.48196178563335</v>
      </c>
      <c r="AY18" s="19">
        <f>VLOOKUP($A18,'[2]Z score'!$A:AA,27,0)</f>
        <v>3.5950466567266401</v>
      </c>
      <c r="AZ18" s="19">
        <f>VLOOKUP($A18,'[2]Z score'!$A:AB,28,0)</f>
        <v>-9.9343854935074294</v>
      </c>
      <c r="BA18" s="19">
        <f>VLOOKUP($A18,'[2]Z score'!$A:AC,29,0)</f>
        <v>-0.76582874021512504</v>
      </c>
      <c r="BB18" s="19">
        <f>VLOOKUP($A18,'[2]Z score'!$A:AD,30,0)</f>
        <v>8.3264217999008796</v>
      </c>
      <c r="BC18" s="19">
        <f>VLOOKUP($A18,'[2]Z score'!$A:AE,31,0)</f>
        <v>-1.4809348562729401</v>
      </c>
      <c r="BD18" s="19">
        <f>VLOOKUP($A18,'[2]Z score'!$A:AF,31,0)</f>
        <v>-1.4809348562729401</v>
      </c>
      <c r="BE18" s="19">
        <f>VLOOKUP($A18,'[2]Z score'!$A:AG,33,0)</f>
        <v>2.2685399624316802</v>
      </c>
      <c r="BF18" s="19">
        <f>VLOOKUP($A18,'[2]Z score'!$A:AH,34,0)</f>
        <v>2.95368312157659</v>
      </c>
      <c r="BG18" s="19">
        <f>VLOOKUP($A18,'[2]Z score'!$A:AI,35,0)</f>
        <v>1.09455260128691</v>
      </c>
      <c r="BH18" s="19">
        <f>VLOOKUP($A18,'[2]Z score'!$A:AJ,36,0)</f>
        <v>-9.6637690299741106</v>
      </c>
      <c r="BI18" s="19">
        <f>VLOOKUP($A18,'[2]Z score'!$A:AK,37,0)</f>
        <v>-5.1291224188922504</v>
      </c>
      <c r="BJ18" s="19">
        <f>VLOOKUP($A18,'[2]Z score'!$A:AL,38,0)</f>
        <v>3.2608738672577</v>
      </c>
      <c r="BK18" s="19">
        <f>VLOOKUP($A18,'[2]Z score'!$A:AM,39,0)</f>
        <v>-5.3782516865971202</v>
      </c>
      <c r="BL18" s="19">
        <f>VLOOKUP($A18,'[2]Z score'!$A:AN,40,0)</f>
        <v>11.240209376970601</v>
      </c>
      <c r="BM18" s="19">
        <f>VLOOKUP($A18,'[2]Z score'!$A:AO,41,0)</f>
        <v>1.9525669002557</v>
      </c>
      <c r="BN18" s="19">
        <f>VLOOKUP($A18,'[2]Z score'!$A:AP,42,0)</f>
        <v>-4.2455502332941997</v>
      </c>
      <c r="BO18" s="19" t="str">
        <f>VLOOKUP($A18,'[2]Z score'!$A:AQ,43,0)</f>
        <v>NaN</v>
      </c>
      <c r="BP18" s="19">
        <f>VLOOKUP($A18,'[2]Z score'!$A:AR,44,0)</f>
        <v>-5.4563820238336898E-2</v>
      </c>
    </row>
    <row r="19" spans="1:68" ht="16.5" x14ac:dyDescent="0.45">
      <c r="A19" s="23" t="s">
        <v>81</v>
      </c>
      <c r="B19" s="23" t="s">
        <v>168</v>
      </c>
      <c r="C19" s="23" t="s">
        <v>117</v>
      </c>
      <c r="D19" s="23">
        <v>63</v>
      </c>
      <c r="E19" s="23" t="s">
        <v>118</v>
      </c>
      <c r="F19" s="24" t="s">
        <v>169</v>
      </c>
      <c r="G19" s="25"/>
      <c r="H19" s="25" t="s">
        <v>170</v>
      </c>
      <c r="I19" s="11">
        <f>VLOOKUP(A19,'[1]all（48）'!$A:$O,15,0)</f>
        <v>3</v>
      </c>
      <c r="J19" s="25" t="s">
        <v>121</v>
      </c>
      <c r="K19" s="11">
        <v>2</v>
      </c>
      <c r="L19" s="11">
        <f t="shared" si="0"/>
        <v>0</v>
      </c>
      <c r="M19" s="11" t="str">
        <f>VLOOKUP(A19,'[1]all（48）'!$A:$Q,17,0)</f>
        <v>T3</v>
      </c>
      <c r="N19" s="11">
        <v>3</v>
      </c>
      <c r="O19" s="11" t="str">
        <f>VLOOKUP(A19,'[1]all（48）'!$A:$R,18,0)</f>
        <v>N0</v>
      </c>
      <c r="P19" s="11">
        <v>0</v>
      </c>
      <c r="Q19" s="11" t="str">
        <f>VLOOKUP(A19,'[1]all（48）'!$A:$AI,35,0)</f>
        <v>2.0</v>
      </c>
      <c r="R19" s="11">
        <v>2</v>
      </c>
      <c r="S19" s="11">
        <f t="shared" si="1"/>
        <v>0</v>
      </c>
      <c r="T19" s="11">
        <f>VLOOKUP(A19,'[1]all（48）'!$A:$V,22,0)</f>
        <v>0</v>
      </c>
      <c r="U19" s="30" t="s">
        <v>159</v>
      </c>
      <c r="V19" s="14">
        <v>1</v>
      </c>
      <c r="W19" s="14">
        <f>VLOOKUP(A19,[2]Sheet1!A:L,12,0)</f>
        <v>0</v>
      </c>
      <c r="X19" s="15">
        <f>VLOOKUP(A19,'[1]all（48）'!$A:$AD,30,0)</f>
        <v>59.408219178082199</v>
      </c>
      <c r="Y19" s="16">
        <f>VLOOKUP(A19,'[2]Z score'!A:B,2,0)</f>
        <v>211.03795094373501</v>
      </c>
      <c r="Z19" s="17">
        <f t="shared" si="2"/>
        <v>29.604991591697399</v>
      </c>
      <c r="AA19" s="14">
        <f t="shared" si="3"/>
        <v>21</v>
      </c>
      <c r="AB19" s="18">
        <f>VLOOKUP(A19,'[2]Z score'!A:D,4,0)</f>
        <v>-9.4579993100692497E-3</v>
      </c>
      <c r="AC19" s="19">
        <f>VLOOKUP(A19,'[2]Z score'!A:E,5,0)</f>
        <v>-0.94944956013561499</v>
      </c>
      <c r="AD19" s="19">
        <f>VLOOKUP(A19,'[2]Z score'!A:F,6,0)</f>
        <v>0.49957500616744399</v>
      </c>
      <c r="AE19" s="19">
        <f>VLOOKUP(A19,'[2]Z score'!A:G,7,0)</f>
        <v>2.5342164921641901</v>
      </c>
      <c r="AF19" s="19">
        <f>VLOOKUP($A19,'[2]Z score'!$A:H,8,0)</f>
        <v>-15.4671697607101</v>
      </c>
      <c r="AG19" s="19">
        <f>VLOOKUP($A19,'[2]Z score'!$A:I,9,0)</f>
        <v>7.87741174178307</v>
      </c>
      <c r="AH19" s="19">
        <f>VLOOKUP($A19,'[2]Z score'!$A:J,10,0)</f>
        <v>-25.109676453007101</v>
      </c>
      <c r="AI19" s="19">
        <f>VLOOKUP($A19,'[2]Z score'!$A:K,11,0)</f>
        <v>-6.08614865039796</v>
      </c>
      <c r="AJ19" s="19">
        <f>VLOOKUP($A19,'[2]Z score'!$A:L,12,0)</f>
        <v>11.291272555382299</v>
      </c>
      <c r="AK19" s="19">
        <f>VLOOKUP($A19,'[2]Z score'!$A:M,13,0)</f>
        <v>-6.5619744734029801</v>
      </c>
      <c r="AL19" s="19">
        <f>VLOOKUP($A19,'[2]Z score'!$A:N,14,0)</f>
        <v>0.109593403116022</v>
      </c>
      <c r="AM19" s="19">
        <f>VLOOKUP($A19,'[2]Z score'!$A:O,15,0)</f>
        <v>3.3968605894494299</v>
      </c>
      <c r="AN19" s="19">
        <f>VLOOKUP($A19,'[2]Z score'!$A:P,16,0)</f>
        <v>-3.9552388567987098</v>
      </c>
      <c r="AO19" s="19">
        <f>VLOOKUP($A19,'[2]Z score'!$A:Q,17,0)</f>
        <v>8.9584552853025894</v>
      </c>
      <c r="AP19" s="19">
        <f>VLOOKUP($A19,'[2]Z score'!$A:R,18,0)</f>
        <v>-1.26828326019778</v>
      </c>
      <c r="AQ19" s="19">
        <f>VLOOKUP($A19,'[2]Z score'!$A:S,19,0)</f>
        <v>2.0920829877555498</v>
      </c>
      <c r="AR19" s="19">
        <f>VLOOKUP($A19,'[2]Z score'!$A:T,20,0)</f>
        <v>-8.2519986644141099</v>
      </c>
      <c r="AS19" s="19">
        <f>VLOOKUP($A19,'[2]Z score'!$A:U,21,0)</f>
        <v>15.531497574421101</v>
      </c>
      <c r="AT19" s="19">
        <f>VLOOKUP($A19,'[2]Z score'!$A:V,22,0)</f>
        <v>-9.9461155846145708</v>
      </c>
      <c r="AU19" s="19">
        <f>VLOOKUP($A19,'[2]Z score'!$A:W,23,0)</f>
        <v>8.79935861037821</v>
      </c>
      <c r="AV19" s="19">
        <f>VLOOKUP($A19,'[2]Z score'!$A:X,24,0)</f>
        <v>-20.169185935858799</v>
      </c>
      <c r="AW19" s="19">
        <f>VLOOKUP($A19,'[2]Z score'!$A:Y,25,0)</f>
        <v>3.0150875976479399</v>
      </c>
      <c r="AX19" s="19">
        <f>VLOOKUP($A19,'[2]Z score'!$A:Z,26,0)</f>
        <v>0.21664672693380299</v>
      </c>
      <c r="AY19" s="19">
        <f>VLOOKUP($A19,'[2]Z score'!$A:AA,27,0)</f>
        <v>0.69292845018146199</v>
      </c>
      <c r="AZ19" s="19">
        <f>VLOOKUP($A19,'[2]Z score'!$A:AB,28,0)</f>
        <v>-29.604991591697399</v>
      </c>
      <c r="BA19" s="19">
        <f>VLOOKUP($A19,'[2]Z score'!$A:AC,29,0)</f>
        <v>-14.663539519171501</v>
      </c>
      <c r="BB19" s="19">
        <f>VLOOKUP($A19,'[2]Z score'!$A:AD,30,0)</f>
        <v>0.64854889691443995</v>
      </c>
      <c r="BC19" s="19">
        <f>VLOOKUP($A19,'[2]Z score'!$A:AE,31,0)</f>
        <v>3.66661988263954</v>
      </c>
      <c r="BD19" s="19">
        <f>VLOOKUP($A19,'[2]Z score'!$A:AF,31,0)</f>
        <v>3.66661988263954</v>
      </c>
      <c r="BE19" s="19">
        <f>VLOOKUP($A19,'[2]Z score'!$A:AG,33,0)</f>
        <v>0.91445931125509206</v>
      </c>
      <c r="BF19" s="19">
        <f>VLOOKUP($A19,'[2]Z score'!$A:AH,34,0)</f>
        <v>0.43964864649538399</v>
      </c>
      <c r="BG19" s="19">
        <f>VLOOKUP($A19,'[2]Z score'!$A:AI,35,0)</f>
        <v>-0.20497800044085701</v>
      </c>
      <c r="BH19" s="19">
        <f>VLOOKUP($A19,'[2]Z score'!$A:AJ,36,0)</f>
        <v>2.33122012915406</v>
      </c>
      <c r="BI19" s="19">
        <f>VLOOKUP($A19,'[2]Z score'!$A:AK,37,0)</f>
        <v>-1.19882679026148</v>
      </c>
      <c r="BJ19" s="19">
        <f>VLOOKUP($A19,'[2]Z score'!$A:AL,38,0)</f>
        <v>1.94609291393179</v>
      </c>
      <c r="BK19" s="19">
        <f>VLOOKUP($A19,'[2]Z score'!$A:AM,39,0)</f>
        <v>13.981110708118001</v>
      </c>
      <c r="BL19" s="19">
        <f>VLOOKUP($A19,'[2]Z score'!$A:AN,40,0)</f>
        <v>10.5611446428143</v>
      </c>
      <c r="BM19" s="19">
        <f>VLOOKUP($A19,'[2]Z score'!$A:AO,41,0)</f>
        <v>0.90475227792850099</v>
      </c>
      <c r="BN19" s="19">
        <f>VLOOKUP($A19,'[2]Z score'!$A:AP,42,0)</f>
        <v>-1.9514347469349</v>
      </c>
      <c r="BO19" s="19" t="str">
        <f>VLOOKUP($A19,'[2]Z score'!$A:AQ,43,0)</f>
        <v>NaN</v>
      </c>
      <c r="BP19" s="19">
        <f>VLOOKUP($A19,'[2]Z score'!$A:AR,44,0)</f>
        <v>-1.5740864121668099</v>
      </c>
    </row>
    <row r="20" spans="1:68" ht="16.5" x14ac:dyDescent="0.45">
      <c r="A20" s="23" t="s">
        <v>76</v>
      </c>
      <c r="B20" s="23" t="s">
        <v>171</v>
      </c>
      <c r="C20" s="23" t="s">
        <v>117</v>
      </c>
      <c r="D20" s="23">
        <v>67</v>
      </c>
      <c r="E20" s="23" t="s">
        <v>118</v>
      </c>
      <c r="F20" s="24" t="s">
        <v>172</v>
      </c>
      <c r="G20" s="25"/>
      <c r="H20" s="25" t="s">
        <v>133</v>
      </c>
      <c r="I20" s="11">
        <f>VLOOKUP(A20,'[1]all（48）'!$A:$O,15,0)</f>
        <v>2</v>
      </c>
      <c r="J20" s="25" t="s">
        <v>162</v>
      </c>
      <c r="K20" s="11">
        <v>3</v>
      </c>
      <c r="L20" s="11">
        <f t="shared" si="0"/>
        <v>1</v>
      </c>
      <c r="M20" s="11" t="str">
        <f>VLOOKUP(A20,'[1]all（48）'!$A:$Q,17,0)</f>
        <v>T3</v>
      </c>
      <c r="N20" s="11">
        <v>3</v>
      </c>
      <c r="O20" s="11" t="str">
        <f>VLOOKUP(A20,'[1]all（48）'!$A:$R,18,0)</f>
        <v>N0</v>
      </c>
      <c r="P20" s="11">
        <v>0</v>
      </c>
      <c r="Q20" s="11" t="str">
        <f>VLOOKUP(A20,'[1]all（48）'!$A:$AI,35,0)</f>
        <v>3.5</v>
      </c>
      <c r="R20" s="11">
        <v>3.5</v>
      </c>
      <c r="S20" s="11">
        <f t="shared" si="1"/>
        <v>1</v>
      </c>
      <c r="T20" s="11">
        <f>VLOOKUP(A20,'[1]all（48）'!$A:$V,22,0)</f>
        <v>1</v>
      </c>
      <c r="U20" s="23" t="s">
        <v>159</v>
      </c>
      <c r="V20" s="14">
        <v>1</v>
      </c>
      <c r="W20" s="14">
        <f>VLOOKUP(A20,[2]Sheet1!A:L,12,0)</f>
        <v>1</v>
      </c>
      <c r="X20" s="15">
        <f>VLOOKUP(A20,'[1]all（48）'!$A:$AD,30,0)</f>
        <v>21.041095890411</v>
      </c>
      <c r="Y20" s="16">
        <f>VLOOKUP(A20,'[2]Z score'!A:B,2,0)</f>
        <v>221.62890120610501</v>
      </c>
      <c r="Z20" s="17">
        <f t="shared" si="2"/>
        <v>34.812569118777503</v>
      </c>
      <c r="AA20" s="14">
        <f t="shared" si="3"/>
        <v>28</v>
      </c>
      <c r="AB20" s="18">
        <f>VLOOKUP(A20,'[2]Z score'!A:D,4,0)</f>
        <v>-3.2314873274263101</v>
      </c>
      <c r="AC20" s="19">
        <f>VLOOKUP(A20,'[2]Z score'!A:E,5,0)</f>
        <v>-6.7686265946720798</v>
      </c>
      <c r="AD20" s="19">
        <f>VLOOKUP(A20,'[2]Z score'!A:F,6,0)</f>
        <v>8.1737011868228109</v>
      </c>
      <c r="AE20" s="19">
        <f>VLOOKUP(A20,'[2]Z score'!A:G,7,0)</f>
        <v>0.92559555302406005</v>
      </c>
      <c r="AF20" s="19">
        <f>VLOOKUP($A20,'[2]Z score'!$A:H,8,0)</f>
        <v>-27.3876402146464</v>
      </c>
      <c r="AG20" s="19">
        <f>VLOOKUP($A20,'[2]Z score'!$A:I,9,0)</f>
        <v>22.200827398531001</v>
      </c>
      <c r="AH20" s="19">
        <f>VLOOKUP($A20,'[2]Z score'!$A:J,10,0)</f>
        <v>-34.812569118777503</v>
      </c>
      <c r="AI20" s="19">
        <f>VLOOKUP($A20,'[2]Z score'!$A:K,11,0)</f>
        <v>-10.6763703530829</v>
      </c>
      <c r="AJ20" s="19">
        <f>VLOOKUP($A20,'[2]Z score'!$A:L,12,0)</f>
        <v>16.8718673144413</v>
      </c>
      <c r="AK20" s="19">
        <f>VLOOKUP($A20,'[2]Z score'!$A:M,13,0)</f>
        <v>-4.2038896311957297</v>
      </c>
      <c r="AL20" s="19">
        <f>VLOOKUP($A20,'[2]Z score'!$A:N,14,0)</f>
        <v>7.3486016210576697</v>
      </c>
      <c r="AM20" s="19">
        <f>VLOOKUP($A20,'[2]Z score'!$A:O,15,0)</f>
        <v>-3.8664856344429701</v>
      </c>
      <c r="AN20" s="19">
        <f>VLOOKUP($A20,'[2]Z score'!$A:P,16,0)</f>
        <v>1.47430785382819</v>
      </c>
      <c r="AO20" s="19">
        <f>VLOOKUP($A20,'[2]Z score'!$A:Q,17,0)</f>
        <v>3.44653717065927</v>
      </c>
      <c r="AP20" s="19">
        <f>VLOOKUP($A20,'[2]Z score'!$A:R,18,0)</f>
        <v>-3.9829432577146902</v>
      </c>
      <c r="AQ20" s="19">
        <f>VLOOKUP($A20,'[2]Z score'!$A:S,19,0)</f>
        <v>11.303385646675499</v>
      </c>
      <c r="AR20" s="19">
        <f>VLOOKUP($A20,'[2]Z score'!$A:T,20,0)</f>
        <v>3.4685188179299802</v>
      </c>
      <c r="AS20" s="19">
        <f>VLOOKUP($A20,'[2]Z score'!$A:U,21,0)</f>
        <v>21.4515069558657</v>
      </c>
      <c r="AT20" s="19">
        <f>VLOOKUP($A20,'[2]Z score'!$A:V,22,0)</f>
        <v>6.7940295437547098</v>
      </c>
      <c r="AU20" s="19">
        <f>VLOOKUP($A20,'[2]Z score'!$A:W,23,0)</f>
        <v>-2.4657106645925899</v>
      </c>
      <c r="AV20" s="19">
        <f>VLOOKUP($A20,'[2]Z score'!$A:X,24,0)</f>
        <v>2.0237181187832798</v>
      </c>
      <c r="AW20" s="19">
        <f>VLOOKUP($A20,'[2]Z score'!$A:Y,25,0)</f>
        <v>2.9657417505035402</v>
      </c>
      <c r="AX20" s="19">
        <f>VLOOKUP($A20,'[2]Z score'!$A:Z,26,0)</f>
        <v>9.1233447983329103</v>
      </c>
      <c r="AY20" s="19">
        <f>VLOOKUP($A20,'[2]Z score'!$A:AA,27,0)</f>
        <v>-5.8059639618221901</v>
      </c>
      <c r="AZ20" s="19">
        <f>VLOOKUP($A20,'[2]Z score'!$A:AB,28,0)</f>
        <v>-6.0923642224790102</v>
      </c>
      <c r="BA20" s="19">
        <f>VLOOKUP($A20,'[2]Z score'!$A:AC,29,0)</f>
        <v>5.6328299469109604</v>
      </c>
      <c r="BB20" s="19">
        <f>VLOOKUP($A20,'[2]Z score'!$A:AD,30,0)</f>
        <v>-1.0189239509094501</v>
      </c>
      <c r="BC20" s="19">
        <f>VLOOKUP($A20,'[2]Z score'!$A:AE,31,0)</f>
        <v>-10.7945065532843</v>
      </c>
      <c r="BD20" s="19">
        <f>VLOOKUP($A20,'[2]Z score'!$A:AF,31,0)</f>
        <v>-10.7945065532843</v>
      </c>
      <c r="BE20" s="19">
        <f>VLOOKUP($A20,'[2]Z score'!$A:AG,33,0)</f>
        <v>3.8317056154603999</v>
      </c>
      <c r="BF20" s="19">
        <f>VLOOKUP($A20,'[2]Z score'!$A:AH,34,0)</f>
        <v>4.58246003887679</v>
      </c>
      <c r="BG20" s="19">
        <f>VLOOKUP($A20,'[2]Z score'!$A:AI,35,0)</f>
        <v>2.5074874491178498</v>
      </c>
      <c r="BH20" s="19">
        <f>VLOOKUP($A20,'[2]Z score'!$A:AJ,36,0)</f>
        <v>-2.5533513134320298</v>
      </c>
      <c r="BI20" s="19">
        <f>VLOOKUP($A20,'[2]Z score'!$A:AK,37,0)</f>
        <v>-7.2991748482086702</v>
      </c>
      <c r="BJ20" s="19">
        <f>VLOOKUP($A20,'[2]Z score'!$A:AL,38,0)</f>
        <v>1.30631657825632</v>
      </c>
      <c r="BK20" s="19">
        <f>VLOOKUP($A20,'[2]Z score'!$A:AM,39,0)</f>
        <v>-11.5705585165943</v>
      </c>
      <c r="BL20" s="19">
        <f>VLOOKUP($A20,'[2]Z score'!$A:AN,40,0)</f>
        <v>6.2952211096005399</v>
      </c>
      <c r="BM20" s="19">
        <f>VLOOKUP($A20,'[2]Z score'!$A:AO,41,0)</f>
        <v>1.11065385418495</v>
      </c>
      <c r="BN20" s="19">
        <f>VLOOKUP($A20,'[2]Z score'!$A:AP,42,0)</f>
        <v>4.0529065960836297</v>
      </c>
      <c r="BO20" s="19" t="str">
        <f>VLOOKUP($A20,'[2]Z score'!$A:AQ,43,0)</f>
        <v>NaN</v>
      </c>
      <c r="BP20" s="19">
        <f>VLOOKUP($A20,'[2]Z score'!$A:AR,44,0)</f>
        <v>1.2745179192779601</v>
      </c>
    </row>
    <row r="21" spans="1:68" ht="16.5" x14ac:dyDescent="0.45">
      <c r="A21" s="23" t="s">
        <v>75</v>
      </c>
      <c r="B21" s="23" t="s">
        <v>173</v>
      </c>
      <c r="C21" s="23" t="s">
        <v>117</v>
      </c>
      <c r="D21" s="23">
        <v>67</v>
      </c>
      <c r="E21" s="23" t="s">
        <v>118</v>
      </c>
      <c r="F21" s="24" t="s">
        <v>174</v>
      </c>
      <c r="G21" s="25"/>
      <c r="H21" s="25" t="s">
        <v>175</v>
      </c>
      <c r="I21" s="11">
        <f>VLOOKUP(A21,'[1]all（48）'!$A:$O,15,0)</f>
        <v>3</v>
      </c>
      <c r="J21" s="25" t="s">
        <v>162</v>
      </c>
      <c r="K21" s="11">
        <v>3</v>
      </c>
      <c r="L21" s="11">
        <f t="shared" si="0"/>
        <v>1</v>
      </c>
      <c r="M21" s="11" t="str">
        <f>VLOOKUP(A21,'[1]all（48）'!$A:$Q,17,0)</f>
        <v>T4</v>
      </c>
      <c r="N21" s="11">
        <v>4</v>
      </c>
      <c r="O21" s="11" t="str">
        <f>VLOOKUP(A21,'[1]all（48）'!$A:$R,18,0)</f>
        <v>N0</v>
      </c>
      <c r="P21" s="11">
        <v>0</v>
      </c>
      <c r="Q21" s="11" t="str">
        <f>VLOOKUP(A21,'[1]all（48）'!$A:$AI,35,0)</f>
        <v>4.5</v>
      </c>
      <c r="R21" s="11">
        <v>4.5</v>
      </c>
      <c r="S21" s="11">
        <f t="shared" si="1"/>
        <v>1</v>
      </c>
      <c r="T21" s="11">
        <f>VLOOKUP(A21,'[1]all（48）'!$A:$V,22,0)</f>
        <v>0</v>
      </c>
      <c r="U21" s="23" t="s">
        <v>159</v>
      </c>
      <c r="V21" s="14">
        <v>1</v>
      </c>
      <c r="W21" s="14">
        <f>VLOOKUP(A21,[2]Sheet1!A:L,12,0)</f>
        <v>0</v>
      </c>
      <c r="X21" s="15">
        <f>VLOOKUP(A21,'[1]all（48）'!$A:$AD,30,0)</f>
        <v>38.202739726027403</v>
      </c>
      <c r="Y21" s="16">
        <f>VLOOKUP(A21,'[2]Z score'!A:B,2,0)</f>
        <v>233.47647773110899</v>
      </c>
      <c r="Z21" s="17">
        <f t="shared" si="2"/>
        <v>28.386537298082601</v>
      </c>
      <c r="AA21" s="14">
        <f t="shared" si="3"/>
        <v>28</v>
      </c>
      <c r="AB21" s="18">
        <f>VLOOKUP(A21,'[2]Z score'!A:D,4,0)</f>
        <v>-7.5013059070339896</v>
      </c>
      <c r="AC21" s="19">
        <f>VLOOKUP(A21,'[2]Z score'!A:E,5,0)</f>
        <v>-2.1256705336942798</v>
      </c>
      <c r="AD21" s="19">
        <f>VLOOKUP(A21,'[2]Z score'!A:F,6,0)</f>
        <v>15.281123791380001</v>
      </c>
      <c r="AE21" s="19">
        <f>VLOOKUP(A21,'[2]Z score'!A:G,7,0)</f>
        <v>-10.456578090787501</v>
      </c>
      <c r="AF21" s="19">
        <f>VLOOKUP($A21,'[2]Z score'!$A:H,8,0)</f>
        <v>-14.132812942925</v>
      </c>
      <c r="AG21" s="19">
        <f>VLOOKUP($A21,'[2]Z score'!$A:I,9,0)</f>
        <v>28.386537298082601</v>
      </c>
      <c r="AH21" s="19">
        <f>VLOOKUP($A21,'[2]Z score'!$A:J,10,0)</f>
        <v>-21.505459889583101</v>
      </c>
      <c r="AI21" s="19">
        <f>VLOOKUP($A21,'[2]Z score'!$A:K,11,0)</f>
        <v>-19.641529163343101</v>
      </c>
      <c r="AJ21" s="19">
        <f>VLOOKUP($A21,'[2]Z score'!$A:L,12,0)</f>
        <v>4.6695723719745104</v>
      </c>
      <c r="AK21" s="19">
        <f>VLOOKUP($A21,'[2]Z score'!$A:M,13,0)</f>
        <v>2.7699375347717399</v>
      </c>
      <c r="AL21" s="19">
        <f>VLOOKUP($A21,'[2]Z score'!$A:N,14,0)</f>
        <v>-7.0694783283401099</v>
      </c>
      <c r="AM21" s="19">
        <f>VLOOKUP($A21,'[2]Z score'!$A:O,15,0)</f>
        <v>-7.7741673205454296</v>
      </c>
      <c r="AN21" s="19">
        <f>VLOOKUP($A21,'[2]Z score'!$A:P,16,0)</f>
        <v>9.6260219067590906</v>
      </c>
      <c r="AO21" s="19">
        <f>VLOOKUP($A21,'[2]Z score'!$A:Q,17,0)</f>
        <v>3.0795685615577399</v>
      </c>
      <c r="AP21" s="19">
        <f>VLOOKUP($A21,'[2]Z score'!$A:R,18,0)</f>
        <v>-6.2965010510032302</v>
      </c>
      <c r="AQ21" s="19">
        <f>VLOOKUP($A21,'[2]Z score'!$A:S,19,0)</f>
        <v>26.151444421844499</v>
      </c>
      <c r="AR21" s="19">
        <f>VLOOKUP($A21,'[2]Z score'!$A:T,20,0)</f>
        <v>3.27469958500699</v>
      </c>
      <c r="AS21" s="19">
        <f>VLOOKUP($A21,'[2]Z score'!$A:U,21,0)</f>
        <v>0.68570677984693695</v>
      </c>
      <c r="AT21" s="19">
        <f>VLOOKUP($A21,'[2]Z score'!$A:V,22,0)</f>
        <v>-12.9406534473622</v>
      </c>
      <c r="AU21" s="19">
        <f>VLOOKUP($A21,'[2]Z score'!$A:W,23,0)</f>
        <v>2.6799435142438601</v>
      </c>
      <c r="AV21" s="19">
        <f>VLOOKUP($A21,'[2]Z score'!$A:X,24,0)</f>
        <v>-6.5932632986661197</v>
      </c>
      <c r="AW21" s="19">
        <f>VLOOKUP($A21,'[2]Z score'!$A:Y,25,0)</f>
        <v>-16.675414172721801</v>
      </c>
      <c r="AX21" s="19">
        <f>VLOOKUP($A21,'[2]Z score'!$A:Z,26,0)</f>
        <v>6.9937802122597601</v>
      </c>
      <c r="AY21" s="19">
        <f>VLOOKUP($A21,'[2]Z score'!$A:AA,27,0)</f>
        <v>4.99707311722499</v>
      </c>
      <c r="AZ21" s="19">
        <f>VLOOKUP($A21,'[2]Z score'!$A:AB,28,0)</f>
        <v>-16.297104281355601</v>
      </c>
      <c r="BA21" s="19">
        <f>VLOOKUP($A21,'[2]Z score'!$A:AC,29,0)</f>
        <v>27.920316937465198</v>
      </c>
      <c r="BB21" s="19">
        <f>VLOOKUP($A21,'[2]Z score'!$A:AD,30,0)</f>
        <v>-4.4529109205535899</v>
      </c>
      <c r="BC21" s="19">
        <f>VLOOKUP($A21,'[2]Z score'!$A:AE,31,0)</f>
        <v>-0.218653867863952</v>
      </c>
      <c r="BD21" s="19">
        <f>VLOOKUP($A21,'[2]Z score'!$A:AF,31,0)</f>
        <v>-0.218653867863952</v>
      </c>
      <c r="BE21" s="19">
        <f>VLOOKUP($A21,'[2]Z score'!$A:AG,33,0)</f>
        <v>-0.21848130489461101</v>
      </c>
      <c r="BF21" s="19">
        <f>VLOOKUP($A21,'[2]Z score'!$A:AH,34,0)</f>
        <v>1.9203544060981299</v>
      </c>
      <c r="BG21" s="19">
        <f>VLOOKUP($A21,'[2]Z score'!$A:AI,35,0)</f>
        <v>10.2629530810995</v>
      </c>
      <c r="BH21" s="19">
        <f>VLOOKUP($A21,'[2]Z score'!$A:AJ,36,0)</f>
        <v>-10.4512521323205</v>
      </c>
      <c r="BI21" s="19">
        <f>VLOOKUP($A21,'[2]Z score'!$A:AK,37,0)</f>
        <v>-3.4190425294041198</v>
      </c>
      <c r="BJ21" s="19">
        <f>VLOOKUP($A21,'[2]Z score'!$A:AL,38,0)</f>
        <v>-5.6986109345396203</v>
      </c>
      <c r="BK21" s="19">
        <f>VLOOKUP($A21,'[2]Z score'!$A:AM,39,0)</f>
        <v>3.2312888499582701</v>
      </c>
      <c r="BL21" s="19">
        <f>VLOOKUP($A21,'[2]Z score'!$A:AN,40,0)</f>
        <v>0.24241345706212</v>
      </c>
      <c r="BM21" s="19">
        <f>VLOOKUP($A21,'[2]Z score'!$A:AO,41,0)</f>
        <v>-2.0420973572324002</v>
      </c>
      <c r="BN21" s="19">
        <f>VLOOKUP($A21,'[2]Z score'!$A:AP,42,0)</f>
        <v>-10.2650327815225</v>
      </c>
      <c r="BO21" s="19" t="str">
        <f>VLOOKUP($A21,'[2]Z score'!$A:AQ,43,0)</f>
        <v>NaN</v>
      </c>
      <c r="BP21" s="19">
        <f>VLOOKUP($A21,'[2]Z score'!$A:AR,44,0)</f>
        <v>-2.9578520525119201</v>
      </c>
    </row>
    <row r="22" spans="1:68" ht="16.5" x14ac:dyDescent="0.45">
      <c r="A22" s="23" t="s">
        <v>77</v>
      </c>
      <c r="B22" s="23" t="s">
        <v>176</v>
      </c>
      <c r="C22" s="23" t="s">
        <v>117</v>
      </c>
      <c r="D22" s="23">
        <v>57</v>
      </c>
      <c r="E22" s="23" t="s">
        <v>118</v>
      </c>
      <c r="F22" s="24" t="s">
        <v>177</v>
      </c>
      <c r="G22" s="25"/>
      <c r="H22" s="25" t="s">
        <v>170</v>
      </c>
      <c r="I22" s="11">
        <f>VLOOKUP(A22,'[1]all（48）'!$A:$O,15,0)</f>
        <v>3</v>
      </c>
      <c r="J22" s="25" t="s">
        <v>162</v>
      </c>
      <c r="K22" s="11">
        <v>3</v>
      </c>
      <c r="L22" s="11">
        <f t="shared" si="0"/>
        <v>1</v>
      </c>
      <c r="M22" s="11" t="str">
        <f>VLOOKUP(A22,'[1]all（48）'!$A:$Q,17,0)</f>
        <v>T4</v>
      </c>
      <c r="N22" s="11">
        <v>4</v>
      </c>
      <c r="O22" s="11" t="str">
        <f>VLOOKUP(A22,'[1]all（48）'!$A:$R,18,0)</f>
        <v>N2b</v>
      </c>
      <c r="P22" s="11">
        <v>1</v>
      </c>
      <c r="Q22" s="11" t="str">
        <f>VLOOKUP(A22,'[1]all（48）'!$A:$AI,35,0)</f>
        <v>6.0</v>
      </c>
      <c r="R22" s="11">
        <v>6</v>
      </c>
      <c r="S22" s="11">
        <f t="shared" si="1"/>
        <v>1</v>
      </c>
      <c r="T22" s="11">
        <f>VLOOKUP(A22,'[1]all（48）'!$A:$V,22,0)</f>
        <v>0</v>
      </c>
      <c r="U22" s="23" t="s">
        <v>159</v>
      </c>
      <c r="V22" s="14">
        <v>1</v>
      </c>
      <c r="W22" s="14">
        <f>VLOOKUP(A22,[2]Sheet1!A:L,12,0)</f>
        <v>0</v>
      </c>
      <c r="X22" s="15">
        <f>VLOOKUP(A22,'[1]all（48）'!$A:$AD,30,0)</f>
        <v>30.345205479452101</v>
      </c>
      <c r="Y22" s="16">
        <f>VLOOKUP(A22,'[2]Z score'!A:B,2,0)</f>
        <v>314.39329797750298</v>
      </c>
      <c r="Z22" s="17">
        <f t="shared" si="2"/>
        <v>55.8258186772564</v>
      </c>
      <c r="AA22" s="14">
        <f t="shared" si="3"/>
        <v>28</v>
      </c>
      <c r="AB22" s="18">
        <f>VLOOKUP(A22,'[2]Z score'!A:D,4,0)</f>
        <v>-20.544987664436398</v>
      </c>
      <c r="AC22" s="19">
        <f>VLOOKUP(A22,'[2]Z score'!A:E,5,0)</f>
        <v>16.783663149240301</v>
      </c>
      <c r="AD22" s="19">
        <f>VLOOKUP(A22,'[2]Z score'!A:F,6,0)</f>
        <v>5.7885661292916799</v>
      </c>
      <c r="AE22" s="19">
        <f>VLOOKUP(A22,'[2]Z score'!A:G,7,0)</f>
        <v>6.5239564497621503</v>
      </c>
      <c r="AF22" s="19">
        <f>VLOOKUP($A22,'[2]Z score'!$A:H,8,0)</f>
        <v>-17.983172504481001</v>
      </c>
      <c r="AG22" s="19">
        <f>VLOOKUP($A22,'[2]Z score'!$A:I,9,0)</f>
        <v>16.5821278370633</v>
      </c>
      <c r="AH22" s="19">
        <f>VLOOKUP($A22,'[2]Z score'!$A:J,10,0)</f>
        <v>-23.504870574314001</v>
      </c>
      <c r="AI22" s="19">
        <f>VLOOKUP($A22,'[2]Z score'!$A:K,11,0)</f>
        <v>-23.336069590871499</v>
      </c>
      <c r="AJ22" s="19">
        <f>VLOOKUP($A22,'[2]Z score'!$A:L,12,0)</f>
        <v>6.07380847622745</v>
      </c>
      <c r="AK22" s="19">
        <f>VLOOKUP($A22,'[2]Z score'!$A:M,13,0)</f>
        <v>-17.25548077853</v>
      </c>
      <c r="AL22" s="19">
        <f>VLOOKUP($A22,'[2]Z score'!$A:N,14,0)</f>
        <v>-19.480758392049601</v>
      </c>
      <c r="AM22" s="19">
        <f>VLOOKUP($A22,'[2]Z score'!$A:O,15,0)</f>
        <v>-2.2753727549765101</v>
      </c>
      <c r="AN22" s="19">
        <f>VLOOKUP($A22,'[2]Z score'!$A:P,16,0)</f>
        <v>22.888472776176702</v>
      </c>
      <c r="AO22" s="19">
        <f>VLOOKUP($A22,'[2]Z score'!$A:Q,17,0)</f>
        <v>20.324223300085301</v>
      </c>
      <c r="AP22" s="19">
        <f>VLOOKUP($A22,'[2]Z score'!$A:R,18,0)</f>
        <v>-0.49922035905294099</v>
      </c>
      <c r="AQ22" s="19">
        <f>VLOOKUP($A22,'[2]Z score'!$A:S,19,0)</f>
        <v>26.638482062911599</v>
      </c>
      <c r="AR22" s="19">
        <f>VLOOKUP($A22,'[2]Z score'!$A:T,20,0)</f>
        <v>5.0071775433506103</v>
      </c>
      <c r="AS22" s="19">
        <f>VLOOKUP($A22,'[2]Z score'!$A:U,21,0)</f>
        <v>7.4043642220747099</v>
      </c>
      <c r="AT22" s="19">
        <f>VLOOKUP($A22,'[2]Z score'!$A:V,22,0)</f>
        <v>-6.7362391989627097</v>
      </c>
      <c r="AU22" s="19">
        <f>VLOOKUP($A22,'[2]Z score'!$A:W,23,0)</f>
        <v>-13.576530373338001</v>
      </c>
      <c r="AV22" s="19">
        <f>VLOOKUP($A22,'[2]Z score'!$A:X,24,0)</f>
        <v>-2.6926790611218698</v>
      </c>
      <c r="AW22" s="19">
        <f>VLOOKUP($A22,'[2]Z score'!$A:Y,25,0)</f>
        <v>-12.4018815132758</v>
      </c>
      <c r="AX22" s="19">
        <f>VLOOKUP($A22,'[2]Z score'!$A:Z,26,0)</f>
        <v>55.8258186772564</v>
      </c>
      <c r="AY22" s="19">
        <f>VLOOKUP($A22,'[2]Z score'!$A:AA,27,0)</f>
        <v>0.61514108469902495</v>
      </c>
      <c r="AZ22" s="19">
        <f>VLOOKUP($A22,'[2]Z score'!$A:AB,28,0)</f>
        <v>-22.121118129883101</v>
      </c>
      <c r="BA22" s="19">
        <f>VLOOKUP($A22,'[2]Z score'!$A:AC,29,0)</f>
        <v>11.1671214434833</v>
      </c>
      <c r="BB22" s="19">
        <f>VLOOKUP($A22,'[2]Z score'!$A:AD,30,0)</f>
        <v>-0.114215571709587</v>
      </c>
      <c r="BC22" s="19">
        <f>VLOOKUP($A22,'[2]Z score'!$A:AE,31,0)</f>
        <v>-1.7987053606839101</v>
      </c>
      <c r="BD22" s="19">
        <f>VLOOKUP($A22,'[2]Z score'!$A:AF,31,0)</f>
        <v>-1.7987053606839101</v>
      </c>
      <c r="BE22" s="19">
        <f>VLOOKUP($A22,'[2]Z score'!$A:AG,33,0)</f>
        <v>-9.41136195099266</v>
      </c>
      <c r="BF22" s="19">
        <f>VLOOKUP($A22,'[2]Z score'!$A:AH,34,0)</f>
        <v>2.2174334013039898</v>
      </c>
      <c r="BG22" s="19">
        <f>VLOOKUP($A22,'[2]Z score'!$A:AI,35,0)</f>
        <v>7.3746870268968197</v>
      </c>
      <c r="BH22" s="19">
        <f>VLOOKUP($A22,'[2]Z score'!$A:AJ,36,0)</f>
        <v>-23.129524088546599</v>
      </c>
      <c r="BI22" s="19">
        <f>VLOOKUP($A22,'[2]Z score'!$A:AK,37,0)</f>
        <v>3.3776833893253602</v>
      </c>
      <c r="BJ22" s="19">
        <f>VLOOKUP($A22,'[2]Z score'!$A:AL,38,0)</f>
        <v>5.4103461972588196</v>
      </c>
      <c r="BK22" s="19">
        <f>VLOOKUP($A22,'[2]Z score'!$A:AM,39,0)</f>
        <v>0.70532488797637105</v>
      </c>
      <c r="BL22" s="19">
        <f>VLOOKUP($A22,'[2]Z score'!$A:AN,40,0)</f>
        <v>6.8398761706392897</v>
      </c>
      <c r="BM22" s="19">
        <f>VLOOKUP($A22,'[2]Z score'!$A:AO,41,0)</f>
        <v>5.5074094721543801E-2</v>
      </c>
      <c r="BN22" s="19">
        <f>VLOOKUP($A22,'[2]Z score'!$A:AP,42,0)</f>
        <v>-12.7723406335188</v>
      </c>
      <c r="BO22" s="19" t="str">
        <f>VLOOKUP($A22,'[2]Z score'!$A:AQ,43,0)</f>
        <v>NaN</v>
      </c>
      <c r="BP22" s="19">
        <f>VLOOKUP($A22,'[2]Z score'!$A:AR,44,0)</f>
        <v>1.93529921593107</v>
      </c>
    </row>
    <row r="23" spans="1:68" ht="16.5" x14ac:dyDescent="0.45">
      <c r="A23" s="9" t="s">
        <v>86</v>
      </c>
      <c r="B23" s="9" t="s">
        <v>178</v>
      </c>
      <c r="C23" s="9" t="s">
        <v>117</v>
      </c>
      <c r="D23" s="9">
        <v>63</v>
      </c>
      <c r="E23" s="9" t="s">
        <v>118</v>
      </c>
      <c r="F23" s="10" t="s">
        <v>179</v>
      </c>
      <c r="G23" s="9" t="s">
        <v>125</v>
      </c>
      <c r="H23" s="10" t="s">
        <v>180</v>
      </c>
      <c r="I23" s="11">
        <f>VLOOKUP(A23,'[1]all（48）'!$A:$O,15,0)</f>
        <v>1</v>
      </c>
      <c r="J23" s="10" t="s">
        <v>121</v>
      </c>
      <c r="K23" s="11">
        <v>2</v>
      </c>
      <c r="L23" s="11">
        <f t="shared" si="0"/>
        <v>0</v>
      </c>
      <c r="M23" s="11" t="str">
        <f>VLOOKUP(A23,'[1]all（48）'!$A:$Q,17,0)</f>
        <v>T4</v>
      </c>
      <c r="N23" s="11">
        <v>4</v>
      </c>
      <c r="O23" s="11" t="str">
        <f>VLOOKUP(A23,'[1]all（48）'!$A:$R,18,0)</f>
        <v>N1</v>
      </c>
      <c r="P23" s="11">
        <v>1</v>
      </c>
      <c r="Q23" s="11" t="str">
        <f>VLOOKUP(A23,'[1]all（48）'!$A:$AI,35,0)</f>
        <v>5.0</v>
      </c>
      <c r="R23" s="11">
        <v>5</v>
      </c>
      <c r="S23" s="11">
        <f t="shared" si="1"/>
        <v>1</v>
      </c>
      <c r="T23" s="11">
        <f>VLOOKUP(A23,'[1]all（48）'!$A:$V,22,0)</f>
        <v>1</v>
      </c>
      <c r="U23" s="31" t="s">
        <v>159</v>
      </c>
      <c r="V23" s="14">
        <v>1</v>
      </c>
      <c r="W23" s="14">
        <f>VLOOKUP(A23,[2]Sheet1!A:L,12,0)</f>
        <v>1</v>
      </c>
      <c r="X23" s="15">
        <f>VLOOKUP(A23,'[1]all（48）'!$A:$AD,30,0)</f>
        <v>31.791780821917801</v>
      </c>
      <c r="Y23" s="16">
        <f>VLOOKUP(A23,'[2]Z score'!A:B,2,0)</f>
        <v>325.08976001167701</v>
      </c>
      <c r="Z23" s="17">
        <f t="shared" si="2"/>
        <v>55.923767834417902</v>
      </c>
      <c r="AA23" s="14">
        <f t="shared" si="3"/>
        <v>32</v>
      </c>
      <c r="AB23" s="18">
        <f>VLOOKUP(A23,'[2]Z score'!A:D,4,0)</f>
        <v>-1.80015060631179</v>
      </c>
      <c r="AC23" s="19">
        <f>VLOOKUP(A23,'[2]Z score'!A:E,5,0)</f>
        <v>0.13330698953686601</v>
      </c>
      <c r="AD23" s="19">
        <f>VLOOKUP(A23,'[2]Z score'!A:F,6,0)</f>
        <v>-1.1775239394588499</v>
      </c>
      <c r="AE23" s="19">
        <f>VLOOKUP(A23,'[2]Z score'!A:G,7,0)</f>
        <v>-0.13383601917514901</v>
      </c>
      <c r="AF23" s="19">
        <f>VLOOKUP($A23,'[2]Z score'!$A:H,8,0)</f>
        <v>1.27955676149541</v>
      </c>
      <c r="AG23" s="19">
        <f>VLOOKUP($A23,'[2]Z score'!$A:I,9,0)</f>
        <v>4.1148719203114403</v>
      </c>
      <c r="AH23" s="19">
        <f>VLOOKUP($A23,'[2]Z score'!$A:J,10,0)</f>
        <v>-3.1170384557437001</v>
      </c>
      <c r="AI23" s="19">
        <f>VLOOKUP($A23,'[2]Z score'!$A:K,11,0)</f>
        <v>-3.46286216803284</v>
      </c>
      <c r="AJ23" s="20">
        <f>VLOOKUP($A23,'[2]Z score'!$A:L,12,0)</f>
        <v>14.180205395825</v>
      </c>
      <c r="AK23" s="19">
        <f>VLOOKUP($A23,'[2]Z score'!$A:M,13,0)</f>
        <v>-37.1095800959841</v>
      </c>
      <c r="AL23" s="19">
        <f>VLOOKUP($A23,'[2]Z score'!$A:N,14,0)</f>
        <v>19.020860999096001</v>
      </c>
      <c r="AM23" s="19">
        <f>VLOOKUP($A23,'[2]Z score'!$A:O,15,0)</f>
        <v>7.1175836597366402</v>
      </c>
      <c r="AN23" s="19">
        <f>VLOOKUP($A23,'[2]Z score'!$A:P,16,0)</f>
        <v>13.424949156367299</v>
      </c>
      <c r="AO23" s="19">
        <f>VLOOKUP($A23,'[2]Z score'!$A:Q,17,0)</f>
        <v>11.900270722264899</v>
      </c>
      <c r="AP23" s="19">
        <f>VLOOKUP($A23,'[2]Z score'!$A:R,18,0)</f>
        <v>4.1633555125028403</v>
      </c>
      <c r="AQ23" s="19">
        <f>VLOOKUP($A23,'[2]Z score'!$A:S,19,0)</f>
        <v>14.0769679948485</v>
      </c>
      <c r="AR23" s="19">
        <f>VLOOKUP($A23,'[2]Z score'!$A:T,20,0)</f>
        <v>-20.713554410441699</v>
      </c>
      <c r="AS23" s="19">
        <f>VLOOKUP($A23,'[2]Z score'!$A:U,21,0)</f>
        <v>11.1713919975397</v>
      </c>
      <c r="AT23" s="19">
        <f>VLOOKUP($A23,'[2]Z score'!$A:V,22,0)</f>
        <v>-4.6552490921339</v>
      </c>
      <c r="AU23" s="19">
        <f>VLOOKUP($A23,'[2]Z score'!$A:W,23,0)</f>
        <v>-6.9589584935600302</v>
      </c>
      <c r="AV23" s="19">
        <f>VLOOKUP($A23,'[2]Z score'!$A:X,24,0)</f>
        <v>-2.29991868919618</v>
      </c>
      <c r="AW23" s="19">
        <f>VLOOKUP($A23,'[2]Z score'!$A:Y,25,0)</f>
        <v>9.5870210201925001</v>
      </c>
      <c r="AX23" s="19">
        <f>VLOOKUP($A23,'[2]Z score'!$A:Z,26,0)</f>
        <v>12.131634668359499</v>
      </c>
      <c r="AY23" s="19">
        <f>VLOOKUP($A23,'[2]Z score'!$A:AA,27,0)</f>
        <v>14.6834678366706</v>
      </c>
      <c r="AZ23" s="19">
        <f>VLOOKUP($A23,'[2]Z score'!$A:AB,28,0)</f>
        <v>-55.923767834417902</v>
      </c>
      <c r="BA23" s="19">
        <f>VLOOKUP($A23,'[2]Z score'!$A:AC,29,0)</f>
        <v>7.28406862679822</v>
      </c>
      <c r="BB23" s="19">
        <f>VLOOKUP($A23,'[2]Z score'!$A:AD,30,0)</f>
        <v>27.639993842341799</v>
      </c>
      <c r="BC23" s="19">
        <f>VLOOKUP($A23,'[2]Z score'!$A:AE,31,0)</f>
        <v>4.6139742787368396</v>
      </c>
      <c r="BD23" s="20">
        <f>VLOOKUP($A23,'[2]Z score'!$A:AF,31,0)</f>
        <v>4.6139742787368396</v>
      </c>
      <c r="BE23" s="19">
        <f>VLOOKUP($A23,'[2]Z score'!$A:AG,33,0)</f>
        <v>-17.255071103947</v>
      </c>
      <c r="BF23" s="19">
        <f>VLOOKUP($A23,'[2]Z score'!$A:AH,34,0)</f>
        <v>10.989550694159799</v>
      </c>
      <c r="BG23" s="19">
        <f>VLOOKUP($A23,'[2]Z score'!$A:AI,35,0)</f>
        <v>7.1981544690832404</v>
      </c>
      <c r="BH23" s="19">
        <f>VLOOKUP($A23,'[2]Z score'!$A:AJ,36,0)</f>
        <v>-21.292531959171601</v>
      </c>
      <c r="BI23" s="19">
        <f>VLOOKUP($A23,'[2]Z score'!$A:AK,37,0)</f>
        <v>3.6244518200038902</v>
      </c>
      <c r="BJ23" s="19">
        <f>VLOOKUP($A23,'[2]Z score'!$A:AL,38,0)</f>
        <v>1.63016548710635</v>
      </c>
      <c r="BK23" s="19">
        <f>VLOOKUP($A23,'[2]Z score'!$A:AM,39,0)</f>
        <v>8.0861761728037092</v>
      </c>
      <c r="BL23" s="19">
        <f>VLOOKUP($A23,'[2]Z score'!$A:AN,40,0)</f>
        <v>-3.7499187227244701</v>
      </c>
      <c r="BM23" s="19">
        <f>VLOOKUP($A23,'[2]Z score'!$A:AO,41,0)</f>
        <v>0.80575209719109298</v>
      </c>
      <c r="BN23" s="19">
        <f>VLOOKUP($A23,'[2]Z score'!$A:AP,42,0)</f>
        <v>-19.867398978437102</v>
      </c>
      <c r="BO23" s="19" t="str">
        <f>VLOOKUP($A23,'[2]Z score'!$A:AQ,43,0)</f>
        <v>NaN</v>
      </c>
      <c r="BP23" s="19">
        <f>VLOOKUP($A23,'[2]Z score'!$A:AR,44,0)</f>
        <v>9.2801097039812497</v>
      </c>
    </row>
    <row r="24" spans="1:68" ht="16.5" x14ac:dyDescent="0.45">
      <c r="A24" s="9" t="s">
        <v>58</v>
      </c>
      <c r="B24" s="9" t="s">
        <v>181</v>
      </c>
      <c r="C24" s="9" t="s">
        <v>117</v>
      </c>
      <c r="D24" s="9">
        <v>49</v>
      </c>
      <c r="E24" s="9" t="s">
        <v>135</v>
      </c>
      <c r="F24" s="10" t="s">
        <v>149</v>
      </c>
      <c r="G24" s="11"/>
      <c r="H24" s="11" t="s">
        <v>130</v>
      </c>
      <c r="I24" s="11">
        <f>VLOOKUP(A24,'[1]all（48）'!$A:$O,15,0)</f>
        <v>2</v>
      </c>
      <c r="J24" s="11" t="s">
        <v>158</v>
      </c>
      <c r="K24" s="11">
        <v>4</v>
      </c>
      <c r="L24" s="11">
        <f t="shared" si="0"/>
        <v>1</v>
      </c>
      <c r="M24" s="11" t="str">
        <f>VLOOKUP(A24,'[1]all（48）'!$A:$Q,17,0)</f>
        <v>T2</v>
      </c>
      <c r="N24" s="11">
        <v>2</v>
      </c>
      <c r="O24" s="11" t="str">
        <f>VLOOKUP(A24,'[1]all（48）'!$A:$R,18,0)</f>
        <v>N0</v>
      </c>
      <c r="P24" s="11">
        <v>0</v>
      </c>
      <c r="Q24" s="11" t="str">
        <f>VLOOKUP(A24,'[1]all（48）'!$A:$AI,35,0)</f>
        <v>3.0</v>
      </c>
      <c r="R24" s="11">
        <v>3</v>
      </c>
      <c r="S24" s="11">
        <f t="shared" si="1"/>
        <v>0</v>
      </c>
      <c r="T24" s="11">
        <f>VLOOKUP(A24,'[1]all（48）'!$A:$V,22,0)</f>
        <v>0</v>
      </c>
      <c r="U24" s="9" t="s">
        <v>159</v>
      </c>
      <c r="V24" s="14">
        <v>1</v>
      </c>
      <c r="W24" s="14">
        <f>VLOOKUP(A24,[2]Sheet1!A:L,12,0)</f>
        <v>0</v>
      </c>
      <c r="X24" s="15">
        <f>VLOOKUP(A24,'[1]all（48）'!$A:$AD,30,0)</f>
        <v>22.553424657534201</v>
      </c>
      <c r="Y24" s="16">
        <f>VLOOKUP(A24,'[2]Z score'!A:B,2,0)</f>
        <v>330.92928020563198</v>
      </c>
      <c r="Z24" s="17">
        <f t="shared" si="2"/>
        <v>43.519142885793002</v>
      </c>
      <c r="AA24" s="14">
        <f t="shared" si="3"/>
        <v>32</v>
      </c>
      <c r="AB24" s="18">
        <f>VLOOKUP(A24,'[2]Z score'!A:D,4,0)</f>
        <v>17.818384203387701</v>
      </c>
      <c r="AC24" s="19">
        <f>VLOOKUP(A24,'[2]Z score'!A:E,5,0)</f>
        <v>17.008084246904399</v>
      </c>
      <c r="AD24" s="19">
        <f>VLOOKUP(A24,'[2]Z score'!A:F,6,0)</f>
        <v>-3.13434096048038</v>
      </c>
      <c r="AE24" s="19">
        <f>VLOOKUP(A24,'[2]Z score'!A:G,7,0)</f>
        <v>-6.7210957891135497</v>
      </c>
      <c r="AF24" s="19">
        <f>VLOOKUP($A24,'[2]Z score'!$A:H,8,0)</f>
        <v>-27.157482581966399</v>
      </c>
      <c r="AG24" s="19">
        <f>VLOOKUP($A24,'[2]Z score'!$A:I,9,0)</f>
        <v>26.576471363475399</v>
      </c>
      <c r="AH24" s="19">
        <f>VLOOKUP($A24,'[2]Z score'!$A:J,10,0)</f>
        <v>-33.637231246524102</v>
      </c>
      <c r="AI24" s="19">
        <f>VLOOKUP($A24,'[2]Z score'!$A:K,11,0)</f>
        <v>-21.120452687783501</v>
      </c>
      <c r="AJ24" s="19">
        <f>VLOOKUP($A24,'[2]Z score'!$A:L,12,0)</f>
        <v>17.416420019445599</v>
      </c>
      <c r="AK24" s="19">
        <f>VLOOKUP($A24,'[2]Z score'!$A:M,13,0)</f>
        <v>-6.1512997386748598</v>
      </c>
      <c r="AL24" s="19">
        <f>VLOOKUP($A24,'[2]Z score'!$A:N,14,0)</f>
        <v>23.155790905249798</v>
      </c>
      <c r="AM24" s="19">
        <f>VLOOKUP($A24,'[2]Z score'!$A:O,15,0)</f>
        <v>-5.3965241844040897</v>
      </c>
      <c r="AN24" s="19">
        <f>VLOOKUP($A24,'[2]Z score'!$A:P,16,0)</f>
        <v>28.6865985604997</v>
      </c>
      <c r="AO24" s="19">
        <f>VLOOKUP($A24,'[2]Z score'!$A:Q,17,0)</f>
        <v>7.5615443294901503</v>
      </c>
      <c r="AP24" s="19">
        <f>VLOOKUP($A24,'[2]Z score'!$A:R,18,0)</f>
        <v>2.1104699042383501</v>
      </c>
      <c r="AQ24" s="19">
        <f>VLOOKUP($A24,'[2]Z score'!$A:S,19,0)</f>
        <v>27.5959975563967</v>
      </c>
      <c r="AR24" s="19">
        <f>VLOOKUP($A24,'[2]Z score'!$A:T,20,0)</f>
        <v>-20.075575659000201</v>
      </c>
      <c r="AS24" s="19">
        <f>VLOOKUP($A24,'[2]Z score'!$A:U,21,0)</f>
        <v>-9.9145926417537105</v>
      </c>
      <c r="AT24" s="19">
        <f>VLOOKUP($A24,'[2]Z score'!$A:V,22,0)</f>
        <v>8.0537486311447104</v>
      </c>
      <c r="AU24" s="19">
        <f>VLOOKUP($A24,'[2]Z score'!$A:W,23,0)</f>
        <v>-20.056378710373199</v>
      </c>
      <c r="AV24" s="19">
        <f>VLOOKUP($A24,'[2]Z score'!$A:X,24,0)</f>
        <v>-7.2151538141893097</v>
      </c>
      <c r="AW24" s="19">
        <f>VLOOKUP($A24,'[2]Z score'!$A:Y,25,0)</f>
        <v>-3.9554419859670502</v>
      </c>
      <c r="AX24" s="19">
        <f>VLOOKUP($A24,'[2]Z score'!$A:Z,26,0)</f>
        <v>-2.6039986084025402</v>
      </c>
      <c r="AY24" s="19">
        <f>VLOOKUP($A24,'[2]Z score'!$A:AA,27,0)</f>
        <v>-3.6299656081037099</v>
      </c>
      <c r="AZ24" s="19">
        <f>VLOOKUP($A24,'[2]Z score'!$A:AB,28,0)</f>
        <v>-43.519142885793002</v>
      </c>
      <c r="BA24" s="19">
        <f>VLOOKUP($A24,'[2]Z score'!$A:AC,29,0)</f>
        <v>17.663581815154998</v>
      </c>
      <c r="BB24" s="19">
        <f>VLOOKUP($A24,'[2]Z score'!$A:AD,30,0)</f>
        <v>-3.5437388462523698</v>
      </c>
      <c r="BC24" s="19">
        <f>VLOOKUP($A24,'[2]Z score'!$A:AE,31,0)</f>
        <v>3.2088321588729598</v>
      </c>
      <c r="BD24" s="19">
        <f>VLOOKUP($A24,'[2]Z score'!$A:AF,31,0)</f>
        <v>3.2088321588729598</v>
      </c>
      <c r="BE24" s="19">
        <f>VLOOKUP($A24,'[2]Z score'!$A:AG,33,0)</f>
        <v>-12.2462310105683</v>
      </c>
      <c r="BF24" s="19">
        <f>VLOOKUP($A24,'[2]Z score'!$A:AH,34,0)</f>
        <v>-1.2688831676777199</v>
      </c>
      <c r="BG24" s="19">
        <f>VLOOKUP($A24,'[2]Z score'!$A:AI,35,0)</f>
        <v>0.77081453203507699</v>
      </c>
      <c r="BH24" s="19">
        <f>VLOOKUP($A24,'[2]Z score'!$A:AJ,36,0)</f>
        <v>-14.964492823742599</v>
      </c>
      <c r="BI24" s="19">
        <f>VLOOKUP($A24,'[2]Z score'!$A:AK,37,0)</f>
        <v>-4.8136536320819302E-2</v>
      </c>
      <c r="BJ24" s="19">
        <f>VLOOKUP($A24,'[2]Z score'!$A:AL,38,0)</f>
        <v>-9.9190068875026896</v>
      </c>
      <c r="BK24" s="19">
        <f>VLOOKUP($A24,'[2]Z score'!$A:AM,39,0)</f>
        <v>37.053652603614402</v>
      </c>
      <c r="BL24" s="19">
        <f>VLOOKUP($A24,'[2]Z score'!$A:AN,40,0)</f>
        <v>30.0665807469118</v>
      </c>
      <c r="BM24" s="19">
        <f>VLOOKUP($A24,'[2]Z score'!$A:AO,41,0)</f>
        <v>-0.332470768499112</v>
      </c>
      <c r="BN24" s="19">
        <f>VLOOKUP($A24,'[2]Z score'!$A:AP,42,0)</f>
        <v>-17.981369680142102</v>
      </c>
      <c r="BO24" s="19" t="str">
        <f>VLOOKUP($A24,'[2]Z score'!$A:AQ,43,0)</f>
        <v>NaN</v>
      </c>
      <c r="BP24" s="19">
        <f>VLOOKUP($A24,'[2]Z score'!$A:AR,44,0)</f>
        <v>0.33643550534128802</v>
      </c>
    </row>
    <row r="25" spans="1:68" ht="16.5" x14ac:dyDescent="0.45">
      <c r="A25" s="9" t="s">
        <v>51</v>
      </c>
      <c r="B25" s="9" t="s">
        <v>182</v>
      </c>
      <c r="C25" s="9" t="s">
        <v>117</v>
      </c>
      <c r="D25" s="9">
        <v>68</v>
      </c>
      <c r="E25" s="9" t="s">
        <v>135</v>
      </c>
      <c r="F25" s="10" t="s">
        <v>183</v>
      </c>
      <c r="G25" s="21"/>
      <c r="H25" s="11" t="s">
        <v>120</v>
      </c>
      <c r="I25" s="11">
        <f>VLOOKUP(A25,'[1]all（48）'!$A:$O,15,0)</f>
        <v>1</v>
      </c>
      <c r="J25" s="10" t="s">
        <v>121</v>
      </c>
      <c r="K25" s="11">
        <v>2</v>
      </c>
      <c r="L25" s="11">
        <f t="shared" si="0"/>
        <v>0</v>
      </c>
      <c r="M25" s="11" t="str">
        <f>VLOOKUP(A25,'[1]all（48）'!$A:$Q,17,0)</f>
        <v>T3</v>
      </c>
      <c r="N25" s="11">
        <v>3</v>
      </c>
      <c r="O25" s="11" t="str">
        <f>VLOOKUP(A25,'[1]all（48）'!$A:$R,18,0)</f>
        <v>N0</v>
      </c>
      <c r="P25" s="11">
        <v>0</v>
      </c>
      <c r="Q25" s="11" t="str">
        <f>VLOOKUP(A25,'[1]all（48）'!$A:$AI,35,0)</f>
        <v>2.0</v>
      </c>
      <c r="R25" s="11">
        <v>2</v>
      </c>
      <c r="S25" s="11">
        <f t="shared" si="1"/>
        <v>0</v>
      </c>
      <c r="T25" s="11">
        <f>VLOOKUP(A25,'[1]all（48）'!$A:$V,22,0)</f>
        <v>0</v>
      </c>
      <c r="U25" s="32" t="s">
        <v>159</v>
      </c>
      <c r="V25" s="33">
        <v>1</v>
      </c>
      <c r="W25" s="14">
        <f>VLOOKUP(A25,[2]Sheet1!A:L,12,0)</f>
        <v>0</v>
      </c>
      <c r="X25" s="15">
        <f>VLOOKUP(A25,'[1]all（48）'!$A:$AD,30,0)</f>
        <v>19.134246575342502</v>
      </c>
      <c r="Y25" s="16">
        <f>VLOOKUP(A25,'[2]Z score'!A:B,2,0)</f>
        <v>345.16175822922401</v>
      </c>
      <c r="Z25" s="17">
        <f t="shared" si="2"/>
        <v>96.502771688300001</v>
      </c>
      <c r="AA25" s="14">
        <f t="shared" si="3"/>
        <v>19</v>
      </c>
      <c r="AB25" s="18">
        <f>VLOOKUP(A25,'[2]Z score'!A:D,4,0)</f>
        <v>2.8034366094953298</v>
      </c>
      <c r="AC25" s="19">
        <f>VLOOKUP(A25,'[2]Z score'!A:E,5,0)</f>
        <v>-1.16936870567937</v>
      </c>
      <c r="AD25" s="19">
        <f>VLOOKUP(A25,'[2]Z score'!A:F,6,0)</f>
        <v>-2.64812094111862</v>
      </c>
      <c r="AE25" s="19">
        <f>VLOOKUP(A25,'[2]Z score'!A:G,7,0)</f>
        <v>-3.7989504682497799</v>
      </c>
      <c r="AF25" s="28">
        <f>VLOOKUP($A25,'[2]Z score'!$A:H,8,0)</f>
        <v>-29.209187926893499</v>
      </c>
      <c r="AG25" s="29">
        <f>VLOOKUP($A25,'[2]Z score'!$A:I,9,0)</f>
        <v>12.1563039292855</v>
      </c>
      <c r="AH25" s="19">
        <f>VLOOKUP($A25,'[2]Z score'!$A:J,10,0)</f>
        <v>-1.2049484297680599</v>
      </c>
      <c r="AI25" s="19">
        <f>VLOOKUP($A25,'[2]Z score'!$A:K,11,0)</f>
        <v>-7.2642953601095996</v>
      </c>
      <c r="AJ25" s="29">
        <f>VLOOKUP($A25,'[2]Z score'!$A:L,12,0)</f>
        <v>96.502771688300001</v>
      </c>
      <c r="AK25" s="19">
        <f>VLOOKUP($A25,'[2]Z score'!$A:M,13,0)</f>
        <v>-4.3527884404144999</v>
      </c>
      <c r="AL25" s="19">
        <f>VLOOKUP($A25,'[2]Z score'!$A:N,14,0)</f>
        <v>-2.6524365015668399</v>
      </c>
      <c r="AM25" s="19">
        <f>VLOOKUP($A25,'[2]Z score'!$A:O,15,0)</f>
        <v>-5.7645087414845202</v>
      </c>
      <c r="AN25" s="19">
        <f>VLOOKUP($A25,'[2]Z score'!$A:P,16,0)</f>
        <v>-5.9345142162282398</v>
      </c>
      <c r="AO25" s="19">
        <f>VLOOKUP($A25,'[2]Z score'!$A:Q,17,0)</f>
        <v>-2.1045894777300398</v>
      </c>
      <c r="AP25" s="19">
        <f>VLOOKUP($A25,'[2]Z score'!$A:R,18,0)</f>
        <v>-1.6665912079495699</v>
      </c>
      <c r="AQ25" s="29">
        <f>VLOOKUP($A25,'[2]Z score'!$A:S,19,0)</f>
        <v>23.2647975780305</v>
      </c>
      <c r="AR25" s="19">
        <f>VLOOKUP($A25,'[2]Z score'!$A:T,20,0)</f>
        <v>-1.7658968415757299</v>
      </c>
      <c r="AS25" s="19">
        <f>VLOOKUP($A25,'[2]Z score'!$A:U,21,0)</f>
        <v>-0.27355511981385799</v>
      </c>
      <c r="AT25" s="19">
        <f>VLOOKUP($A25,'[2]Z score'!$A:V,22,0)</f>
        <v>0.124626888362232</v>
      </c>
      <c r="AU25" s="19">
        <f>VLOOKUP($A25,'[2]Z score'!$A:W,23,0)</f>
        <v>1.11379794476243</v>
      </c>
      <c r="AV25" s="19">
        <f>VLOOKUP($A25,'[2]Z score'!$A:X,24,0)</f>
        <v>-25.411129360987101</v>
      </c>
      <c r="AW25" s="19">
        <f>VLOOKUP($A25,'[2]Z score'!$A:Y,25,0)</f>
        <v>-2.4843835202128801</v>
      </c>
      <c r="AX25" s="19">
        <f>VLOOKUP($A25,'[2]Z score'!$A:Z,26,0)</f>
        <v>2.2957985870141302</v>
      </c>
      <c r="AY25" s="19">
        <f>VLOOKUP($A25,'[2]Z score'!$A:AA,27,0)</f>
        <v>-4.9256489150227996</v>
      </c>
      <c r="AZ25" s="19">
        <f>VLOOKUP($A25,'[2]Z score'!$A:AB,28,0)</f>
        <v>-46.6795754853148</v>
      </c>
      <c r="BA25" s="19">
        <f>VLOOKUP($A25,'[2]Z score'!$A:AC,29,0)</f>
        <v>1.3437164989068</v>
      </c>
      <c r="BB25" s="19">
        <f>VLOOKUP($A25,'[2]Z score'!$A:AD,30,0)</f>
        <v>21.8263861147935</v>
      </c>
      <c r="BC25" s="19">
        <f>VLOOKUP($A25,'[2]Z score'!$A:AE,31,0)</f>
        <v>-1.1112695590102299</v>
      </c>
      <c r="BD25" s="19">
        <f>VLOOKUP($A25,'[2]Z score'!$A:AF,31,0)</f>
        <v>-1.1112695590102299</v>
      </c>
      <c r="BE25" s="19">
        <f>VLOOKUP($A25,'[2]Z score'!$A:AG,33,0)</f>
        <v>3.1376389573125598</v>
      </c>
      <c r="BF25" s="19">
        <f>VLOOKUP($A25,'[2]Z score'!$A:AH,34,0)</f>
        <v>-2.2230602957402601</v>
      </c>
      <c r="BG25" s="19">
        <f>VLOOKUP($A25,'[2]Z score'!$A:AI,35,0)</f>
        <v>2.4329470805182201</v>
      </c>
      <c r="BH25" s="19">
        <f>VLOOKUP($A25,'[2]Z score'!$A:AJ,36,0)</f>
        <v>-19.755379219964901</v>
      </c>
      <c r="BI25" s="19">
        <f>VLOOKUP($A25,'[2]Z score'!$A:AK,37,0)</f>
        <v>1.7931930235469999</v>
      </c>
      <c r="BJ25" s="19">
        <f>VLOOKUP($A25,'[2]Z score'!$A:AL,38,0)</f>
        <v>-15.117599940134401</v>
      </c>
      <c r="BK25" s="19">
        <f>VLOOKUP($A25,'[2]Z score'!$A:AM,39,0)</f>
        <v>0.88381765417024905</v>
      </c>
      <c r="BL25" s="19">
        <f>VLOOKUP($A25,'[2]Z score'!$A:AN,40,0)</f>
        <v>9.2910367050965004</v>
      </c>
      <c r="BM25" s="19">
        <f>VLOOKUP($A25,'[2]Z score'!$A:AO,41,0)</f>
        <v>-0.445162168062325</v>
      </c>
      <c r="BN25" s="19">
        <f>VLOOKUP($A25,'[2]Z score'!$A:AP,42,0)</f>
        <v>-13.3532839238476</v>
      </c>
      <c r="BO25" s="19" t="str">
        <f>VLOOKUP($A25,'[2]Z score'!$A:AQ,43,0)</f>
        <v>NaN</v>
      </c>
      <c r="BP25" s="19">
        <f>VLOOKUP($A25,'[2]Z score'!$A:AR,44,0)</f>
        <v>5.5133985165447701</v>
      </c>
    </row>
    <row r="26" spans="1:68" ht="16.5" x14ac:dyDescent="0.45">
      <c r="A26" s="9" t="s">
        <v>52</v>
      </c>
      <c r="B26" s="9" t="s">
        <v>184</v>
      </c>
      <c r="C26" s="9" t="s">
        <v>117</v>
      </c>
      <c r="D26" s="9">
        <v>65</v>
      </c>
      <c r="E26" s="9" t="s">
        <v>135</v>
      </c>
      <c r="F26" s="10" t="s">
        <v>149</v>
      </c>
      <c r="G26" s="11"/>
      <c r="H26" s="11" t="s">
        <v>130</v>
      </c>
      <c r="I26" s="11">
        <f>VLOOKUP(A26,'[1]all（48）'!$A:$O,15,0)</f>
        <v>2</v>
      </c>
      <c r="J26" s="11" t="s">
        <v>158</v>
      </c>
      <c r="K26" s="11">
        <v>4</v>
      </c>
      <c r="L26" s="11">
        <f t="shared" si="0"/>
        <v>1</v>
      </c>
      <c r="M26" s="11" t="str">
        <f>VLOOKUP(A26,'[1]all（48）'!$A:$Q,17,0)</f>
        <v>T4</v>
      </c>
      <c r="N26" s="11">
        <v>4</v>
      </c>
      <c r="O26" s="11" t="str">
        <f>VLOOKUP(A26,'[1]all（48）'!$A:$R,18,0)</f>
        <v>N1</v>
      </c>
      <c r="P26" s="11">
        <v>1</v>
      </c>
      <c r="Q26" s="11" t="str">
        <f>VLOOKUP(A26,'[1]all（48）'!$A:$AI,35,0)</f>
        <v>5.0</v>
      </c>
      <c r="R26" s="11">
        <v>5</v>
      </c>
      <c r="S26" s="11">
        <f t="shared" si="1"/>
        <v>1</v>
      </c>
      <c r="T26" s="11">
        <f>VLOOKUP(A26,'[1]all（48）'!$A:$V,22,0)</f>
        <v>0</v>
      </c>
      <c r="U26" s="9" t="s">
        <v>159</v>
      </c>
      <c r="V26" s="14">
        <v>1</v>
      </c>
      <c r="W26" s="14">
        <f>VLOOKUP(A26,[2]Sheet1!A:L,12,0)</f>
        <v>1</v>
      </c>
      <c r="X26" s="15">
        <f>VLOOKUP(A26,'[1]all（48）'!$A:$AD,30,0)</f>
        <v>10.717808219178099</v>
      </c>
      <c r="Y26" s="16">
        <f>VLOOKUP(A26,'[2]Z score'!A:B,2,0)</f>
        <v>349.62057257757999</v>
      </c>
      <c r="Z26" s="17">
        <f t="shared" si="2"/>
        <v>47.450671490556999</v>
      </c>
      <c r="AA26" s="14">
        <f t="shared" si="3"/>
        <v>28</v>
      </c>
      <c r="AB26" s="18">
        <f>VLOOKUP(A26,'[2]Z score'!A:D,4,0)</f>
        <v>5.4747550660202897</v>
      </c>
      <c r="AC26" s="19">
        <f>VLOOKUP(A26,'[2]Z score'!A:E,5,0)</f>
        <v>4.7140701523219102</v>
      </c>
      <c r="AD26" s="19">
        <f>VLOOKUP(A26,'[2]Z score'!A:F,6,0)</f>
        <v>-2.5424859502330301</v>
      </c>
      <c r="AE26" s="19">
        <f>VLOOKUP(A26,'[2]Z score'!A:G,7,0)</f>
        <v>7.3599239766832802</v>
      </c>
      <c r="AF26" s="19">
        <f>VLOOKUP($A26,'[2]Z score'!$A:H,8,0)</f>
        <v>-31.270161058611698</v>
      </c>
      <c r="AG26" s="19">
        <f>VLOOKUP($A26,'[2]Z score'!$A:I,9,0)</f>
        <v>32.753160700766799</v>
      </c>
      <c r="AH26" s="19">
        <f>VLOOKUP($A26,'[2]Z score'!$A:J,10,0)</f>
        <v>-38.632911708759799</v>
      </c>
      <c r="AI26" s="19">
        <f>VLOOKUP($A26,'[2]Z score'!$A:K,11,0)</f>
        <v>2.0169384954190299</v>
      </c>
      <c r="AJ26" s="19">
        <f>VLOOKUP($A26,'[2]Z score'!$A:L,12,0)</f>
        <v>5.7657189082660203</v>
      </c>
      <c r="AK26" s="19">
        <f>VLOOKUP($A26,'[2]Z score'!$A:M,13,0)</f>
        <v>-35.700816691396597</v>
      </c>
      <c r="AL26" s="19">
        <f>VLOOKUP($A26,'[2]Z score'!$A:N,14,0)</f>
        <v>7.1857760124690602</v>
      </c>
      <c r="AM26" s="19">
        <f>VLOOKUP($A26,'[2]Z score'!$A:O,15,0)</f>
        <v>1.4180684762642899</v>
      </c>
      <c r="AN26" s="19">
        <f>VLOOKUP($A26,'[2]Z score'!$A:P,16,0)</f>
        <v>3.63500640924256</v>
      </c>
      <c r="AO26" s="19">
        <f>VLOOKUP($A26,'[2]Z score'!$A:Q,17,0)</f>
        <v>-5.5668124631474099</v>
      </c>
      <c r="AP26" s="19">
        <f>VLOOKUP($A26,'[2]Z score'!$A:R,18,0)</f>
        <v>3.3200757810645101</v>
      </c>
      <c r="AQ26" s="19">
        <f>VLOOKUP($A26,'[2]Z score'!$A:S,19,0)</f>
        <v>15.4966341478204</v>
      </c>
      <c r="AR26" s="19">
        <f>VLOOKUP($A26,'[2]Z score'!$A:T,20,0)</f>
        <v>-27.083040089763699</v>
      </c>
      <c r="AS26" s="19">
        <f>VLOOKUP($A26,'[2]Z score'!$A:U,21,0)</f>
        <v>3.2910479855404899</v>
      </c>
      <c r="AT26" s="19">
        <f>VLOOKUP($A26,'[2]Z score'!$A:V,22,0)</f>
        <v>-9.1034869668319001</v>
      </c>
      <c r="AU26" s="19">
        <f>VLOOKUP($A26,'[2]Z score'!$A:W,23,0)</f>
        <v>6.0048259777745097</v>
      </c>
      <c r="AV26" s="19">
        <f>VLOOKUP($A26,'[2]Z score'!$A:X,24,0)</f>
        <v>-14.9371912934155</v>
      </c>
      <c r="AW26" s="19">
        <f>VLOOKUP($A26,'[2]Z score'!$A:Y,25,0)</f>
        <v>0.44601880112926001</v>
      </c>
      <c r="AX26" s="19">
        <f>VLOOKUP($A26,'[2]Z score'!$A:Z,26,0)</f>
        <v>5.5349507031408098</v>
      </c>
      <c r="AY26" s="19">
        <f>VLOOKUP($A26,'[2]Z score'!$A:AA,27,0)</f>
        <v>4.0087711957644796</v>
      </c>
      <c r="AZ26" s="19">
        <f>VLOOKUP($A26,'[2]Z score'!$A:AB,28,0)</f>
        <v>-47.450671490556999</v>
      </c>
      <c r="BA26" s="19">
        <f>VLOOKUP($A26,'[2]Z score'!$A:AC,29,0)</f>
        <v>6.1792732036574503</v>
      </c>
      <c r="BB26" s="19">
        <f>VLOOKUP($A26,'[2]Z score'!$A:AD,30,0)</f>
        <v>6.6633550338089904</v>
      </c>
      <c r="BC26" s="19">
        <f>VLOOKUP($A26,'[2]Z score'!$A:AE,31,0)</f>
        <v>1.1946347469870799</v>
      </c>
      <c r="BD26" s="19">
        <f>VLOOKUP($A26,'[2]Z score'!$A:AF,31,0)</f>
        <v>1.1946347469870799</v>
      </c>
      <c r="BE26" s="19">
        <f>VLOOKUP($A26,'[2]Z score'!$A:AG,33,0)</f>
        <v>2.8530415937759699</v>
      </c>
      <c r="BF26" s="19">
        <f>VLOOKUP($A26,'[2]Z score'!$A:AH,34,0)</f>
        <v>8.4896431959107002</v>
      </c>
      <c r="BG26" s="19">
        <f>VLOOKUP($A26,'[2]Z score'!$A:AI,35,0)</f>
        <v>4.5333283273746003</v>
      </c>
      <c r="BH26" s="19">
        <f>VLOOKUP($A26,'[2]Z score'!$A:AJ,36,0)</f>
        <v>-20.306319573283599</v>
      </c>
      <c r="BI26" s="19">
        <f>VLOOKUP($A26,'[2]Z score'!$A:AK,37,0)</f>
        <v>-0.28762105752746803</v>
      </c>
      <c r="BJ26" s="19">
        <f>VLOOKUP($A26,'[2]Z score'!$A:AL,38,0)</f>
        <v>2.6124850620630502</v>
      </c>
      <c r="BK26" s="19">
        <f>VLOOKUP($A26,'[2]Z score'!$A:AM,39,0)</f>
        <v>6.50077277697571</v>
      </c>
      <c r="BL26" s="19">
        <f>VLOOKUP($A26,'[2]Z score'!$A:AN,40,0)</f>
        <v>7.1225369829230498</v>
      </c>
      <c r="BM26" s="19">
        <f>VLOOKUP($A26,'[2]Z score'!$A:AO,41,0)</f>
        <v>0.80423193410280203</v>
      </c>
      <c r="BN26" s="19">
        <f>VLOOKUP($A26,'[2]Z score'!$A:AP,42,0)</f>
        <v>2.9994192805428699</v>
      </c>
      <c r="BO26" s="19" t="str">
        <f>VLOOKUP($A26,'[2]Z score'!$A:AQ,43,0)</f>
        <v>NaN</v>
      </c>
      <c r="BP26" s="19">
        <f>VLOOKUP($A26,'[2]Z score'!$A:AR,44,0)</f>
        <v>5.2615312565238099</v>
      </c>
    </row>
    <row r="27" spans="1:68" ht="16.5" x14ac:dyDescent="0.45">
      <c r="A27" s="9" t="s">
        <v>57</v>
      </c>
      <c r="B27" s="9" t="s">
        <v>185</v>
      </c>
      <c r="C27" s="9" t="s">
        <v>117</v>
      </c>
      <c r="D27" s="9">
        <v>68</v>
      </c>
      <c r="E27" s="9" t="s">
        <v>135</v>
      </c>
      <c r="F27" s="10" t="s">
        <v>149</v>
      </c>
      <c r="G27" s="11"/>
      <c r="H27" s="11" t="s">
        <v>133</v>
      </c>
      <c r="I27" s="11">
        <f>VLOOKUP(A27,'[1]all（48）'!$A:$O,15,0)</f>
        <v>2</v>
      </c>
      <c r="J27" s="11" t="s">
        <v>121</v>
      </c>
      <c r="K27" s="11">
        <v>2</v>
      </c>
      <c r="L27" s="11">
        <f t="shared" si="0"/>
        <v>0</v>
      </c>
      <c r="M27" s="11" t="str">
        <f>VLOOKUP(A27,'[1]all（48）'!$A:$Q,17,0)</f>
        <v>T2</v>
      </c>
      <c r="N27" s="11">
        <v>2</v>
      </c>
      <c r="O27" s="11" t="str">
        <f>VLOOKUP(A27,'[1]all（48）'!$A:$R,18,0)</f>
        <v>N0</v>
      </c>
      <c r="P27" s="11">
        <v>0</v>
      </c>
      <c r="Q27" s="11" t="str">
        <f>VLOOKUP(A27,'[1]all（48）'!$A:$AI,35,0)</f>
        <v>1.5</v>
      </c>
      <c r="R27" s="11">
        <v>1.5</v>
      </c>
      <c r="S27" s="11">
        <f t="shared" si="1"/>
        <v>0</v>
      </c>
      <c r="T27" s="11">
        <f>VLOOKUP(A27,'[1]all（48）'!$A:$V,22,0)</f>
        <v>0</v>
      </c>
      <c r="U27" s="9" t="s">
        <v>159</v>
      </c>
      <c r="V27" s="14">
        <v>1</v>
      </c>
      <c r="W27" s="14">
        <f>VLOOKUP(A27,[2]Sheet1!A:L,12,0)</f>
        <v>0</v>
      </c>
      <c r="X27" s="15">
        <f>VLOOKUP(A27,'[1]all（48）'!$A:$AD,30,0)</f>
        <v>31.2657534246575</v>
      </c>
      <c r="Y27" s="16">
        <f>VLOOKUP(A27,'[2]Z score'!A:B,2,0)</f>
        <v>370.01007935413901</v>
      </c>
      <c r="Z27" s="17">
        <f t="shared" si="2"/>
        <v>38.982436053914</v>
      </c>
      <c r="AA27" s="14">
        <f t="shared" si="3"/>
        <v>29</v>
      </c>
      <c r="AB27" s="18">
        <f>VLOOKUP(A27,'[2]Z score'!A:D,4,0)</f>
        <v>9.6982177563850698</v>
      </c>
      <c r="AC27" s="19">
        <f>VLOOKUP(A27,'[2]Z score'!A:E,5,0)</f>
        <v>11.6672592343989</v>
      </c>
      <c r="AD27" s="19">
        <f>VLOOKUP(A27,'[2]Z score'!A:F,6,0)</f>
        <v>9.4159683190877406</v>
      </c>
      <c r="AE27" s="19">
        <f>VLOOKUP(A27,'[2]Z score'!A:G,7,0)</f>
        <v>-0.80636521548775897</v>
      </c>
      <c r="AF27" s="19">
        <f>VLOOKUP($A27,'[2]Z score'!$A:H,8,0)</f>
        <v>-21.802208215011799</v>
      </c>
      <c r="AG27" s="19">
        <f>VLOOKUP($A27,'[2]Z score'!$A:I,9,0)</f>
        <v>30.841155480296099</v>
      </c>
      <c r="AH27" s="19">
        <f>VLOOKUP($A27,'[2]Z score'!$A:J,10,0)</f>
        <v>-25.675659490540902</v>
      </c>
      <c r="AI27" s="19">
        <f>VLOOKUP($A27,'[2]Z score'!$A:K,11,0)</f>
        <v>-4.49282512148155</v>
      </c>
      <c r="AJ27" s="19">
        <f>VLOOKUP($A27,'[2]Z score'!$A:L,12,0)</f>
        <v>6.2220811414450399</v>
      </c>
      <c r="AK27" s="19">
        <f>VLOOKUP($A27,'[2]Z score'!$A:M,13,0)</f>
        <v>-23.142565249373199</v>
      </c>
      <c r="AL27" s="19">
        <f>VLOOKUP($A27,'[2]Z score'!$A:N,14,0)</f>
        <v>19.3381998958378</v>
      </c>
      <c r="AM27" s="19">
        <f>VLOOKUP($A27,'[2]Z score'!$A:O,15,0)</f>
        <v>-24.592846899432399</v>
      </c>
      <c r="AN27" s="19">
        <f>VLOOKUP($A27,'[2]Z score'!$A:P,16,0)</f>
        <v>11.261456355895699</v>
      </c>
      <c r="AO27" s="19">
        <f>VLOOKUP($A27,'[2]Z score'!$A:Q,17,0)</f>
        <v>5.6057076377134099</v>
      </c>
      <c r="AP27" s="19">
        <f>VLOOKUP($A27,'[2]Z score'!$A:R,18,0)</f>
        <v>-23.684462189616699</v>
      </c>
      <c r="AQ27" s="19">
        <f>VLOOKUP($A27,'[2]Z score'!$A:S,19,0)</f>
        <v>13.6966532086683</v>
      </c>
      <c r="AR27" s="19">
        <f>VLOOKUP($A27,'[2]Z score'!$A:T,20,0)</f>
        <v>-15.763115775621101</v>
      </c>
      <c r="AS27" s="19">
        <f>VLOOKUP($A27,'[2]Z score'!$A:U,21,0)</f>
        <v>7.03950959715071</v>
      </c>
      <c r="AT27" s="19">
        <f>VLOOKUP($A27,'[2]Z score'!$A:V,22,0)</f>
        <v>6.8905947217343799</v>
      </c>
      <c r="AU27" s="19">
        <f>VLOOKUP($A27,'[2]Z score'!$A:W,23,0)</f>
        <v>-17.2584114152735</v>
      </c>
      <c r="AV27" s="19">
        <f>VLOOKUP($A27,'[2]Z score'!$A:X,24,0)</f>
        <v>-20.903607756361399</v>
      </c>
      <c r="AW27" s="19">
        <f>VLOOKUP($A27,'[2]Z score'!$A:Y,25,0)</f>
        <v>-17.346087916755099</v>
      </c>
      <c r="AX27" s="19">
        <f>VLOOKUP($A27,'[2]Z score'!$A:Z,26,0)</f>
        <v>32.126750033965301</v>
      </c>
      <c r="AY27" s="19">
        <f>VLOOKUP($A27,'[2]Z score'!$A:AA,27,0)</f>
        <v>-4.7847651873190999</v>
      </c>
      <c r="AZ27" s="19">
        <f>VLOOKUP($A27,'[2]Z score'!$A:AB,28,0)</f>
        <v>-38.982436053914</v>
      </c>
      <c r="BA27" s="19">
        <f>VLOOKUP($A27,'[2]Z score'!$A:AC,29,0)</f>
        <v>2.62873985944745</v>
      </c>
      <c r="BB27" s="19">
        <f>VLOOKUP($A27,'[2]Z score'!$A:AD,30,0)</f>
        <v>7.4052561454438202</v>
      </c>
      <c r="BC27" s="19">
        <f>VLOOKUP($A27,'[2]Z score'!$A:AE,31,0)</f>
        <v>-1.0442327237953499</v>
      </c>
      <c r="BD27" s="19">
        <f>VLOOKUP($A27,'[2]Z score'!$A:AF,31,0)</f>
        <v>-1.0442327237953499</v>
      </c>
      <c r="BE27" s="19">
        <f>VLOOKUP($A27,'[2]Z score'!$A:AG,33,0)</f>
        <v>-1.27582421260344</v>
      </c>
      <c r="BF27" s="19">
        <f>VLOOKUP($A27,'[2]Z score'!$A:AH,34,0)</f>
        <v>3.7496883590716399</v>
      </c>
      <c r="BG27" s="19">
        <f>VLOOKUP($A27,'[2]Z score'!$A:AI,35,0)</f>
        <v>-0.21599807424315301</v>
      </c>
      <c r="BH27" s="19">
        <f>VLOOKUP($A27,'[2]Z score'!$A:AJ,36,0)</f>
        <v>1.8613617555180699</v>
      </c>
      <c r="BI27" s="19">
        <f>VLOOKUP($A27,'[2]Z score'!$A:AK,37,0)</f>
        <v>-4.1021275106393196</v>
      </c>
      <c r="BJ27" s="19">
        <f>VLOOKUP($A27,'[2]Z score'!$A:AL,38,0)</f>
        <v>-2.9273388122057198</v>
      </c>
      <c r="BK27" s="19">
        <f>VLOOKUP($A27,'[2]Z score'!$A:AM,39,0)</f>
        <v>11.1711766466869</v>
      </c>
      <c r="BL27" s="19">
        <f>VLOOKUP($A27,'[2]Z score'!$A:AN,40,0)</f>
        <v>7.5938765040470999</v>
      </c>
      <c r="BM27" s="19">
        <f>VLOOKUP($A27,'[2]Z score'!$A:AO,41,0)</f>
        <v>-1.30390320146205</v>
      </c>
      <c r="BN27" s="19">
        <f>VLOOKUP($A27,'[2]Z score'!$A:AP,42,0)</f>
        <v>-12.920302861118</v>
      </c>
      <c r="BO27" s="19" t="str">
        <f>VLOOKUP($A27,'[2]Z score'!$A:AQ,43,0)</f>
        <v>NaN</v>
      </c>
      <c r="BP27" s="19">
        <f>VLOOKUP($A27,'[2]Z score'!$A:AR,44,0)</f>
        <v>2.7537692886441598</v>
      </c>
    </row>
    <row r="28" spans="1:68" ht="16.5" x14ac:dyDescent="0.45">
      <c r="A28" s="9" t="s">
        <v>85</v>
      </c>
      <c r="B28" s="9" t="s">
        <v>186</v>
      </c>
      <c r="C28" s="9" t="s">
        <v>117</v>
      </c>
      <c r="D28" s="9">
        <v>55</v>
      </c>
      <c r="E28" s="9" t="s">
        <v>118</v>
      </c>
      <c r="F28" s="10" t="s">
        <v>149</v>
      </c>
      <c r="G28" s="9" t="s">
        <v>125</v>
      </c>
      <c r="H28" s="11" t="s">
        <v>187</v>
      </c>
      <c r="I28" s="11">
        <f>VLOOKUP(A28,'[1]all（48）'!$A:$O,15,0)</f>
        <v>2</v>
      </c>
      <c r="J28" s="11" t="s">
        <v>158</v>
      </c>
      <c r="K28" s="11">
        <v>4</v>
      </c>
      <c r="L28" s="11">
        <f t="shared" si="0"/>
        <v>1</v>
      </c>
      <c r="M28" s="11" t="str">
        <f>VLOOKUP(A28,'[1]all（48）'!$A:$Q,17,0)</f>
        <v>T4</v>
      </c>
      <c r="N28" s="11">
        <v>4</v>
      </c>
      <c r="O28" s="11" t="str">
        <f>VLOOKUP(A28,'[1]all（48）'!$A:$R,18,0)</f>
        <v>N2b</v>
      </c>
      <c r="P28" s="11">
        <v>1</v>
      </c>
      <c r="Q28" s="11" t="str">
        <f>VLOOKUP(A28,'[1]all（48）'!$A:$AI,35,0)</f>
        <v>3.5</v>
      </c>
      <c r="R28" s="11">
        <v>3.5</v>
      </c>
      <c r="S28" s="11">
        <f t="shared" si="1"/>
        <v>1</v>
      </c>
      <c r="T28" s="11">
        <f>VLOOKUP(A28,'[1]all（48）'!$A:$V,22,0)</f>
        <v>0</v>
      </c>
      <c r="U28" s="14" t="s">
        <v>159</v>
      </c>
      <c r="V28" s="14">
        <v>1</v>
      </c>
      <c r="W28" s="14">
        <f>VLOOKUP(A28,[2]Sheet1!A:L,12,0)</f>
        <v>0</v>
      </c>
      <c r="X28" s="15">
        <f>VLOOKUP(A28,'[1]all（48）'!$A:$AD,30,0)</f>
        <v>38.695890410958903</v>
      </c>
      <c r="Y28" s="16">
        <f>VLOOKUP(A28,'[2]Z score'!A:B,2,0)</f>
        <v>371.18202282509299</v>
      </c>
      <c r="Z28" s="17">
        <f t="shared" si="2"/>
        <v>67.134704561257706</v>
      </c>
      <c r="AA28" s="14">
        <f t="shared" si="3"/>
        <v>32</v>
      </c>
      <c r="AB28" s="18">
        <f>VLOOKUP(A28,'[2]Z score'!A:D,4,0)</f>
        <v>5.4747550660202897</v>
      </c>
      <c r="AC28" s="19">
        <f>VLOOKUP(A28,'[2]Z score'!A:E,5,0)</f>
        <v>4.7140701523219102</v>
      </c>
      <c r="AD28" s="19">
        <f>VLOOKUP(A28,'[2]Z score'!A:F,6,0)</f>
        <v>19.127570231876099</v>
      </c>
      <c r="AE28" s="19">
        <f>VLOOKUP(A28,'[2]Z score'!A:G,7,0)</f>
        <v>9.1415658243576594</v>
      </c>
      <c r="AF28" s="19">
        <f>VLOOKUP($A28,'[2]Z score'!$A:H,8,0)</f>
        <v>-67.134704561257706</v>
      </c>
      <c r="AG28" s="19">
        <f>VLOOKUP($A28,'[2]Z score'!$A:I,9,0)</f>
        <v>30.549996938384599</v>
      </c>
      <c r="AH28" s="19">
        <f>VLOOKUP($A28,'[2]Z score'!$A:J,10,0)</f>
        <v>-27.032252322183499</v>
      </c>
      <c r="AI28" s="19">
        <f>VLOOKUP($A28,'[2]Z score'!$A:K,11,0)</f>
        <v>-29.501391410084299</v>
      </c>
      <c r="AJ28" s="20">
        <f>VLOOKUP($A28,'[2]Z score'!$A:L,12,0)</f>
        <v>17.416420019445599</v>
      </c>
      <c r="AK28" s="19">
        <f>VLOOKUP($A28,'[2]Z score'!$A:M,13,0)</f>
        <v>-6.1512997386748598</v>
      </c>
      <c r="AL28" s="19">
        <f>VLOOKUP($A28,'[2]Z score'!$A:N,14,0)</f>
        <v>23.155790905249798</v>
      </c>
      <c r="AM28" s="19">
        <f>VLOOKUP($A28,'[2]Z score'!$A:O,15,0)</f>
        <v>-5.3965241844040897</v>
      </c>
      <c r="AN28" s="19">
        <f>VLOOKUP($A28,'[2]Z score'!$A:P,16,0)</f>
        <v>28.6865985604997</v>
      </c>
      <c r="AO28" s="19">
        <f>VLOOKUP($A28,'[2]Z score'!$A:Q,17,0)</f>
        <v>7.5615443294901503</v>
      </c>
      <c r="AP28" s="19">
        <f>VLOOKUP($A28,'[2]Z score'!$A:R,18,0)</f>
        <v>2.1104699042383501</v>
      </c>
      <c r="AQ28" s="19">
        <f>VLOOKUP($A28,'[2]Z score'!$A:S,19,0)</f>
        <v>27.5959975563967</v>
      </c>
      <c r="AR28" s="19">
        <f>VLOOKUP($A28,'[2]Z score'!$A:T,20,0)</f>
        <v>-20.075575659000201</v>
      </c>
      <c r="AS28" s="19">
        <f>VLOOKUP($A28,'[2]Z score'!$A:U,21,0)</f>
        <v>-9.9145926417537105</v>
      </c>
      <c r="AT28" s="19">
        <f>VLOOKUP($A28,'[2]Z score'!$A:V,22,0)</f>
        <v>8.0537486311447104</v>
      </c>
      <c r="AU28" s="19">
        <f>VLOOKUP($A28,'[2]Z score'!$A:W,23,0)</f>
        <v>-20.056378710373199</v>
      </c>
      <c r="AV28" s="19">
        <f>VLOOKUP($A28,'[2]Z score'!$A:X,24,0)</f>
        <v>-7.2151538141893097</v>
      </c>
      <c r="AW28" s="19">
        <f>VLOOKUP($A28,'[2]Z score'!$A:Y,25,0)</f>
        <v>-3.9554419859670502</v>
      </c>
      <c r="AX28" s="19">
        <f>VLOOKUP($A28,'[2]Z score'!$A:Z,26,0)</f>
        <v>-2.6039986084025402</v>
      </c>
      <c r="AY28" s="19">
        <f>VLOOKUP($A28,'[2]Z score'!$A:AA,27,0)</f>
        <v>-3.6299656081037099</v>
      </c>
      <c r="AZ28" s="19">
        <f>VLOOKUP($A28,'[2]Z score'!$A:AB,28,0)</f>
        <v>-43.519142885793002</v>
      </c>
      <c r="BA28" s="19">
        <f>VLOOKUP($A28,'[2]Z score'!$A:AC,29,0)</f>
        <v>17.663581815154998</v>
      </c>
      <c r="BB28" s="19">
        <f>VLOOKUP($A28,'[2]Z score'!$A:AD,30,0)</f>
        <v>-3.5437388462523698</v>
      </c>
      <c r="BC28" s="19">
        <f>VLOOKUP($A28,'[2]Z score'!$A:AE,31,0)</f>
        <v>3.2088321588729598</v>
      </c>
      <c r="BD28" s="20">
        <f>VLOOKUP($A28,'[2]Z score'!$A:AF,31,0)</f>
        <v>3.2088321588729598</v>
      </c>
      <c r="BE28" s="19">
        <f>VLOOKUP($A28,'[2]Z score'!$A:AG,33,0)</f>
        <v>-12.2462310105683</v>
      </c>
      <c r="BF28" s="19">
        <f>VLOOKUP($A28,'[2]Z score'!$A:AH,34,0)</f>
        <v>-1.2688831676777199</v>
      </c>
      <c r="BG28" s="19">
        <f>VLOOKUP($A28,'[2]Z score'!$A:AI,35,0)</f>
        <v>0.77081453203507699</v>
      </c>
      <c r="BH28" s="19">
        <f>VLOOKUP($A28,'[2]Z score'!$A:AJ,36,0)</f>
        <v>-14.964492823742599</v>
      </c>
      <c r="BI28" s="19">
        <f>VLOOKUP($A28,'[2]Z score'!$A:AK,37,0)</f>
        <v>-4.8136536320819302E-2</v>
      </c>
      <c r="BJ28" s="19">
        <f>VLOOKUP($A28,'[2]Z score'!$A:AL,38,0)</f>
        <v>-9.9190068875026896</v>
      </c>
      <c r="BK28" s="19">
        <f>VLOOKUP($A28,'[2]Z score'!$A:AM,39,0)</f>
        <v>37.053652603614402</v>
      </c>
      <c r="BL28" s="19">
        <f>VLOOKUP($A28,'[2]Z score'!$A:AN,40,0)</f>
        <v>30.0665807469118</v>
      </c>
      <c r="BM28" s="19">
        <f>VLOOKUP($A28,'[2]Z score'!$A:AO,41,0)</f>
        <v>-0.332470768499112</v>
      </c>
      <c r="BN28" s="19">
        <f>VLOOKUP($A28,'[2]Z score'!$A:AP,42,0)</f>
        <v>-17.981369680142102</v>
      </c>
      <c r="BO28" s="19" t="str">
        <f>VLOOKUP($A28,'[2]Z score'!$A:AQ,43,0)</f>
        <v>NaN</v>
      </c>
      <c r="BP28" s="19">
        <f>VLOOKUP($A28,'[2]Z score'!$A:AR,44,0)</f>
        <v>0.33643550534128802</v>
      </c>
    </row>
    <row r="29" spans="1:68" ht="16.5" x14ac:dyDescent="0.45">
      <c r="A29" s="23" t="s">
        <v>79</v>
      </c>
      <c r="B29" s="23" t="s">
        <v>188</v>
      </c>
      <c r="C29" s="23" t="s">
        <v>117</v>
      </c>
      <c r="D29" s="23">
        <v>64</v>
      </c>
      <c r="E29" s="23" t="s">
        <v>118</v>
      </c>
      <c r="F29" s="24" t="s">
        <v>149</v>
      </c>
      <c r="G29" s="25"/>
      <c r="H29" s="25" t="s">
        <v>133</v>
      </c>
      <c r="I29" s="11">
        <f>VLOOKUP(A29,'[1]all（48）'!$A:$O,15,0)</f>
        <v>2</v>
      </c>
      <c r="J29" s="25" t="s">
        <v>162</v>
      </c>
      <c r="K29" s="11">
        <v>3</v>
      </c>
      <c r="L29" s="11">
        <f t="shared" si="0"/>
        <v>1</v>
      </c>
      <c r="M29" s="11" t="str">
        <f>VLOOKUP(A29,'[1]all（48）'!$A:$Q,17,0)</f>
        <v>T3</v>
      </c>
      <c r="N29" s="11">
        <v>3</v>
      </c>
      <c r="O29" s="11" t="str">
        <f>VLOOKUP(A29,'[1]all（48）'!$A:$R,18,0)</f>
        <v>N0</v>
      </c>
      <c r="P29" s="11">
        <v>0</v>
      </c>
      <c r="Q29" s="11" t="str">
        <f>VLOOKUP(A29,'[1]all（48）'!$A:$AI,35,0)</f>
        <v>4.0</v>
      </c>
      <c r="R29" s="11">
        <v>4</v>
      </c>
      <c r="S29" s="11">
        <f t="shared" si="1"/>
        <v>1</v>
      </c>
      <c r="T29" s="11">
        <f>VLOOKUP(A29,'[1]all（48）'!$A:$V,22,0)</f>
        <v>0</v>
      </c>
      <c r="U29" s="23" t="s">
        <v>159</v>
      </c>
      <c r="V29" s="14">
        <v>1</v>
      </c>
      <c r="W29" s="14">
        <f>VLOOKUP(A29,[2]Sheet1!A:L,12,0)</f>
        <v>1</v>
      </c>
      <c r="X29" s="15">
        <f>VLOOKUP(A29,'[1]all（48）'!$A:$AD,30,0)</f>
        <v>21.928767123287699</v>
      </c>
      <c r="Y29" s="16">
        <f>VLOOKUP(A29,'[2]Z score'!A:B,2,0)</f>
        <v>372.22815117691101</v>
      </c>
      <c r="Z29" s="17">
        <f t="shared" si="2"/>
        <v>70.410335636663007</v>
      </c>
      <c r="AA29" s="14">
        <f t="shared" si="3"/>
        <v>31</v>
      </c>
      <c r="AB29" s="18">
        <f>VLOOKUP(A29,'[2]Z score'!A:D,4,0)</f>
        <v>-27.176949727746699</v>
      </c>
      <c r="AC29" s="19">
        <f>VLOOKUP(A29,'[2]Z score'!A:E,5,0)</f>
        <v>1.77165715034446</v>
      </c>
      <c r="AD29" s="19">
        <f>VLOOKUP(A29,'[2]Z score'!A:F,6,0)</f>
        <v>18.145066439013299</v>
      </c>
      <c r="AE29" s="19">
        <f>VLOOKUP(A29,'[2]Z score'!A:G,7,0)</f>
        <v>-1.1044394476628701</v>
      </c>
      <c r="AF29" s="19">
        <f>VLOOKUP($A29,'[2]Z score'!$A:H,8,0)</f>
        <v>-26.386261115697401</v>
      </c>
      <c r="AG29" s="19">
        <f>VLOOKUP($A29,'[2]Z score'!$A:I,9,0)</f>
        <v>70.410335636663007</v>
      </c>
      <c r="AH29" s="19">
        <f>VLOOKUP($A29,'[2]Z score'!$A:J,10,0)</f>
        <v>-35.852072201351902</v>
      </c>
      <c r="AI29" s="19">
        <f>VLOOKUP($A29,'[2]Z score'!$A:K,11,0)</f>
        <v>-32.874533371391202</v>
      </c>
      <c r="AJ29" s="19">
        <f>VLOOKUP($A29,'[2]Z score'!$A:L,12,0)</f>
        <v>33.4144670703933</v>
      </c>
      <c r="AK29" s="19">
        <f>VLOOKUP($A29,'[2]Z score'!$A:M,13,0)</f>
        <v>-25.773312513341299</v>
      </c>
      <c r="AL29" s="19">
        <f>VLOOKUP($A29,'[2]Z score'!$A:N,14,0)</f>
        <v>-13.4105956139993</v>
      </c>
      <c r="AM29" s="19">
        <f>VLOOKUP($A29,'[2]Z score'!$A:O,15,0)</f>
        <v>-19.797899625267</v>
      </c>
      <c r="AN29" s="19">
        <f>VLOOKUP($A29,'[2]Z score'!$A:P,16,0)</f>
        <v>11.3258653123307</v>
      </c>
      <c r="AO29" s="19">
        <f>VLOOKUP($A29,'[2]Z score'!$A:Q,17,0)</f>
        <v>8.4206040405134406</v>
      </c>
      <c r="AP29" s="19">
        <f>VLOOKUP($A29,'[2]Z score'!$A:R,18,0)</f>
        <v>-11.3352112844091</v>
      </c>
      <c r="AQ29" s="19">
        <f>VLOOKUP($A29,'[2]Z score'!$A:S,19,0)</f>
        <v>5.9223046144479596</v>
      </c>
      <c r="AR29" s="19">
        <f>VLOOKUP($A29,'[2]Z score'!$A:T,20,0)</f>
        <v>-11.248355797433501</v>
      </c>
      <c r="AS29" s="19">
        <f>VLOOKUP($A29,'[2]Z score'!$A:U,21,0)</f>
        <v>17.045754319783299</v>
      </c>
      <c r="AT29" s="19">
        <f>VLOOKUP($A29,'[2]Z score'!$A:V,22,0)</f>
        <v>19.624981877193601</v>
      </c>
      <c r="AU29" s="19">
        <f>VLOOKUP($A29,'[2]Z score'!$A:W,23,0)</f>
        <v>-1.8514558104410901</v>
      </c>
      <c r="AV29" s="19">
        <f>VLOOKUP($A29,'[2]Z score'!$A:X,24,0)</f>
        <v>-13.4016332947326</v>
      </c>
      <c r="AW29" s="19">
        <f>VLOOKUP($A29,'[2]Z score'!$A:Y,25,0)</f>
        <v>-21.656973985751101</v>
      </c>
      <c r="AX29" s="19">
        <f>VLOOKUP($A29,'[2]Z score'!$A:Z,26,0)</f>
        <v>4.7100283692802902</v>
      </c>
      <c r="AY29" s="19">
        <f>VLOOKUP($A29,'[2]Z score'!$A:AA,27,0)</f>
        <v>-3.1423593870575299</v>
      </c>
      <c r="AZ29" s="19">
        <f>VLOOKUP($A29,'[2]Z score'!$A:AB,28,0)</f>
        <v>-0.26098222749056799</v>
      </c>
      <c r="BA29" s="19">
        <f>VLOOKUP($A29,'[2]Z score'!$A:AC,29,0)</f>
        <v>-23.673180216587401</v>
      </c>
      <c r="BB29" s="19">
        <f>VLOOKUP($A29,'[2]Z score'!$A:AD,30,0)</f>
        <v>11.6049357943762</v>
      </c>
      <c r="BC29" s="19">
        <f>VLOOKUP($A29,'[2]Z score'!$A:AE,31,0)</f>
        <v>-3.2917775934238098</v>
      </c>
      <c r="BD29" s="19">
        <f>VLOOKUP($A29,'[2]Z score'!$A:AF,31,0)</f>
        <v>-3.2917775934238098</v>
      </c>
      <c r="BE29" s="19">
        <f>VLOOKUP($A29,'[2]Z score'!$A:AG,33,0)</f>
        <v>6.2702209916432503</v>
      </c>
      <c r="BF29" s="19">
        <f>VLOOKUP($A29,'[2]Z score'!$A:AH,34,0)</f>
        <v>11.384382930587201</v>
      </c>
      <c r="BG29" s="19">
        <f>VLOOKUP($A29,'[2]Z score'!$A:AI,35,0)</f>
        <v>0.80349813322019403</v>
      </c>
      <c r="BH29" s="19">
        <f>VLOOKUP($A29,'[2]Z score'!$A:AJ,36,0)</f>
        <v>-2.8936307590568</v>
      </c>
      <c r="BI29" s="19">
        <f>VLOOKUP($A29,'[2]Z score'!$A:AK,37,0)</f>
        <v>-0.655210213333284</v>
      </c>
      <c r="BJ29" s="19">
        <f>VLOOKUP($A29,'[2]Z score'!$A:AL,38,0)</f>
        <v>-9.2603209760145493</v>
      </c>
      <c r="BK29" s="19">
        <f>VLOOKUP($A29,'[2]Z score'!$A:AM,39,0)</f>
        <v>7.9468012939107098</v>
      </c>
      <c r="BL29" s="19">
        <f>VLOOKUP($A29,'[2]Z score'!$A:AN,40,0)</f>
        <v>5.5288472662244104</v>
      </c>
      <c r="BM29" s="19">
        <f>VLOOKUP($A29,'[2]Z score'!$A:AO,41,0)</f>
        <v>-1.1727442250854201</v>
      </c>
      <c r="BN29" s="19">
        <f>VLOOKUP($A29,'[2]Z score'!$A:AP,42,0)</f>
        <v>-16.217378561529301</v>
      </c>
      <c r="BO29" s="19" t="str">
        <f>VLOOKUP($A29,'[2]Z score'!$A:AQ,43,0)</f>
        <v>NaN</v>
      </c>
      <c r="BP29" s="19">
        <f>VLOOKUP($A29,'[2]Z score'!$A:AR,44,0)</f>
        <v>10.736293586180601</v>
      </c>
    </row>
    <row r="30" spans="1:68" ht="16.5" x14ac:dyDescent="0.45">
      <c r="A30" s="9" t="s">
        <v>54</v>
      </c>
      <c r="B30" s="34" t="s">
        <v>189</v>
      </c>
      <c r="C30" s="9" t="s">
        <v>117</v>
      </c>
      <c r="D30" s="9">
        <v>72</v>
      </c>
      <c r="E30" s="9" t="s">
        <v>135</v>
      </c>
      <c r="F30" s="10" t="s">
        <v>149</v>
      </c>
      <c r="G30" s="11"/>
      <c r="H30" s="11" t="s">
        <v>190</v>
      </c>
      <c r="I30" s="11">
        <f>VLOOKUP(A30,'[1]all（48）'!$A:$O,15,0)</f>
        <v>2</v>
      </c>
      <c r="J30" s="10" t="s">
        <v>121</v>
      </c>
      <c r="K30" s="11">
        <v>2</v>
      </c>
      <c r="L30" s="11">
        <f t="shared" si="0"/>
        <v>0</v>
      </c>
      <c r="M30" s="11" t="str">
        <f>VLOOKUP(A30,'[1]all（48）'!$A:$Q,17,0)</f>
        <v>T3</v>
      </c>
      <c r="N30" s="11">
        <v>3</v>
      </c>
      <c r="O30" s="11" t="str">
        <f>VLOOKUP(A30,'[1]all（48）'!$A:$R,18,0)</f>
        <v>N1</v>
      </c>
      <c r="P30" s="11">
        <v>1</v>
      </c>
      <c r="Q30" s="11" t="str">
        <f>VLOOKUP(A30,'[1]all（48）'!$A:$AI,35,0)</f>
        <v>2.0</v>
      </c>
      <c r="R30" s="11">
        <v>2</v>
      </c>
      <c r="S30" s="11">
        <f t="shared" si="1"/>
        <v>0</v>
      </c>
      <c r="T30" s="11">
        <f>VLOOKUP(A30,'[1]all（48）'!$A:$V,22,0)</f>
        <v>0</v>
      </c>
      <c r="U30" s="9" t="s">
        <v>159</v>
      </c>
      <c r="V30" s="14">
        <v>1</v>
      </c>
      <c r="W30" s="14">
        <f>VLOOKUP(A30,[2]Sheet1!A:L,12,0)</f>
        <v>1</v>
      </c>
      <c r="X30" s="15">
        <f>VLOOKUP(A30,'[1]all（48）'!$A:$AD,30,0)</f>
        <v>15.5056179775281</v>
      </c>
      <c r="Y30" s="16">
        <f>VLOOKUP(A30,'[2]Z score'!A:B,2,0)</f>
        <v>417.398348268701</v>
      </c>
      <c r="Z30" s="17">
        <f t="shared" si="2"/>
        <v>58.772958174351899</v>
      </c>
      <c r="AA30" s="14">
        <f t="shared" si="3"/>
        <v>32</v>
      </c>
      <c r="AB30" s="18">
        <f>VLOOKUP(A30,'[2]Z score'!A:D,4,0)</f>
        <v>1.6100681339973699</v>
      </c>
      <c r="AC30" s="19">
        <f>VLOOKUP(A30,'[2]Z score'!A:E,5,0)</f>
        <v>12.030239539699</v>
      </c>
      <c r="AD30" s="19">
        <f>VLOOKUP(A30,'[2]Z score'!A:F,6,0)</f>
        <v>56.430579269511298</v>
      </c>
      <c r="AE30" s="19">
        <f>VLOOKUP(A30,'[2]Z score'!A:G,7,0)</f>
        <v>45.858385288755201</v>
      </c>
      <c r="AF30" s="19">
        <f>VLOOKUP($A30,'[2]Z score'!$A:H,8,0)</f>
        <v>-31.6735133839497</v>
      </c>
      <c r="AG30" s="19">
        <f>VLOOKUP($A30,'[2]Z score'!$A:I,9,0)</f>
        <v>58.772958174351899</v>
      </c>
      <c r="AH30" s="19">
        <f>VLOOKUP($A30,'[2]Z score'!$A:J,10,0)</f>
        <v>-30.074218243032099</v>
      </c>
      <c r="AI30" s="19">
        <f>VLOOKUP($A30,'[2]Z score'!$A:K,11,0)</f>
        <v>-33.900718442281999</v>
      </c>
      <c r="AJ30" s="19">
        <f>VLOOKUP($A30,'[2]Z score'!$A:L,12,0)</f>
        <v>15.061148680061599</v>
      </c>
      <c r="AK30" s="19">
        <f>VLOOKUP($A30,'[2]Z score'!$A:M,13,0)</f>
        <v>-11.434470584476699</v>
      </c>
      <c r="AL30" s="19">
        <f>VLOOKUP($A30,'[2]Z score'!$A:N,14,0)</f>
        <v>2.8531077455199898</v>
      </c>
      <c r="AM30" s="19">
        <f>VLOOKUP($A30,'[2]Z score'!$A:O,15,0)</f>
        <v>-13.4788576423037</v>
      </c>
      <c r="AN30" s="19">
        <f>VLOOKUP($A30,'[2]Z score'!$A:P,16,0)</f>
        <v>-23.191178719950098</v>
      </c>
      <c r="AO30" s="19">
        <f>VLOOKUP($A30,'[2]Z score'!$A:Q,17,0)</f>
        <v>27.769124531866801</v>
      </c>
      <c r="AP30" s="19">
        <f>VLOOKUP($A30,'[2]Z score'!$A:R,18,0)</f>
        <v>-19.970130545661199</v>
      </c>
      <c r="AQ30" s="19">
        <f>VLOOKUP($A30,'[2]Z score'!$A:S,19,0)</f>
        <v>-5.2655191204164096</v>
      </c>
      <c r="AR30" s="19">
        <f>VLOOKUP($A30,'[2]Z score'!$A:T,20,0)</f>
        <v>-5.6138081381576503</v>
      </c>
      <c r="AS30" s="19">
        <f>VLOOKUP($A30,'[2]Z score'!$A:U,21,0)</f>
        <v>13.370650459399201</v>
      </c>
      <c r="AT30" s="19">
        <f>VLOOKUP($A30,'[2]Z score'!$A:V,22,0)</f>
        <v>4.6850742581846898</v>
      </c>
      <c r="AU30" s="19">
        <f>VLOOKUP($A30,'[2]Z score'!$A:W,23,0)</f>
        <v>-35.610987893615999</v>
      </c>
      <c r="AV30" s="19">
        <f>VLOOKUP($A30,'[2]Z score'!$A:X,24,0)</f>
        <v>-24.237259410756</v>
      </c>
      <c r="AW30" s="19">
        <f>VLOOKUP($A30,'[2]Z score'!$A:Y,25,0)</f>
        <v>-9.7749581878025005</v>
      </c>
      <c r="AX30" s="19">
        <f>VLOOKUP($A30,'[2]Z score'!$A:Z,26,0)</f>
        <v>-6.6825770253660197</v>
      </c>
      <c r="AY30" s="19">
        <f>VLOOKUP($A30,'[2]Z score'!$A:AA,27,0)</f>
        <v>19.104016805167099</v>
      </c>
      <c r="AZ30" s="19">
        <f>VLOOKUP($A30,'[2]Z score'!$A:AB,28,0)</f>
        <v>-48.179544380276099</v>
      </c>
      <c r="BA30" s="19">
        <f>VLOOKUP($A30,'[2]Z score'!$A:AC,29,0)</f>
        <v>-2.1671229398916498</v>
      </c>
      <c r="BB30" s="19">
        <f>VLOOKUP($A30,'[2]Z score'!$A:AD,30,0)</f>
        <v>-14.3580582349064</v>
      </c>
      <c r="BC30" s="19">
        <f>VLOOKUP($A30,'[2]Z score'!$A:AE,31,0)</f>
        <v>2.1526671604456902</v>
      </c>
      <c r="BD30" s="19">
        <f>VLOOKUP($A30,'[2]Z score'!$A:AF,31,0)</f>
        <v>2.1526671604456902</v>
      </c>
      <c r="BE30" s="19">
        <f>VLOOKUP($A30,'[2]Z score'!$A:AG,33,0)</f>
        <v>-1.7794506934580401</v>
      </c>
      <c r="BF30" s="19">
        <f>VLOOKUP($A30,'[2]Z score'!$A:AH,34,0)</f>
        <v>6.3676418650847699</v>
      </c>
      <c r="BG30" s="19">
        <f>VLOOKUP($A30,'[2]Z score'!$A:AI,35,0)</f>
        <v>-10.0694919117662</v>
      </c>
      <c r="BH30" s="19">
        <f>VLOOKUP($A30,'[2]Z score'!$A:AJ,36,0)</f>
        <v>-5.4833417606453301</v>
      </c>
      <c r="BI30" s="19">
        <f>VLOOKUP($A30,'[2]Z score'!$A:AK,37,0)</f>
        <v>-3.6395248682028001</v>
      </c>
      <c r="BJ30" s="19">
        <f>VLOOKUP($A30,'[2]Z score'!$A:AL,38,0)</f>
        <v>-4.5329238531268201</v>
      </c>
      <c r="BK30" s="19">
        <f>VLOOKUP($A30,'[2]Z score'!$A:AM,39,0)</f>
        <v>-6.5223198114686101</v>
      </c>
      <c r="BL30" s="19">
        <f>VLOOKUP($A30,'[2]Z score'!$A:AN,40,0)</f>
        <v>-4.2969530506857998</v>
      </c>
      <c r="BM30" s="19">
        <f>VLOOKUP($A30,'[2]Z score'!$A:AO,41,0)</f>
        <v>-1.37683106806589</v>
      </c>
      <c r="BN30" s="19">
        <f>VLOOKUP($A30,'[2]Z score'!$A:AP,42,0)</f>
        <v>-5.9614688054071499</v>
      </c>
      <c r="BO30" s="19" t="str">
        <f>VLOOKUP($A30,'[2]Z score'!$A:AQ,43,0)</f>
        <v>NaN</v>
      </c>
      <c r="BP30" s="19">
        <f>VLOOKUP($A30,'[2]Z score'!$A:AR,44,0)</f>
        <v>2.6974835214912201</v>
      </c>
    </row>
    <row r="31" spans="1:68" ht="16.5" x14ac:dyDescent="0.45">
      <c r="A31" s="23" t="s">
        <v>82</v>
      </c>
      <c r="B31" s="23" t="s">
        <v>191</v>
      </c>
      <c r="C31" s="23" t="s">
        <v>117</v>
      </c>
      <c r="D31" s="23">
        <v>68</v>
      </c>
      <c r="E31" s="23" t="s">
        <v>118</v>
      </c>
      <c r="F31" s="24" t="s">
        <v>149</v>
      </c>
      <c r="G31" s="25"/>
      <c r="H31" s="25" t="s">
        <v>175</v>
      </c>
      <c r="I31" s="11">
        <f>VLOOKUP(A31,'[1]all（48）'!$A:$O,15,0)</f>
        <v>3</v>
      </c>
      <c r="J31" s="25" t="s">
        <v>162</v>
      </c>
      <c r="K31" s="11">
        <v>3</v>
      </c>
      <c r="L31" s="11">
        <f t="shared" si="0"/>
        <v>1</v>
      </c>
      <c r="M31" s="11" t="str">
        <f>VLOOKUP(A31,'[1]all（48）'!$A:$Q,17,0)</f>
        <v>T3</v>
      </c>
      <c r="N31" s="11">
        <v>3</v>
      </c>
      <c r="O31" s="11" t="str">
        <f>VLOOKUP(A31,'[1]all（48）'!$A:$R,18,0)</f>
        <v>N0</v>
      </c>
      <c r="P31" s="11">
        <v>0</v>
      </c>
      <c r="Q31" s="11" t="str">
        <f>VLOOKUP(A31,'[1]all（48）'!$A:$AI,35,0)</f>
        <v>3.0</v>
      </c>
      <c r="R31" s="11">
        <v>3</v>
      </c>
      <c r="S31" s="11">
        <f t="shared" si="1"/>
        <v>0</v>
      </c>
      <c r="T31" s="11">
        <f>VLOOKUP(A31,'[1]all（48）'!$A:$V,22,0)</f>
        <v>0</v>
      </c>
      <c r="U31" s="23" t="s">
        <v>159</v>
      </c>
      <c r="V31" s="14">
        <v>1</v>
      </c>
      <c r="W31" s="14">
        <f>VLOOKUP(A31,[2]Sheet1!A:L,12,0)</f>
        <v>0</v>
      </c>
      <c r="X31" s="15">
        <f>VLOOKUP(A31,'[1]all（48）'!$A:$AD,30,0)</f>
        <v>54.279452054794497</v>
      </c>
      <c r="Y31" s="16">
        <f>VLOOKUP(A31,'[2]Z score'!A:B,2,0)</f>
        <v>423.84621234974099</v>
      </c>
      <c r="Z31" s="17">
        <f t="shared" si="2"/>
        <v>54.419705036102201</v>
      </c>
      <c r="AA31" s="14">
        <f t="shared" si="3"/>
        <v>37</v>
      </c>
      <c r="AB31" s="18">
        <f>VLOOKUP(A31,'[2]Z score'!A:D,4,0)</f>
        <v>-11.3621965981018</v>
      </c>
      <c r="AC31" s="19">
        <f>VLOOKUP(A31,'[2]Z score'!A:E,5,0)</f>
        <v>-11.5435728441712</v>
      </c>
      <c r="AD31" s="19">
        <f>VLOOKUP(A31,'[2]Z score'!A:F,6,0)</f>
        <v>10.695559765139301</v>
      </c>
      <c r="AE31" s="19">
        <f>VLOOKUP(A31,'[2]Z score'!A:G,7,0)</f>
        <v>-7.2923740144746496</v>
      </c>
      <c r="AF31" s="19">
        <f>VLOOKUP($A31,'[2]Z score'!$A:H,8,0)</f>
        <v>-18.590386302874499</v>
      </c>
      <c r="AG31" s="19">
        <f>VLOOKUP($A31,'[2]Z score'!$A:I,9,0)</f>
        <v>9.8712389698753</v>
      </c>
      <c r="AH31" s="19">
        <f>VLOOKUP($A31,'[2]Z score'!$A:J,10,0)</f>
        <v>-39.048030590369997</v>
      </c>
      <c r="AI31" s="19">
        <f>VLOOKUP($A31,'[2]Z score'!$A:K,11,0)</f>
        <v>-9.2877469526583898</v>
      </c>
      <c r="AJ31" s="19">
        <f>VLOOKUP($A31,'[2]Z score'!$A:L,12,0)</f>
        <v>38.626828231258301</v>
      </c>
      <c r="AK31" s="19">
        <f>VLOOKUP($A31,'[2]Z score'!$A:M,13,0)</f>
        <v>-18.2328430488202</v>
      </c>
      <c r="AL31" s="19">
        <f>VLOOKUP($A31,'[2]Z score'!$A:N,14,0)</f>
        <v>10.745174612873299</v>
      </c>
      <c r="AM31" s="19">
        <f>VLOOKUP($A31,'[2]Z score'!$A:O,15,0)</f>
        <v>-10.126621155566299</v>
      </c>
      <c r="AN31" s="19">
        <f>VLOOKUP($A31,'[2]Z score'!$A:P,16,0)</f>
        <v>0.99904084451863995</v>
      </c>
      <c r="AO31" s="19">
        <f>VLOOKUP($A31,'[2]Z score'!$A:Q,17,0)</f>
        <v>10.2374149174008</v>
      </c>
      <c r="AP31" s="19">
        <f>VLOOKUP($A31,'[2]Z score'!$A:R,18,0)</f>
        <v>-18.797052904180401</v>
      </c>
      <c r="AQ31" s="19">
        <f>VLOOKUP($A31,'[2]Z score'!$A:S,19,0)</f>
        <v>4.3428901589304498</v>
      </c>
      <c r="AR31" s="19">
        <f>VLOOKUP($A31,'[2]Z score'!$A:T,20,0)</f>
        <v>-8.6694523002910504</v>
      </c>
      <c r="AS31" s="19">
        <f>VLOOKUP($A31,'[2]Z score'!$A:U,21,0)</f>
        <v>7.3937090833772796</v>
      </c>
      <c r="AT31" s="19">
        <f>VLOOKUP($A31,'[2]Z score'!$A:V,22,0)</f>
        <v>-6.0653746266750899</v>
      </c>
      <c r="AU31" s="19">
        <f>VLOOKUP($A31,'[2]Z score'!$A:W,23,0)</f>
        <v>-3.8482481300310001</v>
      </c>
      <c r="AV31" s="19">
        <f>VLOOKUP($A31,'[2]Z score'!$A:X,24,0)</f>
        <v>-4.7491058942277</v>
      </c>
      <c r="AW31" s="19">
        <f>VLOOKUP($A31,'[2]Z score'!$A:Y,25,0)</f>
        <v>-7.6061868111680004</v>
      </c>
      <c r="AX31" s="19">
        <f>VLOOKUP($A31,'[2]Z score'!$A:Z,26,0)</f>
        <v>15.802957726849799</v>
      </c>
      <c r="AY31" s="19">
        <f>VLOOKUP($A31,'[2]Z score'!$A:AA,27,0)</f>
        <v>12.061802161106799</v>
      </c>
      <c r="AZ31" s="19">
        <f>VLOOKUP($A31,'[2]Z score'!$A:AB,28,0)</f>
        <v>-21.463906059594599</v>
      </c>
      <c r="BA31" s="19">
        <f>VLOOKUP($A31,'[2]Z score'!$A:AC,29,0)</f>
        <v>54.419705036102201</v>
      </c>
      <c r="BB31" s="19">
        <f>VLOOKUP($A31,'[2]Z score'!$A:AD,30,0)</f>
        <v>-11.9176279054681</v>
      </c>
      <c r="BC31" s="19">
        <f>VLOOKUP($A31,'[2]Z score'!$A:AE,31,0)</f>
        <v>-6.8185307220187301</v>
      </c>
      <c r="BD31" s="19">
        <f>VLOOKUP($A31,'[2]Z score'!$A:AF,31,0)</f>
        <v>-6.8185307220187301</v>
      </c>
      <c r="BE31" s="19">
        <f>VLOOKUP($A31,'[2]Z score'!$A:AG,33,0)</f>
        <v>-9.5643084959980698</v>
      </c>
      <c r="BF31" s="19">
        <f>VLOOKUP($A31,'[2]Z score'!$A:AH,34,0)</f>
        <v>27.773531569776299</v>
      </c>
      <c r="BG31" s="19">
        <f>VLOOKUP($A31,'[2]Z score'!$A:AI,35,0)</f>
        <v>5.8255799412337801</v>
      </c>
      <c r="BH31" s="19">
        <f>VLOOKUP($A31,'[2]Z score'!$A:AJ,36,0)</f>
        <v>-13.1231091699081</v>
      </c>
      <c r="BI31" s="19">
        <f>VLOOKUP($A31,'[2]Z score'!$A:AK,37,0)</f>
        <v>-3.3655120152467002</v>
      </c>
      <c r="BJ31" s="19">
        <f>VLOOKUP($A31,'[2]Z score'!$A:AL,38,0)</f>
        <v>-14.201477580429099</v>
      </c>
      <c r="BK31" s="19">
        <f>VLOOKUP($A31,'[2]Z score'!$A:AM,39,0)</f>
        <v>-7.6609438087189696</v>
      </c>
      <c r="BL31" s="19">
        <f>VLOOKUP($A31,'[2]Z score'!$A:AN,40,0)</f>
        <v>24.417713025061101</v>
      </c>
      <c r="BM31" s="19">
        <f>VLOOKUP($A31,'[2]Z score'!$A:AO,41,0)</f>
        <v>-1.5033106331192201</v>
      </c>
      <c r="BN31" s="19">
        <f>VLOOKUP($A31,'[2]Z score'!$A:AP,42,0)</f>
        <v>-15.884411987290401</v>
      </c>
      <c r="BO31" s="19" t="str">
        <f>VLOOKUP($A31,'[2]Z score'!$A:AQ,43,0)</f>
        <v>NaN</v>
      </c>
      <c r="BP31" s="19">
        <f>VLOOKUP($A31,'[2]Z score'!$A:AR,44,0)</f>
        <v>19.900069846503701</v>
      </c>
    </row>
    <row r="32" spans="1:68" ht="16.5" x14ac:dyDescent="0.45">
      <c r="A32" s="9" t="s">
        <v>60</v>
      </c>
      <c r="B32" s="9" t="s">
        <v>192</v>
      </c>
      <c r="C32" s="9" t="s">
        <v>117</v>
      </c>
      <c r="D32" s="9">
        <v>72</v>
      </c>
      <c r="E32" s="9" t="s">
        <v>135</v>
      </c>
      <c r="F32" s="10" t="s">
        <v>149</v>
      </c>
      <c r="G32" s="11"/>
      <c r="H32" s="11" t="s">
        <v>193</v>
      </c>
      <c r="I32" s="11">
        <f>VLOOKUP(A32,'[1]all（48）'!$A:$O,15,0)</f>
        <v>3</v>
      </c>
      <c r="J32" s="11" t="s">
        <v>127</v>
      </c>
      <c r="K32" s="11">
        <v>1</v>
      </c>
      <c r="L32" s="11">
        <f t="shared" si="0"/>
        <v>0</v>
      </c>
      <c r="M32" s="11" t="str">
        <f>VLOOKUP(A32,'[1]all（48）'!$A:$Q,17,0)</f>
        <v>T3</v>
      </c>
      <c r="N32" s="11">
        <v>3</v>
      </c>
      <c r="O32" s="11" t="str">
        <f>VLOOKUP(A32,'[1]all（48）'!$A:$R,18,0)</f>
        <v>N0</v>
      </c>
      <c r="P32" s="11">
        <v>0</v>
      </c>
      <c r="Q32" s="11" t="str">
        <f>VLOOKUP(A32,'[1]all（48）'!$A:$AI,35,0)</f>
        <v>4.5</v>
      </c>
      <c r="R32" s="11">
        <v>4.5</v>
      </c>
      <c r="S32" s="11">
        <f t="shared" si="1"/>
        <v>1</v>
      </c>
      <c r="T32" s="11">
        <f>VLOOKUP(A32,'[1]all（48）'!$A:$V,22,0)</f>
        <v>1</v>
      </c>
      <c r="U32" s="9" t="s">
        <v>159</v>
      </c>
      <c r="V32" s="14">
        <v>1</v>
      </c>
      <c r="W32" s="14">
        <f>VLOOKUP(A32,[2]Sheet1!A:L,12,0)</f>
        <v>1</v>
      </c>
      <c r="X32" s="15">
        <f>VLOOKUP(A32,'[1]all（48）'!$A:$AD,30,0)</f>
        <v>13.5123287671233</v>
      </c>
      <c r="Y32" s="16">
        <f>VLOOKUP(A32,'[2]Z score'!A:B,2,0)</f>
        <v>443.28075364102102</v>
      </c>
      <c r="Z32" s="17">
        <f t="shared" si="2"/>
        <v>45.361363313878797</v>
      </c>
      <c r="AA32" s="14">
        <f t="shared" si="3"/>
        <v>33</v>
      </c>
      <c r="AB32" s="18">
        <f>VLOOKUP(A32,'[2]Z score'!A:D,4,0)</f>
        <v>-0.76134215258009996</v>
      </c>
      <c r="AC32" s="19">
        <f>VLOOKUP(A32,'[2]Z score'!A:E,5,0)</f>
        <v>22.329276349752</v>
      </c>
      <c r="AD32" s="19">
        <f>VLOOKUP(A32,'[2]Z score'!A:F,6,0)</f>
        <v>2.6432353728687699</v>
      </c>
      <c r="AE32" s="19">
        <f>VLOOKUP(A32,'[2]Z score'!A:G,7,0)</f>
        <v>24.3875302868943</v>
      </c>
      <c r="AF32" s="19">
        <f>VLOOKUP($A32,'[2]Z score'!$A:H,8,0)</f>
        <v>-16.8386768216495</v>
      </c>
      <c r="AG32" s="19">
        <f>VLOOKUP($A32,'[2]Z score'!$A:I,9,0)</f>
        <v>15.2747655539023</v>
      </c>
      <c r="AH32" s="19">
        <f>VLOOKUP($A32,'[2]Z score'!$A:J,10,0)</f>
        <v>-45.361363313878797</v>
      </c>
      <c r="AI32" s="19">
        <f>VLOOKUP($A32,'[2]Z score'!$A:K,11,0)</f>
        <v>-36.314503253237802</v>
      </c>
      <c r="AJ32" s="19">
        <f>VLOOKUP($A32,'[2]Z score'!$A:L,12,0)</f>
        <v>-4.72551530115829</v>
      </c>
      <c r="AK32" s="19">
        <f>VLOOKUP($A32,'[2]Z score'!$A:M,13,0)</f>
        <v>-5.3524565934218504</v>
      </c>
      <c r="AL32" s="19">
        <f>VLOOKUP($A32,'[2]Z score'!$A:N,14,0)</f>
        <v>9.3939933758630492</v>
      </c>
      <c r="AM32" s="19">
        <f>VLOOKUP($A32,'[2]Z score'!$A:O,15,0)</f>
        <v>-16.863042738980202</v>
      </c>
      <c r="AN32" s="19">
        <f>VLOOKUP($A32,'[2]Z score'!$A:P,16,0)</f>
        <v>33.147693842184403</v>
      </c>
      <c r="AO32" s="19">
        <f>VLOOKUP($A32,'[2]Z score'!$A:Q,17,0)</f>
        <v>-1.9423316420275401</v>
      </c>
      <c r="AP32" s="19">
        <f>VLOOKUP($A32,'[2]Z score'!$A:R,18,0)</f>
        <v>-8.8119134925045302</v>
      </c>
      <c r="AQ32" s="19">
        <f>VLOOKUP($A32,'[2]Z score'!$A:S,19,0)</f>
        <v>31.434929717720799</v>
      </c>
      <c r="AR32" s="19">
        <f>VLOOKUP($A32,'[2]Z score'!$A:T,20,0)</f>
        <v>-27.888424907892801</v>
      </c>
      <c r="AS32" s="19">
        <f>VLOOKUP($A32,'[2]Z score'!$A:U,21,0)</f>
        <v>-26.483881640165698</v>
      </c>
      <c r="AT32" s="19">
        <f>VLOOKUP($A32,'[2]Z score'!$A:V,22,0)</f>
        <v>-9.1811854466649994</v>
      </c>
      <c r="AU32" s="19">
        <f>VLOOKUP($A32,'[2]Z score'!$A:W,23,0)</f>
        <v>-17.837910047114502</v>
      </c>
      <c r="AV32" s="19">
        <f>VLOOKUP($A32,'[2]Z score'!$A:X,24,0)</f>
        <v>9.6091662482398092</v>
      </c>
      <c r="AW32" s="19">
        <f>VLOOKUP($A32,'[2]Z score'!$A:Y,25,0)</f>
        <v>-16.181701452746999</v>
      </c>
      <c r="AX32" s="19">
        <f>VLOOKUP($A32,'[2]Z score'!$A:Z,26,0)</f>
        <v>31.597766062008599</v>
      </c>
      <c r="AY32" s="19">
        <f>VLOOKUP($A32,'[2]Z score'!$A:AA,27,0)</f>
        <v>0.32600509307950998</v>
      </c>
      <c r="AZ32" s="19">
        <f>VLOOKUP($A32,'[2]Z score'!$A:AB,28,0)</f>
        <v>-40.893985095299897</v>
      </c>
      <c r="BA32" s="19">
        <f>VLOOKUP($A32,'[2]Z score'!$A:AC,29,0)</f>
        <v>-13.932260518494999</v>
      </c>
      <c r="BB32" s="19">
        <f>VLOOKUP($A32,'[2]Z score'!$A:AD,30,0)</f>
        <v>-14.2555859011701</v>
      </c>
      <c r="BC32" s="19">
        <f>VLOOKUP($A32,'[2]Z score'!$A:AE,31,0)</f>
        <v>3.5758684326032801</v>
      </c>
      <c r="BD32" s="19">
        <f>VLOOKUP($A32,'[2]Z score'!$A:AF,31,0)</f>
        <v>3.5758684326032801</v>
      </c>
      <c r="BE32" s="19">
        <f>VLOOKUP($A32,'[2]Z score'!$A:AG,33,0)</f>
        <v>-3.2026725363752901</v>
      </c>
      <c r="BF32" s="19">
        <f>VLOOKUP($A32,'[2]Z score'!$A:AH,34,0)</f>
        <v>-4.8958084782386502</v>
      </c>
      <c r="BG32" s="19">
        <f>VLOOKUP($A32,'[2]Z score'!$A:AI,35,0)</f>
        <v>21.133913621240399</v>
      </c>
      <c r="BH32" s="19">
        <f>VLOOKUP($A32,'[2]Z score'!$A:AJ,36,0)</f>
        <v>-13.6119471729696</v>
      </c>
      <c r="BI32" s="19">
        <f>VLOOKUP($A32,'[2]Z score'!$A:AK,37,0)</f>
        <v>-1.52608110871122</v>
      </c>
      <c r="BJ32" s="19">
        <f>VLOOKUP($A32,'[2]Z score'!$A:AL,38,0)</f>
        <v>8.3446258651137502</v>
      </c>
      <c r="BK32" s="19">
        <f>VLOOKUP($A32,'[2]Z score'!$A:AM,39,0)</f>
        <v>-39.161428929587203</v>
      </c>
      <c r="BL32" s="19">
        <f>VLOOKUP($A32,'[2]Z score'!$A:AN,40,0)</f>
        <v>3.32632064761111</v>
      </c>
      <c r="BM32" s="19">
        <f>VLOOKUP($A32,'[2]Z score'!$A:AO,41,0)</f>
        <v>1.22080032927336</v>
      </c>
      <c r="BN32" s="19">
        <f>VLOOKUP($A32,'[2]Z score'!$A:AP,42,0)</f>
        <v>-23.861700399204501</v>
      </c>
      <c r="BO32" s="19" t="str">
        <f>VLOOKUP($A32,'[2]Z score'!$A:AQ,43,0)</f>
        <v>NaN</v>
      </c>
      <c r="BP32" s="19">
        <f>VLOOKUP($A32,'[2]Z score'!$A:AR,44,0)</f>
        <v>-2.2869348622075099</v>
      </c>
    </row>
    <row r="33" spans="1:68" ht="16.5" x14ac:dyDescent="0.45">
      <c r="A33" s="9" t="s">
        <v>61</v>
      </c>
      <c r="B33" s="9" t="s">
        <v>194</v>
      </c>
      <c r="C33" s="9" t="s">
        <v>117</v>
      </c>
      <c r="D33" s="9">
        <v>62</v>
      </c>
      <c r="E33" s="9" t="s">
        <v>135</v>
      </c>
      <c r="F33" s="22" t="s">
        <v>195</v>
      </c>
      <c r="G33" s="21"/>
      <c r="H33" s="11" t="s">
        <v>130</v>
      </c>
      <c r="I33" s="11">
        <f>VLOOKUP(A33,'[1]all（48）'!$A:$O,15,0)</f>
        <v>2</v>
      </c>
      <c r="J33" s="11" t="s">
        <v>127</v>
      </c>
      <c r="K33" s="11">
        <v>1</v>
      </c>
      <c r="L33" s="11">
        <f t="shared" si="0"/>
        <v>0</v>
      </c>
      <c r="M33" s="11" t="str">
        <f>VLOOKUP(A33,'[1]all（48）'!$A:$Q,17,0)</f>
        <v>T3</v>
      </c>
      <c r="N33" s="11">
        <v>3</v>
      </c>
      <c r="O33" s="11" t="str">
        <f>VLOOKUP(A33,'[1]all（48）'!$A:$R,18,0)</f>
        <v>N0</v>
      </c>
      <c r="P33" s="11">
        <v>0</v>
      </c>
      <c r="Q33" s="11" t="str">
        <f>VLOOKUP(A33,'[1]all（48）'!$A:$AI,35,0)</f>
        <v>2.0</v>
      </c>
      <c r="R33" s="11">
        <v>2</v>
      </c>
      <c r="S33" s="11">
        <f t="shared" si="1"/>
        <v>0</v>
      </c>
      <c r="T33" s="11">
        <f>VLOOKUP(A33,'[1]all（48）'!$A:$V,22,0)</f>
        <v>0</v>
      </c>
      <c r="U33" s="9" t="s">
        <v>159</v>
      </c>
      <c r="V33" s="14">
        <v>1</v>
      </c>
      <c r="W33" s="14">
        <f>VLOOKUP(A33,[2]Sheet1!A:L,12,0)</f>
        <v>0</v>
      </c>
      <c r="X33" s="15">
        <f>VLOOKUP(A33,'[1]all（48）'!$A:$AD,30,0)</f>
        <v>18.904109589041099</v>
      </c>
      <c r="Y33" s="16">
        <f>VLOOKUP(A33,'[2]Z score'!A:B,2,0)</f>
        <v>457.25745968429698</v>
      </c>
      <c r="Z33" s="17">
        <f t="shared" si="2"/>
        <v>56.319620738282801</v>
      </c>
      <c r="AA33" s="14">
        <f t="shared" si="3"/>
        <v>36</v>
      </c>
      <c r="AB33" s="18">
        <f>VLOOKUP(A33,'[2]Z score'!A:D,4,0)</f>
        <v>-10.700253338266601</v>
      </c>
      <c r="AC33" s="19">
        <f>VLOOKUP(A33,'[2]Z score'!A:E,5,0)</f>
        <v>20.255318748138802</v>
      </c>
      <c r="AD33" s="19">
        <f>VLOOKUP(A33,'[2]Z score'!A:F,6,0)</f>
        <v>16.687291454560299</v>
      </c>
      <c r="AE33" s="19">
        <f>VLOOKUP(A33,'[2]Z score'!A:G,7,0)</f>
        <v>11.2720855081586</v>
      </c>
      <c r="AF33" s="19">
        <f>VLOOKUP($A33,'[2]Z score'!$A:H,8,0)</f>
        <v>-33.178106473468098</v>
      </c>
      <c r="AG33" s="19">
        <f>VLOOKUP($A33,'[2]Z score'!$A:I,9,0)</f>
        <v>-14.3028962218816</v>
      </c>
      <c r="AH33" s="19">
        <f>VLOOKUP($A33,'[2]Z score'!$A:J,10,0)</f>
        <v>-39.506279612261501</v>
      </c>
      <c r="AI33" s="19">
        <f>VLOOKUP($A33,'[2]Z score'!$A:K,11,0)</f>
        <v>-36.9185732036659</v>
      </c>
      <c r="AJ33" s="19">
        <f>VLOOKUP($A33,'[2]Z score'!$A:L,12,0)</f>
        <v>56.319620738282801</v>
      </c>
      <c r="AK33" s="19">
        <f>VLOOKUP($A33,'[2]Z score'!$A:M,13,0)</f>
        <v>-36.323935449346301</v>
      </c>
      <c r="AL33" s="19">
        <f>VLOOKUP($A33,'[2]Z score'!$A:N,14,0)</f>
        <v>15.9818496927794</v>
      </c>
      <c r="AM33" s="19">
        <f>VLOOKUP($A33,'[2]Z score'!$A:O,15,0)</f>
        <v>10.523432920812899</v>
      </c>
      <c r="AN33" s="19">
        <f>VLOOKUP($A33,'[2]Z score'!$A:P,16,0)</f>
        <v>-21.205428872714698</v>
      </c>
      <c r="AO33" s="19">
        <f>VLOOKUP($A33,'[2]Z score'!$A:Q,17,0)</f>
        <v>8.4076601081267803</v>
      </c>
      <c r="AP33" s="19">
        <f>VLOOKUP($A33,'[2]Z score'!$A:R,18,0)</f>
        <v>-11.510049107455799</v>
      </c>
      <c r="AQ33" s="19">
        <f>VLOOKUP($A33,'[2]Z score'!$A:S,19,0)</f>
        <v>42.8319262573917</v>
      </c>
      <c r="AR33" s="19">
        <f>VLOOKUP($A33,'[2]Z score'!$A:T,20,0)</f>
        <v>-22.0151878955058</v>
      </c>
      <c r="AS33" s="19">
        <f>VLOOKUP($A33,'[2]Z score'!$A:U,21,0)</f>
        <v>27.3329647428199</v>
      </c>
      <c r="AT33" s="19">
        <f>VLOOKUP($A33,'[2]Z score'!$A:V,22,0)</f>
        <v>6.1907767663453797</v>
      </c>
      <c r="AU33" s="19">
        <f>VLOOKUP($A33,'[2]Z score'!$A:W,23,0)</f>
        <v>-8.9271081060566306</v>
      </c>
      <c r="AV33" s="19">
        <f>VLOOKUP($A33,'[2]Z score'!$A:X,24,0)</f>
        <v>-20.193989237171401</v>
      </c>
      <c r="AW33" s="19">
        <f>VLOOKUP($A33,'[2]Z score'!$A:Y,25,0)</f>
        <v>17.907919779072898</v>
      </c>
      <c r="AX33" s="19">
        <f>VLOOKUP($A33,'[2]Z score'!$A:Z,26,0)</f>
        <v>-17.107003435917601</v>
      </c>
      <c r="AY33" s="19">
        <f>VLOOKUP($A33,'[2]Z score'!$A:AA,27,0)</f>
        <v>-10.4882802980203</v>
      </c>
      <c r="AZ33" s="19">
        <f>VLOOKUP($A33,'[2]Z score'!$A:AB,28,0)</f>
        <v>-42.699961762615899</v>
      </c>
      <c r="BA33" s="19">
        <f>VLOOKUP($A33,'[2]Z score'!$A:AC,29,0)</f>
        <v>-13.5212488533497</v>
      </c>
      <c r="BB33" s="19">
        <f>VLOOKUP($A33,'[2]Z score'!$A:AD,30,0)</f>
        <v>-1.66056525195477</v>
      </c>
      <c r="BC33" s="19">
        <f>VLOOKUP($A33,'[2]Z score'!$A:AE,31,0)</f>
        <v>8.4672199394504695</v>
      </c>
      <c r="BD33" s="19">
        <f>VLOOKUP($A33,'[2]Z score'!$A:AF,31,0)</f>
        <v>8.4672199394504695</v>
      </c>
      <c r="BE33" s="19">
        <f>VLOOKUP($A33,'[2]Z score'!$A:AG,33,0)</f>
        <v>9.85165319854692</v>
      </c>
      <c r="BF33" s="19">
        <f>VLOOKUP($A33,'[2]Z score'!$A:AH,34,0)</f>
        <v>11.8216152246126</v>
      </c>
      <c r="BG33" s="19">
        <f>VLOOKUP($A33,'[2]Z score'!$A:AI,35,0)</f>
        <v>7.3601880513558902</v>
      </c>
      <c r="BH33" s="19">
        <f>VLOOKUP($A33,'[2]Z score'!$A:AJ,36,0)</f>
        <v>-15.547476956828</v>
      </c>
      <c r="BI33" s="19">
        <f>VLOOKUP($A33,'[2]Z score'!$A:AK,37,0)</f>
        <v>-3.9479727173119601</v>
      </c>
      <c r="BJ33" s="19">
        <f>VLOOKUP($A33,'[2]Z score'!$A:AL,38,0)</f>
        <v>2.2479718736071002</v>
      </c>
      <c r="BK33" s="19">
        <f>VLOOKUP($A33,'[2]Z score'!$A:AM,39,0)</f>
        <v>-4.26887782908062</v>
      </c>
      <c r="BL33" s="19">
        <f>VLOOKUP($A33,'[2]Z score'!$A:AN,40,0)</f>
        <v>-5.5701629314467</v>
      </c>
      <c r="BM33" s="19">
        <f>VLOOKUP($A33,'[2]Z score'!$A:AO,41,0)</f>
        <v>0.85306388051322701</v>
      </c>
      <c r="BN33" s="19">
        <f>VLOOKUP($A33,'[2]Z score'!$A:AP,42,0)</f>
        <v>-4.9864263600865799</v>
      </c>
      <c r="BO33" s="19" t="str">
        <f>VLOOKUP($A33,'[2]Z score'!$A:AQ,43,0)</f>
        <v>NaN</v>
      </c>
      <c r="BP33" s="19">
        <f>VLOOKUP($A33,'[2]Z score'!$A:AR,44,0)</f>
        <v>10.4779496870804</v>
      </c>
    </row>
    <row r="34" spans="1:68" ht="16.5" x14ac:dyDescent="0.45">
      <c r="A34" s="9" t="s">
        <v>59</v>
      </c>
      <c r="B34" s="9" t="s">
        <v>196</v>
      </c>
      <c r="C34" s="9" t="s">
        <v>117</v>
      </c>
      <c r="D34" s="9">
        <v>65</v>
      </c>
      <c r="E34" s="9" t="s">
        <v>135</v>
      </c>
      <c r="F34" s="10" t="s">
        <v>149</v>
      </c>
      <c r="G34" s="11"/>
      <c r="H34" s="11" t="s">
        <v>130</v>
      </c>
      <c r="I34" s="11">
        <f>VLOOKUP(A34,'[1]all（48）'!$A:$O,15,0)</f>
        <v>2</v>
      </c>
      <c r="J34" s="11" t="s">
        <v>121</v>
      </c>
      <c r="K34" s="11">
        <v>2</v>
      </c>
      <c r="L34" s="11">
        <f t="shared" si="0"/>
        <v>0</v>
      </c>
      <c r="M34" s="11" t="str">
        <f>VLOOKUP(A34,'[1]all（48）'!$A:$Q,17,0)</f>
        <v>T3</v>
      </c>
      <c r="N34" s="11">
        <v>3</v>
      </c>
      <c r="O34" s="11" t="str">
        <f>VLOOKUP(A34,'[1]all（48）'!$A:$R,18,0)</f>
        <v>N0</v>
      </c>
      <c r="P34" s="11">
        <v>0</v>
      </c>
      <c r="Q34" s="11" t="str">
        <f>VLOOKUP(A34,'[1]all（48）'!$A:$AI,35,0)</f>
        <v>4.5</v>
      </c>
      <c r="R34" s="11">
        <v>4.5</v>
      </c>
      <c r="S34" s="11">
        <f t="shared" si="1"/>
        <v>1</v>
      </c>
      <c r="T34" s="11">
        <f>VLOOKUP(A34,'[1]all（48）'!$A:$V,22,0)</f>
        <v>0</v>
      </c>
      <c r="U34" s="14" t="s">
        <v>159</v>
      </c>
      <c r="V34" s="14">
        <v>1</v>
      </c>
      <c r="W34" s="14">
        <f>VLOOKUP(A34,[2]Sheet1!A:L,12,0)</f>
        <v>0</v>
      </c>
      <c r="X34" s="15">
        <f>VLOOKUP(A34,'[1]all（48）'!$A:$AD,30,0)</f>
        <v>22.356164383561602</v>
      </c>
      <c r="Y34" s="16">
        <f>VLOOKUP(A34,'[2]Z score'!A:B,2,0)</f>
        <v>459.40538888602202</v>
      </c>
      <c r="Z34" s="17">
        <f t="shared" si="2"/>
        <v>55.923767834417902</v>
      </c>
      <c r="AA34" s="14">
        <f t="shared" si="3"/>
        <v>36</v>
      </c>
      <c r="AB34" s="18">
        <f>VLOOKUP(A34,'[2]Z score'!A:D,4,0)</f>
        <v>-39.265646990246097</v>
      </c>
      <c r="AC34" s="19">
        <f>VLOOKUP(A34,'[2]Z score'!A:E,5,0)</f>
        <v>14.2202356499291</v>
      </c>
      <c r="AD34" s="19">
        <f>VLOOKUP(A34,'[2]Z score'!A:F,6,0)</f>
        <v>20.451216836429602</v>
      </c>
      <c r="AE34" s="19">
        <f>VLOOKUP(A34,'[2]Z score'!A:G,7,0)</f>
        <v>14.3295416559604</v>
      </c>
      <c r="AF34" s="19">
        <f>VLOOKUP($A34,'[2]Z score'!$A:H,8,0)</f>
        <v>-31.2765114171177</v>
      </c>
      <c r="AG34" s="19">
        <f>VLOOKUP($A34,'[2]Z score'!$A:I,9,0)</f>
        <v>42.860483216030502</v>
      </c>
      <c r="AH34" s="19">
        <f>VLOOKUP($A34,'[2]Z score'!$A:J,10,0)</f>
        <v>-40.770983332744002</v>
      </c>
      <c r="AI34" s="19">
        <f>VLOOKUP($A34,'[2]Z score'!$A:K,11,0)</f>
        <v>-34.041622524953802</v>
      </c>
      <c r="AJ34" s="19">
        <f>VLOOKUP($A34,'[2]Z score'!$A:L,12,0)</f>
        <v>14.180205395825</v>
      </c>
      <c r="AK34" s="19">
        <f>VLOOKUP($A34,'[2]Z score'!$A:M,13,0)</f>
        <v>-37.1095800959841</v>
      </c>
      <c r="AL34" s="19">
        <f>VLOOKUP($A34,'[2]Z score'!$A:N,14,0)</f>
        <v>19.020860999096001</v>
      </c>
      <c r="AM34" s="19">
        <f>VLOOKUP($A34,'[2]Z score'!$A:O,15,0)</f>
        <v>7.1175836597366402</v>
      </c>
      <c r="AN34" s="19">
        <f>VLOOKUP($A34,'[2]Z score'!$A:P,16,0)</f>
        <v>13.424949156367299</v>
      </c>
      <c r="AO34" s="19">
        <f>VLOOKUP($A34,'[2]Z score'!$A:Q,17,0)</f>
        <v>11.900270722264899</v>
      </c>
      <c r="AP34" s="19">
        <f>VLOOKUP($A34,'[2]Z score'!$A:R,18,0)</f>
        <v>4.1633555125028403</v>
      </c>
      <c r="AQ34" s="19">
        <f>VLOOKUP($A34,'[2]Z score'!$A:S,19,0)</f>
        <v>14.0769679948485</v>
      </c>
      <c r="AR34" s="19">
        <f>VLOOKUP($A34,'[2]Z score'!$A:T,20,0)</f>
        <v>-20.713554410441699</v>
      </c>
      <c r="AS34" s="19">
        <f>VLOOKUP($A34,'[2]Z score'!$A:U,21,0)</f>
        <v>11.1713919975397</v>
      </c>
      <c r="AT34" s="19">
        <f>VLOOKUP($A34,'[2]Z score'!$A:V,22,0)</f>
        <v>-4.6552490921339</v>
      </c>
      <c r="AU34" s="19">
        <f>VLOOKUP($A34,'[2]Z score'!$A:W,23,0)</f>
        <v>-6.9589584935600302</v>
      </c>
      <c r="AV34" s="19">
        <f>VLOOKUP($A34,'[2]Z score'!$A:X,24,0)</f>
        <v>-2.29991868919618</v>
      </c>
      <c r="AW34" s="19">
        <f>VLOOKUP($A34,'[2]Z score'!$A:Y,25,0)</f>
        <v>9.5870210201925001</v>
      </c>
      <c r="AX34" s="19">
        <f>VLOOKUP($A34,'[2]Z score'!$A:Z,26,0)</f>
        <v>12.131634668359499</v>
      </c>
      <c r="AY34" s="19">
        <f>VLOOKUP($A34,'[2]Z score'!$A:AA,27,0)</f>
        <v>14.6834678366706</v>
      </c>
      <c r="AZ34" s="19">
        <f>VLOOKUP($A34,'[2]Z score'!$A:AB,28,0)</f>
        <v>-55.923767834417902</v>
      </c>
      <c r="BA34" s="19">
        <f>VLOOKUP($A34,'[2]Z score'!$A:AC,29,0)</f>
        <v>7.28406862679822</v>
      </c>
      <c r="BB34" s="19">
        <f>VLOOKUP($A34,'[2]Z score'!$A:AD,30,0)</f>
        <v>27.639993842341799</v>
      </c>
      <c r="BC34" s="19">
        <f>VLOOKUP($A34,'[2]Z score'!$A:AE,31,0)</f>
        <v>4.6139742787368396</v>
      </c>
      <c r="BD34" s="19">
        <f>VLOOKUP($A34,'[2]Z score'!$A:AF,31,0)</f>
        <v>4.6139742787368396</v>
      </c>
      <c r="BE34" s="19">
        <f>VLOOKUP($A34,'[2]Z score'!$A:AG,33,0)</f>
        <v>-17.255071103947</v>
      </c>
      <c r="BF34" s="19">
        <f>VLOOKUP($A34,'[2]Z score'!$A:AH,34,0)</f>
        <v>10.989550694159799</v>
      </c>
      <c r="BG34" s="19">
        <f>VLOOKUP($A34,'[2]Z score'!$A:AI,35,0)</f>
        <v>7.1981544690832404</v>
      </c>
      <c r="BH34" s="19">
        <f>VLOOKUP($A34,'[2]Z score'!$A:AJ,36,0)</f>
        <v>-21.292531959171601</v>
      </c>
      <c r="BI34" s="19">
        <f>VLOOKUP($A34,'[2]Z score'!$A:AK,37,0)</f>
        <v>3.6244518200038902</v>
      </c>
      <c r="BJ34" s="19">
        <f>VLOOKUP($A34,'[2]Z score'!$A:AL,38,0)</f>
        <v>1.63016548710635</v>
      </c>
      <c r="BK34" s="19">
        <f>VLOOKUP($A34,'[2]Z score'!$A:AM,39,0)</f>
        <v>8.0861761728037092</v>
      </c>
      <c r="BL34" s="19">
        <f>VLOOKUP($A34,'[2]Z score'!$A:AN,40,0)</f>
        <v>-3.7499187227244701</v>
      </c>
      <c r="BM34" s="19">
        <f>VLOOKUP($A34,'[2]Z score'!$A:AO,41,0)</f>
        <v>0.80575209719109298</v>
      </c>
      <c r="BN34" s="19">
        <f>VLOOKUP($A34,'[2]Z score'!$A:AP,42,0)</f>
        <v>-19.867398978437102</v>
      </c>
      <c r="BO34" s="19" t="str">
        <f>VLOOKUP($A34,'[2]Z score'!$A:AQ,43,0)</f>
        <v>NaN</v>
      </c>
      <c r="BP34" s="19">
        <f>VLOOKUP($A34,'[2]Z score'!$A:AR,44,0)</f>
        <v>9.2801097039812497</v>
      </c>
    </row>
    <row r="35" spans="1:68" ht="16.5" x14ac:dyDescent="0.45">
      <c r="A35" s="9" t="s">
        <v>49</v>
      </c>
      <c r="B35" s="9" t="s">
        <v>197</v>
      </c>
      <c r="C35" s="9" t="s">
        <v>117</v>
      </c>
      <c r="D35" s="9">
        <v>60</v>
      </c>
      <c r="E35" s="9" t="s">
        <v>135</v>
      </c>
      <c r="F35" s="10" t="s">
        <v>149</v>
      </c>
      <c r="G35" s="11"/>
      <c r="H35" s="11" t="s">
        <v>133</v>
      </c>
      <c r="I35" s="11">
        <f>VLOOKUP(A35,'[1]all（48）'!$A:$O,15,0)</f>
        <v>2</v>
      </c>
      <c r="J35" s="11" t="s">
        <v>127</v>
      </c>
      <c r="K35" s="11">
        <v>1</v>
      </c>
      <c r="L35" s="11">
        <f t="shared" si="0"/>
        <v>0</v>
      </c>
      <c r="M35" s="11" t="str">
        <f>VLOOKUP(A35,'[1]all（48）'!$A:$Q,17,0)</f>
        <v>T4</v>
      </c>
      <c r="N35" s="11">
        <v>4</v>
      </c>
      <c r="O35" s="11" t="str">
        <f>VLOOKUP(A35,'[1]all（48）'!$A:$R,18,0)</f>
        <v>N0</v>
      </c>
      <c r="P35" s="11">
        <v>0</v>
      </c>
      <c r="Q35" s="11" t="str">
        <f>VLOOKUP(A35,'[1]all（48）'!$A:$AI,35,0)</f>
        <v>3.5</v>
      </c>
      <c r="R35" s="11">
        <v>3.5</v>
      </c>
      <c r="S35" s="11">
        <f t="shared" si="1"/>
        <v>1</v>
      </c>
      <c r="T35" s="11">
        <f>VLOOKUP(A35,'[1]all（48）'!$A:$V,22,0)</f>
        <v>0</v>
      </c>
      <c r="U35" s="32" t="s">
        <v>159</v>
      </c>
      <c r="V35" s="33">
        <v>1</v>
      </c>
      <c r="W35" s="14">
        <f>VLOOKUP(A35,[2]Sheet1!A:L,12,0)</f>
        <v>0</v>
      </c>
      <c r="X35" s="15">
        <f>VLOOKUP(A35,'[1]all（48）'!$A:$AD,30,0)</f>
        <v>23.309589041095901</v>
      </c>
      <c r="Y35" s="16">
        <f>VLOOKUP(A35,'[2]Z score'!A:B,2,0)</f>
        <v>463.50992721433698</v>
      </c>
      <c r="Z35" s="17">
        <f t="shared" si="2"/>
        <v>85.376449799472297</v>
      </c>
      <c r="AA35" s="14">
        <f t="shared" si="3"/>
        <v>32</v>
      </c>
      <c r="AB35" s="35">
        <f>VLOOKUP(A35,'[2]Z score'!A:D,4,0)</f>
        <v>-12.3309920315989</v>
      </c>
      <c r="AC35" s="29">
        <f>VLOOKUP(A35,'[2]Z score'!A:E,5,0)</f>
        <v>28.338014514113802</v>
      </c>
      <c r="AD35" s="19">
        <f>VLOOKUP(A35,'[2]Z score'!A:F,6,0)</f>
        <v>49.072609881294603</v>
      </c>
      <c r="AE35" s="19">
        <f>VLOOKUP(A35,'[2]Z score'!A:G,7,0)</f>
        <v>-25.719444570442501</v>
      </c>
      <c r="AF35" s="28">
        <f>VLOOKUP($A35,'[2]Z score'!$A:H,8,0)</f>
        <v>-28.5124322369598</v>
      </c>
      <c r="AG35" s="29">
        <f>VLOOKUP($A35,'[2]Z score'!$A:I,9,0)</f>
        <v>85.376449799472297</v>
      </c>
      <c r="AH35" s="19">
        <f>VLOOKUP($A35,'[2]Z score'!$A:J,10,0)</f>
        <v>-41.491501033314997</v>
      </c>
      <c r="AI35" s="19">
        <f>VLOOKUP($A35,'[2]Z score'!$A:K,11,0)</f>
        <v>-40.237714573514303</v>
      </c>
      <c r="AJ35" s="19">
        <f>VLOOKUP($A35,'[2]Z score'!$A:L,12,0)</f>
        <v>-4.8709569231380598</v>
      </c>
      <c r="AK35" s="19">
        <f>VLOOKUP($A35,'[2]Z score'!$A:M,13,0)</f>
        <v>-27.409287543603298</v>
      </c>
      <c r="AL35" s="19">
        <f>VLOOKUP($A35,'[2]Z score'!$A:N,14,0)</f>
        <v>-24.258306519918499</v>
      </c>
      <c r="AM35" s="19">
        <f>VLOOKUP($A35,'[2]Z score'!$A:O,15,0)</f>
        <v>-44.196920151298798</v>
      </c>
      <c r="AN35" s="29">
        <f>VLOOKUP($A35,'[2]Z score'!$A:P,16,0)</f>
        <v>17.094833933724001</v>
      </c>
      <c r="AO35" s="29">
        <f>VLOOKUP($A35,'[2]Z score'!$A:Q,17,0)</f>
        <v>31.6981039690322</v>
      </c>
      <c r="AP35" s="19">
        <f>VLOOKUP($A35,'[2]Z score'!$A:R,18,0)</f>
        <v>37.730944466972304</v>
      </c>
      <c r="AQ35" s="29">
        <f>VLOOKUP($A35,'[2]Z score'!$A:S,19,0)</f>
        <v>61.357490579470898</v>
      </c>
      <c r="AR35" s="28">
        <f>VLOOKUP($A35,'[2]Z score'!$A:T,20,0)</f>
        <v>-6.9208497500809401</v>
      </c>
      <c r="AS35" s="19">
        <f>VLOOKUP($A35,'[2]Z score'!$A:U,21,0)</f>
        <v>-7.5908978226895698</v>
      </c>
      <c r="AT35" s="19">
        <f>VLOOKUP($A35,'[2]Z score'!$A:V,22,0)</f>
        <v>-20.449759565887</v>
      </c>
      <c r="AU35" s="19">
        <f>VLOOKUP($A35,'[2]Z score'!$A:W,23,0)</f>
        <v>-7.5261757334543997</v>
      </c>
      <c r="AV35" s="19">
        <f>VLOOKUP($A35,'[2]Z score'!$A:X,24,0)</f>
        <v>-9.0905788879239999</v>
      </c>
      <c r="AW35" s="19">
        <f>VLOOKUP($A35,'[2]Z score'!$A:Y,25,0)</f>
        <v>-28.286595803022099</v>
      </c>
      <c r="AX35" s="19">
        <f>VLOOKUP($A35,'[2]Z score'!$A:Z,26,0)</f>
        <v>30.168533582281398</v>
      </c>
      <c r="AY35" s="19">
        <f>VLOOKUP($A35,'[2]Z score'!$A:AA,27,0)</f>
        <v>25.948229240165201</v>
      </c>
      <c r="AZ35" s="19">
        <f>VLOOKUP($A35,'[2]Z score'!$A:AB,28,0)</f>
        <v>-25.386487320956999</v>
      </c>
      <c r="BA35" s="19">
        <f>VLOOKUP($A35,'[2]Z score'!$A:AC,29,0)</f>
        <v>-9.8114913845166605</v>
      </c>
      <c r="BB35" s="19">
        <f>VLOOKUP($A35,'[2]Z score'!$A:AD,30,0)</f>
        <v>-14.2660212862869</v>
      </c>
      <c r="BC35" s="19">
        <f>VLOOKUP($A35,'[2]Z score'!$A:AE,31,0)</f>
        <v>5.7106247946831301</v>
      </c>
      <c r="BD35" s="19">
        <f>VLOOKUP($A35,'[2]Z score'!$A:AF,31,0)</f>
        <v>5.7106247946831301</v>
      </c>
      <c r="BE35" s="19">
        <f>VLOOKUP($A35,'[2]Z score'!$A:AG,33,0)</f>
        <v>-10.595798306208801</v>
      </c>
      <c r="BF35" s="19">
        <f>VLOOKUP($A35,'[2]Z score'!$A:AH,34,0)</f>
        <v>0.66045516599326404</v>
      </c>
      <c r="BG35" s="19">
        <f>VLOOKUP($A35,'[2]Z score'!$A:AI,35,0)</f>
        <v>1.57184830847352</v>
      </c>
      <c r="BH35" s="19">
        <f>VLOOKUP($A35,'[2]Z score'!$A:AJ,36,0)</f>
        <v>-2.38536609839973</v>
      </c>
      <c r="BI35" s="19">
        <f>VLOOKUP($A35,'[2]Z score'!$A:AK,37,0)</f>
        <v>-3.3214625819863199</v>
      </c>
      <c r="BJ35" s="19">
        <f>VLOOKUP($A35,'[2]Z score'!$A:AL,38,0)</f>
        <v>-1.09172420371486</v>
      </c>
      <c r="BK35" s="19">
        <f>VLOOKUP($A35,'[2]Z score'!$A:AM,39,0)</f>
        <v>1.50609473846121</v>
      </c>
      <c r="BL35" s="19">
        <f>VLOOKUP($A35,'[2]Z score'!$A:AN,40,0)</f>
        <v>7.4117377642099997</v>
      </c>
      <c r="BM35" s="19">
        <f>VLOOKUP($A35,'[2]Z score'!$A:AO,41,0)</f>
        <v>0.55210357997466997</v>
      </c>
      <c r="BN35" s="19">
        <f>VLOOKUP($A35,'[2]Z score'!$A:AP,42,0)</f>
        <v>-16.9525865648178</v>
      </c>
      <c r="BO35" s="19" t="str">
        <f>VLOOKUP($A35,'[2]Z score'!$A:AQ,43,0)</f>
        <v>NaN</v>
      </c>
      <c r="BP35" s="19">
        <f>VLOOKUP($A35,'[2]Z score'!$A:AR,44,0)</f>
        <v>-1.28310680859987</v>
      </c>
    </row>
    <row r="36" spans="1:68" ht="16.5" x14ac:dyDescent="0.45">
      <c r="A36" s="9" t="s">
        <v>72</v>
      </c>
      <c r="B36" s="9" t="s">
        <v>198</v>
      </c>
      <c r="C36" s="9" t="s">
        <v>117</v>
      </c>
      <c r="D36" s="9">
        <v>64</v>
      </c>
      <c r="E36" s="9" t="s">
        <v>118</v>
      </c>
      <c r="F36" s="10" t="s">
        <v>149</v>
      </c>
      <c r="G36" s="11"/>
      <c r="H36" s="11" t="s">
        <v>133</v>
      </c>
      <c r="I36" s="11">
        <f>VLOOKUP(A36,'[1]all（48）'!$A:$O,15,0)</f>
        <v>2</v>
      </c>
      <c r="J36" s="11" t="s">
        <v>158</v>
      </c>
      <c r="K36" s="11">
        <v>4</v>
      </c>
      <c r="L36" s="11">
        <f t="shared" si="0"/>
        <v>1</v>
      </c>
      <c r="M36" s="11" t="str">
        <f>VLOOKUP(A36,'[1]all（48）'!$A:$Q,17,0)</f>
        <v>T1</v>
      </c>
      <c r="N36" s="11">
        <v>1</v>
      </c>
      <c r="O36" s="11" t="str">
        <f>VLOOKUP(A36,'[1]all（48）'!$A:$R,18,0)</f>
        <v>N0</v>
      </c>
      <c r="P36" s="11">
        <v>0</v>
      </c>
      <c r="Q36" s="11" t="str">
        <f>VLOOKUP(A36,'[1]all（48）'!$A:$AI,35,0)</f>
        <v>1.5</v>
      </c>
      <c r="R36" s="11">
        <v>1.5</v>
      </c>
      <c r="S36" s="11">
        <f t="shared" si="1"/>
        <v>0</v>
      </c>
      <c r="T36" s="11">
        <f>VLOOKUP(A36,'[1]all（48）'!$A:$V,22,0)</f>
        <v>0</v>
      </c>
      <c r="U36" s="9" t="s">
        <v>159</v>
      </c>
      <c r="V36" s="14">
        <v>1</v>
      </c>
      <c r="W36" s="14">
        <f>VLOOKUP(A36,[2]Sheet1!A:L,12,0)</f>
        <v>0</v>
      </c>
      <c r="X36" s="15">
        <f>VLOOKUP(A36,'[1]all（48）'!$A:$AD,30,0)</f>
        <v>36.394520547945199</v>
      </c>
      <c r="Y36" s="16">
        <f>VLOOKUP(A36,'[2]Z score'!A:B,2,0)</f>
        <v>468.79362384153302</v>
      </c>
      <c r="Z36" s="17">
        <f t="shared" si="2"/>
        <v>90.425612539103795</v>
      </c>
      <c r="AA36" s="14">
        <f t="shared" si="3"/>
        <v>27</v>
      </c>
      <c r="AB36" s="18">
        <f>VLOOKUP(A36,'[2]Z score'!A:D,4,0)</f>
        <v>1.31749715337215E-2</v>
      </c>
      <c r="AC36" s="19">
        <f>VLOOKUP(A36,'[2]Z score'!A:E,5,0)</f>
        <v>11.2162353580363</v>
      </c>
      <c r="AD36" s="19">
        <f>VLOOKUP(A36,'[2]Z score'!A:F,6,0)</f>
        <v>1.6104981341834801</v>
      </c>
      <c r="AE36" s="19">
        <f>VLOOKUP(A36,'[2]Z score'!A:G,7,0)</f>
        <v>-4.9653860892190798</v>
      </c>
      <c r="AF36" s="19">
        <f>VLOOKUP($A36,'[2]Z score'!$A:H,8,0)</f>
        <v>-38.192389300268196</v>
      </c>
      <c r="AG36" s="19">
        <f>VLOOKUP($A36,'[2]Z score'!$A:I,9,0)</f>
        <v>12.1385022843976</v>
      </c>
      <c r="AH36" s="19">
        <f>VLOOKUP($A36,'[2]Z score'!$A:J,10,0)</f>
        <v>-10.346994085581001</v>
      </c>
      <c r="AI36" s="19">
        <f>VLOOKUP($A36,'[2]Z score'!$A:K,11,0)</f>
        <v>-32.942304897013997</v>
      </c>
      <c r="AJ36" s="19">
        <f>VLOOKUP($A36,'[2]Z score'!$A:L,12,0)</f>
        <v>90.425612539103795</v>
      </c>
      <c r="AK36" s="19">
        <f>VLOOKUP($A36,'[2]Z score'!$A:M,13,0)</f>
        <v>-39.079694277535502</v>
      </c>
      <c r="AL36" s="19">
        <f>VLOOKUP($A36,'[2]Z score'!$A:N,14,0)</f>
        <v>39.432205580232399</v>
      </c>
      <c r="AM36" s="19">
        <f>VLOOKUP($A36,'[2]Z score'!$A:O,15,0)</f>
        <v>9.5194445040693605</v>
      </c>
      <c r="AN36" s="19">
        <f>VLOOKUP($A36,'[2]Z score'!$A:P,16,0)</f>
        <v>7.8177259470389204</v>
      </c>
      <c r="AO36" s="19">
        <f>VLOOKUP($A36,'[2]Z score'!$A:Q,17,0)</f>
        <v>0.30260289629077203</v>
      </c>
      <c r="AP36" s="19">
        <f>VLOOKUP($A36,'[2]Z score'!$A:R,18,0)</f>
        <v>-33.902067586182199</v>
      </c>
      <c r="AQ36" s="19">
        <f>VLOOKUP($A36,'[2]Z score'!$A:S,19,0)</f>
        <v>24.769497982524101</v>
      </c>
      <c r="AR36" s="19">
        <f>VLOOKUP($A36,'[2]Z score'!$A:T,20,0)</f>
        <v>-12.1484124833273</v>
      </c>
      <c r="AS36" s="19">
        <f>VLOOKUP($A36,'[2]Z score'!$A:U,21,0)</f>
        <v>-2.5978321037427698</v>
      </c>
      <c r="AT36" s="19">
        <f>VLOOKUP($A36,'[2]Z score'!$A:V,22,0)</f>
        <v>-7.16184616502147</v>
      </c>
      <c r="AU36" s="19">
        <f>VLOOKUP($A36,'[2]Z score'!$A:W,23,0)</f>
        <v>-9.4851551004313599</v>
      </c>
      <c r="AV36" s="19">
        <f>VLOOKUP($A36,'[2]Z score'!$A:X,24,0)</f>
        <v>3.1136484918283702E-2</v>
      </c>
      <c r="AW36" s="19">
        <f>VLOOKUP($A36,'[2]Z score'!$A:Y,25,0)</f>
        <v>-28.346156574888301</v>
      </c>
      <c r="AX36" s="19">
        <f>VLOOKUP($A36,'[2]Z score'!$A:Z,26,0)</f>
        <v>6.9027540732797696</v>
      </c>
      <c r="AY36" s="19">
        <f>VLOOKUP($A36,'[2]Z score'!$A:AA,27,0)</f>
        <v>-1.1052436207694101</v>
      </c>
      <c r="AZ36" s="19">
        <f>VLOOKUP($A36,'[2]Z score'!$A:AB,28,0)</f>
        <v>1.1588290620192501</v>
      </c>
      <c r="BA36" s="19">
        <f>VLOOKUP($A36,'[2]Z score'!$A:AC,29,0)</f>
        <v>2.2086587928416801</v>
      </c>
      <c r="BB36" s="19">
        <f>VLOOKUP($A36,'[2]Z score'!$A:AD,30,0)</f>
        <v>7.5498688830307001</v>
      </c>
      <c r="BC36" s="19">
        <f>VLOOKUP($A36,'[2]Z score'!$A:AE,31,0)</f>
        <v>-5.6550389899973901</v>
      </c>
      <c r="BD36" s="19">
        <f>VLOOKUP($A36,'[2]Z score'!$A:AF,31,0)</f>
        <v>-5.6550389899973901</v>
      </c>
      <c r="BE36" s="19">
        <f>VLOOKUP($A36,'[2]Z score'!$A:AG,33,0)</f>
        <v>12.4422307706221</v>
      </c>
      <c r="BF36" s="19">
        <f>VLOOKUP($A36,'[2]Z score'!$A:AH,34,0)</f>
        <v>-1.11519856940053</v>
      </c>
      <c r="BG36" s="19">
        <f>VLOOKUP($A36,'[2]Z score'!$A:AI,35,0)</f>
        <v>-17.554620251080301</v>
      </c>
      <c r="BH36" s="19">
        <f>VLOOKUP($A36,'[2]Z score'!$A:AJ,36,0)</f>
        <v>2.1290380898527701</v>
      </c>
      <c r="BI36" s="19">
        <f>VLOOKUP($A36,'[2]Z score'!$A:AK,37,0)</f>
        <v>-6.81192066074758</v>
      </c>
      <c r="BJ36" s="19">
        <f>VLOOKUP($A36,'[2]Z score'!$A:AL,38,0)</f>
        <v>-22.0766147227259</v>
      </c>
      <c r="BK36" s="19">
        <f>VLOOKUP($A36,'[2]Z score'!$A:AM,39,0)</f>
        <v>26.161842047118199</v>
      </c>
      <c r="BL36" s="19">
        <f>VLOOKUP($A36,'[2]Z score'!$A:AN,40,0)</f>
        <v>1.5881651061295701</v>
      </c>
      <c r="BM36" s="19">
        <f>VLOOKUP($A36,'[2]Z score'!$A:AO,41,0)</f>
        <v>1.0439093988210899</v>
      </c>
      <c r="BN36" s="19">
        <f>VLOOKUP($A36,'[2]Z score'!$A:AP,42,0)</f>
        <v>-0.90694100973413605</v>
      </c>
      <c r="BO36" s="19" t="str">
        <f>VLOOKUP($A36,'[2]Z score'!$A:AQ,43,0)</f>
        <v>NaN</v>
      </c>
      <c r="BP36" s="19">
        <f>VLOOKUP($A36,'[2]Z score'!$A:AR,44,0)</f>
        <v>8.23536319144063</v>
      </c>
    </row>
    <row r="37" spans="1:68" ht="16.5" x14ac:dyDescent="0.45">
      <c r="A37" s="9" t="s">
        <v>46</v>
      </c>
      <c r="B37" s="9" t="s">
        <v>199</v>
      </c>
      <c r="C37" s="9" t="s">
        <v>117</v>
      </c>
      <c r="D37" s="9">
        <v>57</v>
      </c>
      <c r="E37" s="9" t="s">
        <v>135</v>
      </c>
      <c r="F37" s="10" t="s">
        <v>149</v>
      </c>
      <c r="G37" s="11"/>
      <c r="H37" s="11" t="s">
        <v>193</v>
      </c>
      <c r="I37" s="11">
        <f>VLOOKUP(A37,'[1]all（48）'!$A:$O,15,0)</f>
        <v>3</v>
      </c>
      <c r="J37" s="10" t="s">
        <v>162</v>
      </c>
      <c r="K37" s="11">
        <v>3</v>
      </c>
      <c r="L37" s="11">
        <f t="shared" si="0"/>
        <v>1</v>
      </c>
      <c r="M37" s="11" t="str">
        <f>VLOOKUP(A37,'[1]all（48）'!$A:$Q,17,0)</f>
        <v>T4</v>
      </c>
      <c r="N37" s="11">
        <v>4</v>
      </c>
      <c r="O37" s="11" t="str">
        <f>VLOOKUP(A37,'[1]all（48）'!$A:$R,18,0)</f>
        <v>N2b</v>
      </c>
      <c r="P37" s="11">
        <v>1</v>
      </c>
      <c r="Q37" s="11" t="str">
        <f>VLOOKUP(A37,'[1]all（48）'!$A:$AI,35,0)</f>
        <v>6.0</v>
      </c>
      <c r="R37" s="11">
        <v>6</v>
      </c>
      <c r="S37" s="11">
        <f t="shared" si="1"/>
        <v>1</v>
      </c>
      <c r="T37" s="11">
        <f>VLOOKUP(A37,'[1]all（48）'!$A:$V,22,0)</f>
        <v>1</v>
      </c>
      <c r="U37" s="14" t="s">
        <v>159</v>
      </c>
      <c r="V37" s="14">
        <v>1</v>
      </c>
      <c r="W37" s="14">
        <f>VLOOKUP(A37,[2]Sheet1!A:L,12,0)</f>
        <v>1</v>
      </c>
      <c r="X37" s="15">
        <f>VLOOKUP(A37,'[1]all（48）'!$A:$AD,30,0)</f>
        <v>17.326027397260301</v>
      </c>
      <c r="Y37" s="16">
        <f>VLOOKUP(A37,'[2]Z score'!A:B,2,0)</f>
        <v>487.91263430722699</v>
      </c>
      <c r="Z37" s="17">
        <f t="shared" si="2"/>
        <v>82.873257039521206</v>
      </c>
      <c r="AA37" s="14">
        <f t="shared" si="3"/>
        <v>31</v>
      </c>
      <c r="AB37" s="18">
        <f>VLOOKUP(A37,'[2]Z score'!A:D,4,0)</f>
        <v>-20.952163276607799</v>
      </c>
      <c r="AC37" s="19">
        <f>VLOOKUP(A37,'[2]Z score'!A:E,5,0)</f>
        <v>18.2276595831215</v>
      </c>
      <c r="AD37" s="19">
        <f>VLOOKUP(A37,'[2]Z score'!A:F,6,0)</f>
        <v>18.127570231876099</v>
      </c>
      <c r="AE37" s="19">
        <f>VLOOKUP(A37,'[2]Z score'!A:G,7,0)</f>
        <v>8.1415658243576594</v>
      </c>
      <c r="AF37" s="19">
        <f>VLOOKUP($A37,'[2]Z score'!$A:H,8,0)</f>
        <v>-20.135808805024801</v>
      </c>
      <c r="AG37" s="19">
        <f>VLOOKUP($A37,'[2]Z score'!$A:I,9,0)</f>
        <v>15.177960906738299</v>
      </c>
      <c r="AH37" s="19">
        <f>VLOOKUP($A37,'[2]Z score'!$A:J,10,0)</f>
        <v>-27.032252322183499</v>
      </c>
      <c r="AI37" s="19">
        <f>VLOOKUP($A37,'[2]Z score'!$A:K,11,0)</f>
        <v>-29.501391410084299</v>
      </c>
      <c r="AJ37" s="19">
        <f>VLOOKUP($A37,'[2]Z score'!$A:L,12,0)</f>
        <v>-1.0203034355676599</v>
      </c>
      <c r="AK37" s="19">
        <f>VLOOKUP($A37,'[2]Z score'!$A:M,13,0)</f>
        <v>-22.899951510349901</v>
      </c>
      <c r="AL37" s="19">
        <f>VLOOKUP($A37,'[2]Z score'!$A:N,14,0)</f>
        <v>-22.370354762930099</v>
      </c>
      <c r="AM37" s="19">
        <f>VLOOKUP($A37,'[2]Z score'!$A:O,15,0)</f>
        <v>-4.4568397863487599</v>
      </c>
      <c r="AN37" s="19">
        <f>VLOOKUP($A37,'[2]Z score'!$A:P,16,0)</f>
        <v>25.216221564352399</v>
      </c>
      <c r="AO37" s="19">
        <f>VLOOKUP($A37,'[2]Z score'!$A:Q,17,0)</f>
        <v>28.6541885441947</v>
      </c>
      <c r="AP37" s="19">
        <f>VLOOKUP($A37,'[2]Z score'!$A:R,18,0)</f>
        <v>-6.8456262671505197</v>
      </c>
      <c r="AQ37" s="19">
        <f>VLOOKUP($A37,'[2]Z score'!$A:S,19,0)</f>
        <v>54.5288675286969</v>
      </c>
      <c r="AR37" s="19">
        <f>VLOOKUP($A37,'[2]Z score'!$A:T,20,0)</f>
        <v>1.1203754523923899</v>
      </c>
      <c r="AS37" s="19">
        <f>VLOOKUP($A37,'[2]Z score'!$A:U,21,0)</f>
        <v>11.701470737787099</v>
      </c>
      <c r="AT37" s="19">
        <f>VLOOKUP($A37,'[2]Z score'!$A:V,22,0)</f>
        <v>-5.1692418264584701</v>
      </c>
      <c r="AU37" s="19">
        <f>VLOOKUP($A37,'[2]Z score'!$A:W,23,0)</f>
        <v>-24.394229633442901</v>
      </c>
      <c r="AV37" s="19">
        <f>VLOOKUP($A37,'[2]Z score'!$A:X,24,0)</f>
        <v>-21.325411642407399</v>
      </c>
      <c r="AW37" s="19">
        <f>VLOOKUP($A37,'[2]Z score'!$A:Y,25,0)</f>
        <v>-19.6321565225638</v>
      </c>
      <c r="AX37" s="19">
        <f>VLOOKUP($A37,'[2]Z score'!$A:Z,26,0)</f>
        <v>82.873257039521206</v>
      </c>
      <c r="AY37" s="19">
        <f>VLOOKUP($A37,'[2]Z score'!$A:AA,27,0)</f>
        <v>-1.6838237627307899</v>
      </c>
      <c r="AZ37" s="19">
        <f>VLOOKUP($A37,'[2]Z score'!$A:AB,28,0)</f>
        <v>-43.056547647372298</v>
      </c>
      <c r="BA37" s="19">
        <f>VLOOKUP($A37,'[2]Z score'!$A:AC,29,0)</f>
        <v>14.7223534895233</v>
      </c>
      <c r="BB37" s="19">
        <f>VLOOKUP($A37,'[2]Z score'!$A:AD,30,0)</f>
        <v>-1.67029138359695</v>
      </c>
      <c r="BC37" s="19">
        <f>VLOOKUP($A37,'[2]Z score'!$A:AE,31,0)</f>
        <v>-2.4814446351039199</v>
      </c>
      <c r="BD37" s="19">
        <f>VLOOKUP($A37,'[2]Z score'!$A:AF,31,0)</f>
        <v>-2.4814446351039199</v>
      </c>
      <c r="BE37" s="19">
        <f>VLOOKUP($A37,'[2]Z score'!$A:AG,33,0)</f>
        <v>-12.169750202024399</v>
      </c>
      <c r="BF37" s="19">
        <f>VLOOKUP($A37,'[2]Z score'!$A:AH,34,0)</f>
        <v>9.6638390076432898</v>
      </c>
      <c r="BG37" s="19">
        <f>VLOOKUP($A37,'[2]Z score'!$A:AI,35,0)</f>
        <v>12.569798113452601</v>
      </c>
      <c r="BH37" s="19">
        <f>VLOOKUP($A37,'[2]Z score'!$A:AJ,36,0)</f>
        <v>-34.017859994945397</v>
      </c>
      <c r="BI37" s="19">
        <f>VLOOKUP($A37,'[2]Z score'!$A:AK,37,0)</f>
        <v>2.0551860268359698</v>
      </c>
      <c r="BJ37" s="19">
        <f>VLOOKUP($A37,'[2]Z score'!$A:AL,38,0)</f>
        <v>3.3565199113073798</v>
      </c>
      <c r="BK37" s="19">
        <f>VLOOKUP($A37,'[2]Z score'!$A:AM,39,0)</f>
        <v>-23.920432614978498</v>
      </c>
      <c r="BL37" s="19">
        <f>VLOOKUP($A37,'[2]Z score'!$A:AN,40,0)</f>
        <v>3.4810835093630699</v>
      </c>
      <c r="BM37" s="19">
        <f>VLOOKUP($A37,'[2]Z score'!$A:AO,41,0)</f>
        <v>-0.87014063167605604</v>
      </c>
      <c r="BN37" s="19">
        <f>VLOOKUP($A37,'[2]Z score'!$A:AP,42,0)</f>
        <v>-18.0432197517597</v>
      </c>
      <c r="BO37" s="19" t="str">
        <f>VLOOKUP($A37,'[2]Z score'!$A:AQ,43,0)</f>
        <v>NaN</v>
      </c>
      <c r="BP37" s="19">
        <f>VLOOKUP($A37,'[2]Z score'!$A:AR,44,0)</f>
        <v>6.0816698213606202</v>
      </c>
    </row>
    <row r="38" spans="1:68" ht="16.5" x14ac:dyDescent="0.45">
      <c r="A38" s="9" t="s">
        <v>92</v>
      </c>
      <c r="B38" s="9" t="s">
        <v>200</v>
      </c>
      <c r="C38" s="9" t="s">
        <v>117</v>
      </c>
      <c r="D38" s="9">
        <v>62</v>
      </c>
      <c r="E38" s="9" t="s">
        <v>118</v>
      </c>
      <c r="F38" s="10" t="s">
        <v>149</v>
      </c>
      <c r="G38" s="9" t="s">
        <v>201</v>
      </c>
      <c r="H38" s="11" t="s">
        <v>202</v>
      </c>
      <c r="I38" s="11">
        <f>VLOOKUP(A38,'[1]all（48）'!$A:$O,15,0)</f>
        <v>2</v>
      </c>
      <c r="J38" s="11" t="s">
        <v>158</v>
      </c>
      <c r="K38" s="11">
        <v>4</v>
      </c>
      <c r="L38" s="11">
        <f t="shared" si="0"/>
        <v>1</v>
      </c>
      <c r="M38" s="11" t="str">
        <f>VLOOKUP(A38,'[1]all（48）'!$A:$Q,17,0)</f>
        <v>T3</v>
      </c>
      <c r="N38" s="11">
        <v>3</v>
      </c>
      <c r="O38" s="11" t="str">
        <f>VLOOKUP(A38,'[1]all（48）'!$A:$R,18,0)</f>
        <v>N2b</v>
      </c>
      <c r="P38" s="11">
        <v>1</v>
      </c>
      <c r="Q38" s="11" t="str">
        <f>VLOOKUP(A38,'[1]all（48）'!$A:$AI,35,0)</f>
        <v>5.0</v>
      </c>
      <c r="R38" s="11">
        <v>5</v>
      </c>
      <c r="S38" s="11">
        <f t="shared" si="1"/>
        <v>1</v>
      </c>
      <c r="T38" s="11">
        <f>VLOOKUP(A38,'[1]all（48）'!$A:$V,22,0)</f>
        <v>0</v>
      </c>
      <c r="U38" s="9" t="s">
        <v>159</v>
      </c>
      <c r="V38" s="14">
        <v>1</v>
      </c>
      <c r="W38" s="14">
        <f>VLOOKUP(A38,[2]Sheet1!A:L,12,0)</f>
        <v>0</v>
      </c>
      <c r="X38" s="15">
        <f>VLOOKUP(A38,'[1]all（48）'!$A:$AD,30,0)</f>
        <v>17.227397260274</v>
      </c>
      <c r="Y38" s="16">
        <f>VLOOKUP(A38,'[2]Z score'!A:B,2,0)</f>
        <v>520.39947137543697</v>
      </c>
      <c r="Z38" s="17" t="e">
        <f t="shared" si="2"/>
        <v>#REF!</v>
      </c>
      <c r="AA38" s="14">
        <f t="shared" si="3"/>
        <v>26</v>
      </c>
      <c r="AB38" s="18">
        <f>VLOOKUP(A38,'[2]Z score'!A:D,4,0)</f>
        <v>1.31749715337215E-2</v>
      </c>
      <c r="AC38" s="19">
        <f>VLOOKUP(A38,'[2]Z score'!A:E,5,0)</f>
        <v>11.2162353580363</v>
      </c>
      <c r="AD38" s="19">
        <f>VLOOKUP(A38,'[2]Z score'!A:F,6,0)</f>
        <v>1.6104981341834801</v>
      </c>
      <c r="AE38" s="19">
        <f>VLOOKUP(A38,'[2]Z score'!A:G,7,0)</f>
        <v>-4.9653860892190798</v>
      </c>
      <c r="AF38" s="19">
        <f>VLOOKUP($A38,'[2]Z score'!$A:H,8,0)</f>
        <v>-38.192389300268196</v>
      </c>
      <c r="AG38" s="19">
        <f>VLOOKUP($A38,'[2]Z score'!$A:I,9,0)</f>
        <v>70.410335636663007</v>
      </c>
      <c r="AH38" s="19">
        <f>VLOOKUP($A38,'[2]Z score'!$A:J,10,0)</f>
        <v>-10.346994085581001</v>
      </c>
      <c r="AI38" s="19">
        <f>VLOOKUP($A38,'[2]Z score'!$A:K,11,0)</f>
        <v>-32.942304897013997</v>
      </c>
      <c r="AJ38" s="20">
        <f>VLOOKUP($A38,'[2]Z score'!$A:L,12,0)</f>
        <v>90.425612539103795</v>
      </c>
      <c r="AK38" s="19">
        <f>VLOOKUP($A38,'[2]Z score'!$A:M,13,0)</f>
        <v>-39.079694277535502</v>
      </c>
      <c r="AL38" s="19">
        <f>VLOOKUP($A38,'[2]Z score'!$A:N,14,0)</f>
        <v>39.432205580232399</v>
      </c>
      <c r="AM38" s="19">
        <f>VLOOKUP($A38,'[2]Z score'!$A:O,15,0)</f>
        <v>9.5194445040693605</v>
      </c>
      <c r="AN38" s="19">
        <f>VLOOKUP($A38,'[2]Z score'!$A:P,16,0)</f>
        <v>7.8177259470389204</v>
      </c>
      <c r="AO38" s="19">
        <f>VLOOKUP($A38,'[2]Z score'!$A:Q,17,0)</f>
        <v>0.30260289629077203</v>
      </c>
      <c r="AP38" s="19">
        <f>VLOOKUP($A38,'[2]Z score'!$A:R,18,0)</f>
        <v>-33.902067586182199</v>
      </c>
      <c r="AQ38" s="19">
        <f>VLOOKUP($A38,'[2]Z score'!$A:S,19,0)</f>
        <v>24.769497982524101</v>
      </c>
      <c r="AR38" s="19">
        <f>VLOOKUP($A38,'[2]Z score'!$A:T,20,0)</f>
        <v>-12.1484124833273</v>
      </c>
      <c r="AS38" s="19">
        <f>VLOOKUP($A38,'[2]Z score'!$A:U,21,0)</f>
        <v>-2.5978321037427698</v>
      </c>
      <c r="AT38" s="19">
        <f>VLOOKUP($A38,'[2]Z score'!$A:V,22,0)</f>
        <v>-7.16184616502147</v>
      </c>
      <c r="AU38" s="19">
        <f>VLOOKUP($A38,'[2]Z score'!$A:W,23,0)</f>
        <v>-9.4851551004313599</v>
      </c>
      <c r="AV38" s="19">
        <f>VLOOKUP($A38,'[2]Z score'!$A:X,24,0)</f>
        <v>3.1136484918283702E-2</v>
      </c>
      <c r="AW38" s="19">
        <f>VLOOKUP($A38,'[2]Z score'!$A:Y,25,0)</f>
        <v>-28.346156574888301</v>
      </c>
      <c r="AX38" s="19">
        <f>VLOOKUP($A38,'[2]Z score'!$A:Z,26,0)</f>
        <v>6.9027540732797696</v>
      </c>
      <c r="AY38" s="19">
        <f>VLOOKUP($A38,'[2]Z score'!$A:AA,27,0)</f>
        <v>-1.1052436207694101</v>
      </c>
      <c r="AZ38" s="19">
        <f>VLOOKUP($A38,'[2]Z score'!$A:AB,28,0)</f>
        <v>1.1588290620192501</v>
      </c>
      <c r="BA38" s="19">
        <f>VLOOKUP($A38,'[2]Z score'!$A:AC,29,0)</f>
        <v>2.2086587928416801</v>
      </c>
      <c r="BB38" s="19">
        <f>VLOOKUP($A38,'[2]Z score'!$A:AD,30,0)</f>
        <v>7.5498688830307001</v>
      </c>
      <c r="BC38" s="19">
        <f>VLOOKUP($A38,'[2]Z score'!$A:AE,31,0)</f>
        <v>-5.6550389899973901</v>
      </c>
      <c r="BD38" s="20">
        <f>VLOOKUP($A38,'[2]Z score'!$A:AF,31,0)</f>
        <v>-5.6550389899973901</v>
      </c>
      <c r="BE38" s="19">
        <f>VLOOKUP($A38,'[2]Z score'!$A:AG,33,0)</f>
        <v>12.4422307706221</v>
      </c>
      <c r="BF38" s="19">
        <f>VLOOKUP($A38,'[2]Z score'!$A:AH,34,0)</f>
        <v>-1.11519856940053</v>
      </c>
      <c r="BG38" s="19">
        <f>VLOOKUP($A38,'[2]Z score'!$A:AI,35,0)</f>
        <v>-17.554620251080301</v>
      </c>
      <c r="BH38" s="19">
        <f>VLOOKUP($A38,'[2]Z score'!$A:AJ,36,0)</f>
        <v>2.1290380898527701</v>
      </c>
      <c r="BI38" s="19">
        <f>VLOOKUP($A38,'[2]Z score'!$A:AK,37,0)</f>
        <v>-6.81192066074758</v>
      </c>
      <c r="BJ38" s="19">
        <f>VLOOKUP($A38,'[2]Z score'!$A:AL,38,0)</f>
        <v>-22.0766147227259</v>
      </c>
      <c r="BK38" s="19">
        <f>VLOOKUP($A38,'[2]Z score'!$A:AM,39,0)</f>
        <v>26.161842047118199</v>
      </c>
      <c r="BL38" s="19">
        <f>VLOOKUP($A38,'[2]Z score'!$A:AN,40,0)</f>
        <v>1.5881651061295701</v>
      </c>
      <c r="BM38" s="19">
        <f>VLOOKUP($A38,'[2]Z score'!$A:AO,41,0)</f>
        <v>1.0439093988210899</v>
      </c>
      <c r="BN38" s="19">
        <f>VLOOKUP($A38,'[2]Z score'!$A:AP,42,0)</f>
        <v>-0.90694100973413605</v>
      </c>
      <c r="BO38" s="19" t="str">
        <f>VLOOKUP($A38,'[2]Z score'!$A:AQ,43,0)</f>
        <v>NaN</v>
      </c>
      <c r="BP38" s="19" t="e">
        <f>VLOOKUP($A38,'[2]Z score'!$A:AR,44,0)</f>
        <v>#REF!</v>
      </c>
    </row>
    <row r="39" spans="1:68" ht="16.5" x14ac:dyDescent="0.45">
      <c r="A39" s="9" t="s">
        <v>56</v>
      </c>
      <c r="B39" s="9" t="s">
        <v>203</v>
      </c>
      <c r="C39" s="9" t="s">
        <v>117</v>
      </c>
      <c r="D39" s="9">
        <v>62</v>
      </c>
      <c r="E39" s="9" t="s">
        <v>135</v>
      </c>
      <c r="F39" s="22" t="s">
        <v>204</v>
      </c>
      <c r="G39" s="21"/>
      <c r="H39" s="11" t="s">
        <v>133</v>
      </c>
      <c r="I39" s="11">
        <f>VLOOKUP(A39,'[1]all（48）'!$A:$O,15,0)</f>
        <v>2</v>
      </c>
      <c r="J39" s="11" t="s">
        <v>127</v>
      </c>
      <c r="K39" s="11">
        <v>1</v>
      </c>
      <c r="L39" s="11">
        <f t="shared" si="0"/>
        <v>0</v>
      </c>
      <c r="M39" s="11" t="str">
        <f>VLOOKUP(A39,'[1]all（48）'!$A:$Q,17,0)</f>
        <v>T3</v>
      </c>
      <c r="N39" s="11">
        <v>3</v>
      </c>
      <c r="O39" s="11" t="str">
        <f>VLOOKUP(A39,'[1]all（48）'!$A:$R,18,0)</f>
        <v>N0</v>
      </c>
      <c r="P39" s="11">
        <v>0</v>
      </c>
      <c r="Q39" s="11" t="str">
        <f>VLOOKUP(A39,'[1]all（48）'!$A:$AI,35,0)</f>
        <v>2.0</v>
      </c>
      <c r="R39" s="11">
        <v>2</v>
      </c>
      <c r="S39" s="11">
        <f t="shared" si="1"/>
        <v>0</v>
      </c>
      <c r="T39" s="11">
        <f>VLOOKUP(A39,'[1]all（48）'!$A:$V,22,0)</f>
        <v>0</v>
      </c>
      <c r="U39" s="9" t="s">
        <v>159</v>
      </c>
      <c r="V39" s="14">
        <v>1</v>
      </c>
      <c r="W39" s="14">
        <f>VLOOKUP(A39,[2]Sheet1!A:L,12,0)</f>
        <v>0</v>
      </c>
      <c r="X39" s="15">
        <f>VLOOKUP(A39,'[1]all（48）'!$A:$AD,30,0)</f>
        <v>25.282191780821901</v>
      </c>
      <c r="Y39" s="16">
        <f>VLOOKUP(A39,'[2]Z score'!A:B,2,0)</f>
        <v>533.90407130577205</v>
      </c>
      <c r="Z39" s="17">
        <f t="shared" si="2"/>
        <v>51.0360550290726</v>
      </c>
      <c r="AA39" s="14">
        <f t="shared" si="3"/>
        <v>34</v>
      </c>
      <c r="AB39" s="18">
        <f>VLOOKUP(A39,'[2]Z score'!A:D,4,0)</f>
        <v>-30.065570842433999</v>
      </c>
      <c r="AC39" s="19">
        <f>VLOOKUP(A39,'[2]Z score'!A:E,5,0)</f>
        <v>13.9855456130005</v>
      </c>
      <c r="AD39" s="19">
        <f>VLOOKUP(A39,'[2]Z score'!A:F,6,0)</f>
        <v>21.589635665731201</v>
      </c>
      <c r="AE39" s="19">
        <f>VLOOKUP(A39,'[2]Z score'!A:G,7,0)</f>
        <v>4.6958569634507104</v>
      </c>
      <c r="AF39" s="19">
        <f>VLOOKUP($A39,'[2]Z score'!$A:H,8,0)</f>
        <v>-26.1352943949706</v>
      </c>
      <c r="AG39" s="19">
        <f>VLOOKUP($A39,'[2]Z score'!$A:I,9,0)</f>
        <v>51.0360550290726</v>
      </c>
      <c r="AH39" s="19">
        <f>VLOOKUP($A39,'[2]Z score'!$A:J,10,0)</f>
        <v>-35.133496992027503</v>
      </c>
      <c r="AI39" s="19">
        <f>VLOOKUP($A39,'[2]Z score'!$A:K,11,0)</f>
        <v>-4.8077402199521098</v>
      </c>
      <c r="AJ39" s="19">
        <f>VLOOKUP($A39,'[2]Z score'!$A:L,12,0)</f>
        <v>48.950316125610499</v>
      </c>
      <c r="AK39" s="19">
        <f>VLOOKUP($A39,'[2]Z score'!$A:M,13,0)</f>
        <v>-23.094544074435401</v>
      </c>
      <c r="AL39" s="19">
        <f>VLOOKUP($A39,'[2]Z score'!$A:N,14,0)</f>
        <v>-27.395128133948301</v>
      </c>
      <c r="AM39" s="19">
        <f>VLOOKUP($A39,'[2]Z score'!$A:O,15,0)</f>
        <v>16.075027953457599</v>
      </c>
      <c r="AN39" s="19">
        <f>VLOOKUP($A39,'[2]Z score'!$A:P,16,0)</f>
        <v>14.6936968390975</v>
      </c>
      <c r="AO39" s="19">
        <f>VLOOKUP($A39,'[2]Z score'!$A:Q,17,0)</f>
        <v>7.1196508781475796</v>
      </c>
      <c r="AP39" s="19">
        <f>VLOOKUP($A39,'[2]Z score'!$A:R,18,0)</f>
        <v>-0.49459179281382898</v>
      </c>
      <c r="AQ39" s="19">
        <f>VLOOKUP($A39,'[2]Z score'!$A:S,19,0)</f>
        <v>30.123008142916799</v>
      </c>
      <c r="AR39" s="19">
        <f>VLOOKUP($A39,'[2]Z score'!$A:T,20,0)</f>
        <v>-16.1027298374701</v>
      </c>
      <c r="AS39" s="19">
        <f>VLOOKUP($A39,'[2]Z score'!$A:U,21,0)</f>
        <v>11.711638052619399</v>
      </c>
      <c r="AT39" s="19">
        <f>VLOOKUP($A39,'[2]Z score'!$A:V,22,0)</f>
        <v>-17.991734467535998</v>
      </c>
      <c r="AU39" s="19">
        <f>VLOOKUP($A39,'[2]Z score'!$A:W,23,0)</f>
        <v>-37.4887442644632</v>
      </c>
      <c r="AV39" s="19">
        <f>VLOOKUP($A39,'[2]Z score'!$A:X,24,0)</f>
        <v>-27.206930038948101</v>
      </c>
      <c r="AW39" s="19">
        <f>VLOOKUP($A39,'[2]Z score'!$A:Y,25,0)</f>
        <v>-16.911606272004398</v>
      </c>
      <c r="AX39" s="19">
        <f>VLOOKUP($A39,'[2]Z score'!$A:Z,26,0)</f>
        <v>14.2302676763052</v>
      </c>
      <c r="AY39" s="19">
        <f>VLOOKUP($A39,'[2]Z score'!$A:AA,27,0)</f>
        <v>14.1469138264334</v>
      </c>
      <c r="AZ39" s="19">
        <f>VLOOKUP($A39,'[2]Z score'!$A:AB,28,0)</f>
        <v>10.441501129016</v>
      </c>
      <c r="BA39" s="19">
        <f>VLOOKUP($A39,'[2]Z score'!$A:AC,29,0)</f>
        <v>-32.903003497530499</v>
      </c>
      <c r="BB39" s="19">
        <f>VLOOKUP($A39,'[2]Z score'!$A:AD,30,0)</f>
        <v>18.822611573459501</v>
      </c>
      <c r="BC39" s="19">
        <f>VLOOKUP($A39,'[2]Z score'!$A:AE,31,0)</f>
        <v>2.1232643039929999</v>
      </c>
      <c r="BD39" s="19">
        <f>VLOOKUP($A39,'[2]Z score'!$A:AF,31,0)</f>
        <v>2.1232643039929999</v>
      </c>
      <c r="BE39" s="19">
        <f>VLOOKUP($A39,'[2]Z score'!$A:AG,33,0)</f>
        <v>-15.688516169522501</v>
      </c>
      <c r="BF39" s="19">
        <f>VLOOKUP($A39,'[2]Z score'!$A:AH,34,0)</f>
        <v>9.3566516115431497</v>
      </c>
      <c r="BG39" s="19">
        <f>VLOOKUP($A39,'[2]Z score'!$A:AI,35,0)</f>
        <v>5.0565651891980297</v>
      </c>
      <c r="BH39" s="19">
        <f>VLOOKUP($A39,'[2]Z score'!$A:AJ,36,0)</f>
        <v>-14.435354543372</v>
      </c>
      <c r="BI39" s="19">
        <f>VLOOKUP($A39,'[2]Z score'!$A:AK,37,0)</f>
        <v>1.3638949836418801</v>
      </c>
      <c r="BJ39" s="19">
        <f>VLOOKUP($A39,'[2]Z score'!$A:AL,38,0)</f>
        <v>2.54478172071261</v>
      </c>
      <c r="BK39" s="19">
        <f>VLOOKUP($A39,'[2]Z score'!$A:AM,39,0)</f>
        <v>13.650944957619901</v>
      </c>
      <c r="BL39" s="19">
        <f>VLOOKUP($A39,'[2]Z score'!$A:AN,40,0)</f>
        <v>10.5453622661251</v>
      </c>
      <c r="BM39" s="19">
        <f>VLOOKUP($A39,'[2]Z score'!$A:AO,41,0)</f>
        <v>-3.3404952545421298</v>
      </c>
      <c r="BN39" s="19">
        <f>VLOOKUP($A39,'[2]Z score'!$A:AP,42,0)</f>
        <v>-18.671179431595299</v>
      </c>
      <c r="BO39" s="19" t="str">
        <f>VLOOKUP($A39,'[2]Z score'!$A:AQ,43,0)</f>
        <v>NaN</v>
      </c>
      <c r="BP39" s="19">
        <f>VLOOKUP($A39,'[2]Z score'!$A:AR,44,0)</f>
        <v>6.8603536450462501</v>
      </c>
    </row>
    <row r="40" spans="1:68" ht="16.5" x14ac:dyDescent="0.45">
      <c r="A40" s="9" t="s">
        <v>84</v>
      </c>
      <c r="B40" s="9" t="s">
        <v>205</v>
      </c>
      <c r="C40" s="9" t="s">
        <v>117</v>
      </c>
      <c r="D40" s="9">
        <v>82</v>
      </c>
      <c r="E40" s="9" t="s">
        <v>118</v>
      </c>
      <c r="F40" s="10" t="s">
        <v>149</v>
      </c>
      <c r="G40" s="9" t="s">
        <v>142</v>
      </c>
      <c r="H40" s="11" t="s">
        <v>206</v>
      </c>
      <c r="I40" s="11">
        <f>VLOOKUP(A40,'[1]all（48）'!$A:$O,15,0)</f>
        <v>3</v>
      </c>
      <c r="J40" s="11" t="s">
        <v>158</v>
      </c>
      <c r="K40" s="11">
        <v>4</v>
      </c>
      <c r="L40" s="11">
        <f t="shared" si="0"/>
        <v>1</v>
      </c>
      <c r="M40" s="11" t="str">
        <f>VLOOKUP(A40,'[1]all（48）'!$A:$Q,17,0)</f>
        <v>T2</v>
      </c>
      <c r="N40" s="11">
        <v>2</v>
      </c>
      <c r="O40" s="11" t="str">
        <f>VLOOKUP(A40,'[1]all（48）'!$A:$R,18,0)</f>
        <v>N0</v>
      </c>
      <c r="P40" s="11">
        <v>0</v>
      </c>
      <c r="Q40" s="11" t="str">
        <f>VLOOKUP(A40,'[1]all（48）'!$A:$AI,35,0)</f>
        <v>2.0</v>
      </c>
      <c r="R40" s="11">
        <v>2</v>
      </c>
      <c r="S40" s="11">
        <f t="shared" si="1"/>
        <v>0</v>
      </c>
      <c r="T40" s="11">
        <f>VLOOKUP(A40,'[1]all（48）'!$A:$V,22,0)</f>
        <v>1</v>
      </c>
      <c r="U40" s="9" t="s">
        <v>159</v>
      </c>
      <c r="V40" s="14">
        <v>1</v>
      </c>
      <c r="W40" s="14">
        <f>VLOOKUP(A40,[2]Sheet1!A:L,12,0)</f>
        <v>1</v>
      </c>
      <c r="X40" s="15">
        <f>VLOOKUP(A40,'[1]all（48）'!$A:$AD,30,0)</f>
        <v>15.550684931506799</v>
      </c>
      <c r="Y40" s="16">
        <f>VLOOKUP(A40,'[2]Z score'!A:B,2,0)</f>
        <v>571.79601781725603</v>
      </c>
      <c r="Z40" s="17" t="e">
        <f t="shared" si="2"/>
        <v>#REF!</v>
      </c>
      <c r="AA40" s="14">
        <f t="shared" si="3"/>
        <v>35</v>
      </c>
      <c r="AB40" s="18">
        <f>VLOOKUP(A40,'[2]Z score'!A:D,4,0)</f>
        <v>-20.952163276607799</v>
      </c>
      <c r="AC40" s="19">
        <f>VLOOKUP(A40,'[2]Z score'!A:E,5,0)</f>
        <v>18.2276595831215</v>
      </c>
      <c r="AD40" s="19">
        <f>VLOOKUP(A40,'[2]Z score'!A:F,6,0)</f>
        <v>18.127570231876099</v>
      </c>
      <c r="AE40" s="19">
        <f>VLOOKUP(A40,'[2]Z score'!A:G,7,0)</f>
        <v>8.1415658243576594</v>
      </c>
      <c r="AF40" s="19">
        <f>VLOOKUP($A40,'[2]Z score'!$A:H,8,0)</f>
        <v>-31.270161058611698</v>
      </c>
      <c r="AG40" s="19">
        <f>VLOOKUP($A40,'[2]Z score'!$A:I,9,0)</f>
        <v>32.753160700766799</v>
      </c>
      <c r="AH40" s="19">
        <f>VLOOKUP($A40,'[2]Z score'!$A:J,10,0)</f>
        <v>-16.669058705579999</v>
      </c>
      <c r="AI40" s="19">
        <f>VLOOKUP($A40,'[2]Z score'!$A:K,11,0)</f>
        <v>-23.222746135415701</v>
      </c>
      <c r="AJ40" s="20">
        <f>VLOOKUP($A40,'[2]Z score'!$A:L,12,0)</f>
        <v>9.1873807789389197</v>
      </c>
      <c r="AK40" s="19">
        <f>VLOOKUP($A40,'[2]Z score'!$A:M,13,0)</f>
        <v>-21.2030749874626</v>
      </c>
      <c r="AL40" s="19">
        <f>VLOOKUP($A40,'[2]Z score'!$A:N,14,0)</f>
        <v>12.192994583628</v>
      </c>
      <c r="AM40" s="19">
        <f>VLOOKUP($A40,'[2]Z score'!$A:O,15,0)</f>
        <v>-24.037914313401298</v>
      </c>
      <c r="AN40" s="19">
        <f>VLOOKUP($A40,'[2]Z score'!$A:P,16,0)</f>
        <v>8.4575986305420408</v>
      </c>
      <c r="AO40" s="19">
        <f>VLOOKUP($A40,'[2]Z score'!$A:Q,17,0)</f>
        <v>5.7680064607655499</v>
      </c>
      <c r="AP40" s="19">
        <f>VLOOKUP($A40,'[2]Z score'!$A:R,18,0)</f>
        <v>-21.253427440053201</v>
      </c>
      <c r="AQ40" s="19">
        <f>VLOOKUP($A40,'[2]Z score'!$A:S,19,0)</f>
        <v>16.958305980451001</v>
      </c>
      <c r="AR40" s="19">
        <f>VLOOKUP($A40,'[2]Z score'!$A:T,20,0)</f>
        <v>-10.2049386909116</v>
      </c>
      <c r="AS40" s="19">
        <f>VLOOKUP($A40,'[2]Z score'!$A:U,21,0)</f>
        <v>31.101322154524802</v>
      </c>
      <c r="AT40" s="19">
        <f>VLOOKUP($A40,'[2]Z score'!$A:V,22,0)</f>
        <v>-12.022203948354599</v>
      </c>
      <c r="AU40" s="19">
        <f>VLOOKUP($A40,'[2]Z score'!$A:W,23,0)</f>
        <v>-33.927566898171001</v>
      </c>
      <c r="AV40" s="19">
        <f>VLOOKUP($A40,'[2]Z score'!$A:X,24,0)</f>
        <v>0.44416371979846803</v>
      </c>
      <c r="AW40" s="19">
        <f>VLOOKUP($A40,'[2]Z score'!$A:Y,25,0)</f>
        <v>-19.9475181266668</v>
      </c>
      <c r="AX40" s="19">
        <f>VLOOKUP($A40,'[2]Z score'!$A:Z,26,0)</f>
        <v>12.9329274968857</v>
      </c>
      <c r="AY40" s="19">
        <f>VLOOKUP($A40,'[2]Z score'!$A:AA,27,0)</f>
        <v>11.3526860241326</v>
      </c>
      <c r="AZ40" s="19">
        <f>VLOOKUP($A40,'[2]Z score'!$A:AB,28,0)</f>
        <v>-43.187137030041796</v>
      </c>
      <c r="BA40" s="19">
        <f>VLOOKUP($A40,'[2]Z score'!$A:AC,29,0)</f>
        <v>31.339916778283602</v>
      </c>
      <c r="BB40" s="19">
        <f>VLOOKUP($A40,'[2]Z score'!$A:AD,30,0)</f>
        <v>-22.481358407588701</v>
      </c>
      <c r="BC40" s="19">
        <f>VLOOKUP($A40,'[2]Z score'!$A:AE,31,0)</f>
        <v>8.0274939966807803</v>
      </c>
      <c r="BD40" s="20">
        <f>VLOOKUP($A40,'[2]Z score'!$A:AF,31,0)</f>
        <v>8.0274939966807803</v>
      </c>
      <c r="BE40" s="19">
        <f>VLOOKUP($A40,'[2]Z score'!$A:AG,33,0)</f>
        <v>11.8596303482298</v>
      </c>
      <c r="BF40" s="19">
        <f>VLOOKUP($A40,'[2]Z score'!$A:AH,34,0)</f>
        <v>25.054213139146299</v>
      </c>
      <c r="BG40" s="19">
        <f>VLOOKUP($A40,'[2]Z score'!$A:AI,35,0)</f>
        <v>38.494223187390297</v>
      </c>
      <c r="BH40" s="19">
        <f>VLOOKUP($A40,'[2]Z score'!$A:AJ,36,0)</f>
        <v>-44.354794757081798</v>
      </c>
      <c r="BI40" s="19">
        <f>VLOOKUP($A40,'[2]Z score'!$A:AK,37,0)</f>
        <v>-2.6691187905370901</v>
      </c>
      <c r="BJ40" s="19">
        <f>VLOOKUP($A40,'[2]Z score'!$A:AL,38,0)</f>
        <v>12.717265248974799</v>
      </c>
      <c r="BK40" s="19">
        <f>VLOOKUP($A40,'[2]Z score'!$A:AM,39,0)</f>
        <v>6.6549581155460702</v>
      </c>
      <c r="BL40" s="19">
        <f>VLOOKUP($A40,'[2]Z score'!$A:AN,40,0)</f>
        <v>-17.583957855618099</v>
      </c>
      <c r="BM40" s="19">
        <f>VLOOKUP($A40,'[2]Z score'!$A:AO,41,0)</f>
        <v>-2.3562079656349999</v>
      </c>
      <c r="BN40" s="19">
        <f>VLOOKUP($A40,'[2]Z score'!$A:AP,42,0)</f>
        <v>-16.155850614358499</v>
      </c>
      <c r="BO40" s="19" t="str">
        <f>VLOOKUP($A40,'[2]Z score'!$A:AQ,43,0)</f>
        <v>NaN</v>
      </c>
      <c r="BP40" s="19" t="e">
        <f>VLOOKUP($A40,'[2]Z score'!$A:AR,44,0)</f>
        <v>#REF!</v>
      </c>
    </row>
    <row r="41" spans="1:68" ht="16.5" x14ac:dyDescent="0.45">
      <c r="A41" s="23" t="s">
        <v>74</v>
      </c>
      <c r="B41" s="23" t="s">
        <v>207</v>
      </c>
      <c r="C41" s="23" t="s">
        <v>117</v>
      </c>
      <c r="D41" s="23">
        <v>50</v>
      </c>
      <c r="E41" s="23" t="s">
        <v>118</v>
      </c>
      <c r="F41" s="24" t="s">
        <v>208</v>
      </c>
      <c r="G41" s="25"/>
      <c r="H41" s="25" t="s">
        <v>133</v>
      </c>
      <c r="I41" s="11">
        <f>VLOOKUP(A41,'[1]all（48）'!$A:$O,15,0)</f>
        <v>2</v>
      </c>
      <c r="J41" s="25" t="s">
        <v>162</v>
      </c>
      <c r="K41" s="11">
        <v>3</v>
      </c>
      <c r="L41" s="11">
        <f t="shared" si="0"/>
        <v>1</v>
      </c>
      <c r="M41" s="11" t="str">
        <f>VLOOKUP(A41,'[1]all（48）'!$A:$Q,17,0)</f>
        <v>T3</v>
      </c>
      <c r="N41" s="11">
        <v>3</v>
      </c>
      <c r="O41" s="11" t="str">
        <f>VLOOKUP(A41,'[1]all（48）'!$A:$R,18,0)</f>
        <v>N0</v>
      </c>
      <c r="P41" s="11">
        <v>0</v>
      </c>
      <c r="Q41" s="11" t="str">
        <f>VLOOKUP(A41,'[1]all（48）'!$A:$AI,35,0)</f>
        <v>2.5</v>
      </c>
      <c r="R41" s="11">
        <v>2.5</v>
      </c>
      <c r="S41" s="11">
        <f t="shared" si="1"/>
        <v>0</v>
      </c>
      <c r="T41" s="11">
        <f>VLOOKUP(A41,'[1]all（48）'!$A:$V,22,0)</f>
        <v>1</v>
      </c>
      <c r="U41" s="23" t="s">
        <v>159</v>
      </c>
      <c r="V41" s="14">
        <v>1</v>
      </c>
      <c r="W41" s="14">
        <f>VLOOKUP(A41,[2]Sheet1!A:L,12,0)</f>
        <v>1</v>
      </c>
      <c r="X41" s="15">
        <f>VLOOKUP(A41,'[1]all（48）'!$A:$AD,30,0)</f>
        <v>23.342465753424701</v>
      </c>
      <c r="Y41" s="16">
        <f>VLOOKUP(A41,'[2]Z score'!A:B,2,0)</f>
        <v>592.85594795591896</v>
      </c>
      <c r="Z41" s="17">
        <f t="shared" si="2"/>
        <v>73.914671396146005</v>
      </c>
      <c r="AA41" s="14">
        <f t="shared" si="3"/>
        <v>34</v>
      </c>
      <c r="AB41" s="18">
        <f>VLOOKUP(A41,'[2]Z score'!A:D,4,0)</f>
        <v>-42.122824962347799</v>
      </c>
      <c r="AC41" s="19">
        <f>VLOOKUP(A41,'[2]Z score'!A:E,5,0)</f>
        <v>22.221065030167701</v>
      </c>
      <c r="AD41" s="19">
        <f>VLOOKUP(A41,'[2]Z score'!A:F,6,0)</f>
        <v>-7.2810273694960603</v>
      </c>
      <c r="AE41" s="19">
        <f>VLOOKUP(A41,'[2]Z score'!A:G,7,0)</f>
        <v>17.734552460915999</v>
      </c>
      <c r="AF41" s="19">
        <f>VLOOKUP($A41,'[2]Z score'!$A:H,8,0)</f>
        <v>-18.1378537224384</v>
      </c>
      <c r="AG41" s="19">
        <f>VLOOKUP($A41,'[2]Z score'!$A:I,9,0)</f>
        <v>43.168023774420398</v>
      </c>
      <c r="AH41" s="19">
        <f>VLOOKUP($A41,'[2]Z score'!$A:J,10,0)</f>
        <v>-37.560530667786601</v>
      </c>
      <c r="AI41" s="19">
        <f>VLOOKUP($A41,'[2]Z score'!$A:K,11,0)</f>
        <v>-44.705994905640999</v>
      </c>
      <c r="AJ41" s="19">
        <f>VLOOKUP($A41,'[2]Z score'!$A:L,12,0)</f>
        <v>73.914671396146005</v>
      </c>
      <c r="AK41" s="19">
        <f>VLOOKUP($A41,'[2]Z score'!$A:M,13,0)</f>
        <v>-43.085385040389497</v>
      </c>
      <c r="AL41" s="19">
        <f>VLOOKUP($A41,'[2]Z score'!$A:N,14,0)</f>
        <v>-13.934665589031299</v>
      </c>
      <c r="AM41" s="19">
        <f>VLOOKUP($A41,'[2]Z score'!$A:O,15,0)</f>
        <v>-15.541270153835899</v>
      </c>
      <c r="AN41" s="19">
        <f>VLOOKUP($A41,'[2]Z score'!$A:P,16,0)</f>
        <v>16.400545085954999</v>
      </c>
      <c r="AO41" s="19">
        <f>VLOOKUP($A41,'[2]Z score'!$A:Q,17,0)</f>
        <v>9.3796342352303608</v>
      </c>
      <c r="AP41" s="19">
        <f>VLOOKUP($A41,'[2]Z score'!$A:R,18,0)</f>
        <v>-34.602814089111398</v>
      </c>
      <c r="AQ41" s="19">
        <f>VLOOKUP($A41,'[2]Z score'!$A:S,19,0)</f>
        <v>6.0985320052714096</v>
      </c>
      <c r="AR41" s="19">
        <f>VLOOKUP($A41,'[2]Z score'!$A:T,20,0)</f>
        <v>-15.980435697635</v>
      </c>
      <c r="AS41" s="19">
        <f>VLOOKUP($A41,'[2]Z score'!$A:U,21,0)</f>
        <v>6.4465794733123696</v>
      </c>
      <c r="AT41" s="19">
        <f>VLOOKUP($A41,'[2]Z score'!$A:V,22,0)</f>
        <v>6.2420222464900901</v>
      </c>
      <c r="AU41" s="19">
        <f>VLOOKUP($A41,'[2]Z score'!$A:W,23,0)</f>
        <v>5.2962308042636996</v>
      </c>
      <c r="AV41" s="19">
        <f>VLOOKUP($A41,'[2]Z score'!$A:X,24,0)</f>
        <v>-36.829415752927297</v>
      </c>
      <c r="AW41" s="19">
        <f>VLOOKUP($A41,'[2]Z score'!$A:Y,25,0)</f>
        <v>-8.6709677448028692</v>
      </c>
      <c r="AX41" s="19">
        <f>VLOOKUP($A41,'[2]Z score'!$A:Z,26,0)</f>
        <v>4.1805161335930201</v>
      </c>
      <c r="AY41" s="19">
        <f>VLOOKUP($A41,'[2]Z score'!$A:AA,27,0)</f>
        <v>1.31636399664032</v>
      </c>
      <c r="AZ41" s="19">
        <f>VLOOKUP($A41,'[2]Z score'!$A:AB,28,0)</f>
        <v>12.788751878013599</v>
      </c>
      <c r="BA41" s="19">
        <f>VLOOKUP($A41,'[2]Z score'!$A:AC,29,0)</f>
        <v>12.0836029121004</v>
      </c>
      <c r="BB41" s="19">
        <f>VLOOKUP($A41,'[2]Z score'!$A:AD,30,0)</f>
        <v>10.9163190840494</v>
      </c>
      <c r="BC41" s="19">
        <f>VLOOKUP($A41,'[2]Z score'!$A:AE,31,0)</f>
        <v>2.3464717040722198</v>
      </c>
      <c r="BD41" s="19">
        <f>VLOOKUP($A41,'[2]Z score'!$A:AF,31,0)</f>
        <v>2.3464717040722198</v>
      </c>
      <c r="BE41" s="19">
        <f>VLOOKUP($A41,'[2]Z score'!$A:AG,33,0)</f>
        <v>-9.1082030734322199</v>
      </c>
      <c r="BF41" s="19">
        <f>VLOOKUP($A41,'[2]Z score'!$A:AH,34,0)</f>
        <v>9.7640680816624492</v>
      </c>
      <c r="BG41" s="19">
        <f>VLOOKUP($A41,'[2]Z score'!$A:AI,35,0)</f>
        <v>4.0290206549826602</v>
      </c>
      <c r="BH41" s="19">
        <f>VLOOKUP($A41,'[2]Z score'!$A:AJ,36,0)</f>
        <v>-27.478303102121099</v>
      </c>
      <c r="BI41" s="19">
        <f>VLOOKUP($A41,'[2]Z score'!$A:AK,37,0)</f>
        <v>7.2722015024168396</v>
      </c>
      <c r="BJ41" s="19">
        <f>VLOOKUP($A41,'[2]Z score'!$A:AL,38,0)</f>
        <v>-0.70662129809188901</v>
      </c>
      <c r="BK41" s="19">
        <f>VLOOKUP($A41,'[2]Z score'!$A:AM,39,0)</f>
        <v>-49.973539195900898</v>
      </c>
      <c r="BL41" s="19">
        <f>VLOOKUP($A41,'[2]Z score'!$A:AN,40,0)</f>
        <v>15.562455478849699</v>
      </c>
      <c r="BM41" s="19">
        <f>VLOOKUP($A41,'[2]Z score'!$A:AO,41,0)</f>
        <v>2.1722488393270298</v>
      </c>
      <c r="BN41" s="19">
        <f>VLOOKUP($A41,'[2]Z score'!$A:AP,42,0)</f>
        <v>15.588443613214499</v>
      </c>
      <c r="BO41" s="19" t="str">
        <f>VLOOKUP($A41,'[2]Z score'!$A:AQ,43,0)</f>
        <v>NaN</v>
      </c>
      <c r="BP41" s="19">
        <f>VLOOKUP($A41,'[2]Z score'!$A:AR,44,0)</f>
        <v>8.4119260144169594</v>
      </c>
    </row>
    <row r="42" spans="1:68" ht="16.5" x14ac:dyDescent="0.45">
      <c r="A42" s="9" t="s">
        <v>48</v>
      </c>
      <c r="B42" s="9" t="s">
        <v>209</v>
      </c>
      <c r="C42" s="9" t="s">
        <v>117</v>
      </c>
      <c r="D42" s="9">
        <v>67</v>
      </c>
      <c r="E42" s="9" t="s">
        <v>135</v>
      </c>
      <c r="F42" s="10" t="s">
        <v>149</v>
      </c>
      <c r="G42" s="21"/>
      <c r="H42" s="11" t="s">
        <v>175</v>
      </c>
      <c r="I42" s="11">
        <f>VLOOKUP(A42,'[1]all（48）'!$A:$O,15,0)</f>
        <v>3</v>
      </c>
      <c r="J42" s="10" t="s">
        <v>121</v>
      </c>
      <c r="K42" s="11">
        <v>2</v>
      </c>
      <c r="L42" s="11">
        <f t="shared" si="0"/>
        <v>0</v>
      </c>
      <c r="M42" s="11" t="str">
        <f>VLOOKUP(A42,'[1]all（48）'!$A:$Q,17,0)</f>
        <v>T4</v>
      </c>
      <c r="N42" s="11">
        <v>4</v>
      </c>
      <c r="O42" s="11" t="str">
        <f>VLOOKUP(A42,'[1]all（48）'!$A:$R,18,0)</f>
        <v>N2</v>
      </c>
      <c r="P42" s="11">
        <v>1</v>
      </c>
      <c r="Q42" s="11" t="str">
        <f>VLOOKUP(A42,'[1]all（48）'!$A:$AI,35,0)</f>
        <v>4.0</v>
      </c>
      <c r="R42" s="11">
        <v>4</v>
      </c>
      <c r="S42" s="11">
        <f t="shared" si="1"/>
        <v>1</v>
      </c>
      <c r="T42" s="11">
        <f>VLOOKUP(A42,'[1]all（48）'!$A:$V,22,0)</f>
        <v>0</v>
      </c>
      <c r="U42" s="9" t="s">
        <v>159</v>
      </c>
      <c r="V42" s="14">
        <v>1</v>
      </c>
      <c r="W42" s="14">
        <f>VLOOKUP(A42,[2]Sheet1!A:L,12,0)</f>
        <v>0</v>
      </c>
      <c r="X42" s="15">
        <f>VLOOKUP(A42,'[1]all（48）'!$A:$AD,30,0)</f>
        <v>23.7369863013699</v>
      </c>
      <c r="Y42" s="16">
        <f>VLOOKUP(A42,'[2]Z score'!A:B,2,0)</f>
        <v>597.98820977901698</v>
      </c>
      <c r="Z42" s="17">
        <f t="shared" si="2"/>
        <v>44.354794757081798</v>
      </c>
      <c r="AA42" s="14">
        <f t="shared" si="3"/>
        <v>36</v>
      </c>
      <c r="AB42" s="18">
        <f>VLOOKUP(A42,'[2]Z score'!A:D,4,0)</f>
        <v>-12.781898959852199</v>
      </c>
      <c r="AC42" s="19">
        <f>VLOOKUP(A42,'[2]Z score'!A:E,5,0)</f>
        <v>-21.879342112234799</v>
      </c>
      <c r="AD42" s="19">
        <f>VLOOKUP(A42,'[2]Z score'!A:F,6,0)</f>
        <v>43.794789624428297</v>
      </c>
      <c r="AE42" s="19">
        <f>VLOOKUP(A42,'[2]Z score'!A:G,7,0)</f>
        <v>8.6480542491585801</v>
      </c>
      <c r="AF42" s="19">
        <f>VLOOKUP($A42,'[2]Z score'!$A:H,8,0)</f>
        <v>-43.060681583332602</v>
      </c>
      <c r="AG42" s="19">
        <f>VLOOKUP($A42,'[2]Z score'!$A:I,9,0)</f>
        <v>44.061711857426602</v>
      </c>
      <c r="AH42" s="19">
        <f>VLOOKUP($A42,'[2]Z score'!$A:J,10,0)</f>
        <v>-16.669058705579999</v>
      </c>
      <c r="AI42" s="19">
        <f>VLOOKUP($A42,'[2]Z score'!$A:K,11,0)</f>
        <v>-23.222746135415701</v>
      </c>
      <c r="AJ42" s="19">
        <f>VLOOKUP($A42,'[2]Z score'!$A:L,12,0)</f>
        <v>9.1873807789389197</v>
      </c>
      <c r="AK42" s="19">
        <f>VLOOKUP($A42,'[2]Z score'!$A:M,13,0)</f>
        <v>-21.2030749874626</v>
      </c>
      <c r="AL42" s="19">
        <f>VLOOKUP($A42,'[2]Z score'!$A:N,14,0)</f>
        <v>12.192994583628</v>
      </c>
      <c r="AM42" s="19">
        <f>VLOOKUP($A42,'[2]Z score'!$A:O,15,0)</f>
        <v>-24.037914313401298</v>
      </c>
      <c r="AN42" s="19">
        <f>VLOOKUP($A42,'[2]Z score'!$A:P,16,0)</f>
        <v>8.4575986305420408</v>
      </c>
      <c r="AO42" s="19">
        <f>VLOOKUP($A42,'[2]Z score'!$A:Q,17,0)</f>
        <v>5.7680064607655499</v>
      </c>
      <c r="AP42" s="19">
        <f>VLOOKUP($A42,'[2]Z score'!$A:R,18,0)</f>
        <v>-21.253427440053201</v>
      </c>
      <c r="AQ42" s="19">
        <f>VLOOKUP($A42,'[2]Z score'!$A:S,19,0)</f>
        <v>16.958305980451001</v>
      </c>
      <c r="AR42" s="19">
        <f>VLOOKUP($A42,'[2]Z score'!$A:T,20,0)</f>
        <v>-10.2049386909116</v>
      </c>
      <c r="AS42" s="19">
        <f>VLOOKUP($A42,'[2]Z score'!$A:U,21,0)</f>
        <v>31.101322154524802</v>
      </c>
      <c r="AT42" s="19">
        <f>VLOOKUP($A42,'[2]Z score'!$A:V,22,0)</f>
        <v>-12.022203948354599</v>
      </c>
      <c r="AU42" s="19">
        <f>VLOOKUP($A42,'[2]Z score'!$A:W,23,0)</f>
        <v>-33.927566898171001</v>
      </c>
      <c r="AV42" s="19">
        <f>VLOOKUP($A42,'[2]Z score'!$A:X,24,0)</f>
        <v>0.44416371979846803</v>
      </c>
      <c r="AW42" s="19">
        <f>VLOOKUP($A42,'[2]Z score'!$A:Y,25,0)</f>
        <v>-19.9475181266668</v>
      </c>
      <c r="AX42" s="19">
        <f>VLOOKUP($A42,'[2]Z score'!$A:Z,26,0)</f>
        <v>12.9329274968857</v>
      </c>
      <c r="AY42" s="19">
        <f>VLOOKUP($A42,'[2]Z score'!$A:AA,27,0)</f>
        <v>11.3526860241326</v>
      </c>
      <c r="AZ42" s="19">
        <f>VLOOKUP($A42,'[2]Z score'!$A:AB,28,0)</f>
        <v>-43.187137030041796</v>
      </c>
      <c r="BA42" s="19">
        <f>VLOOKUP($A42,'[2]Z score'!$A:AC,29,0)</f>
        <v>31.339916778283602</v>
      </c>
      <c r="BB42" s="19">
        <f>VLOOKUP($A42,'[2]Z score'!$A:AD,30,0)</f>
        <v>-22.481358407588701</v>
      </c>
      <c r="BC42" s="19">
        <f>VLOOKUP($A42,'[2]Z score'!$A:AE,31,0)</f>
        <v>8.0274939966807803</v>
      </c>
      <c r="BD42" s="19">
        <f>VLOOKUP($A42,'[2]Z score'!$A:AF,31,0)</f>
        <v>8.0274939966807803</v>
      </c>
      <c r="BE42" s="19">
        <f>VLOOKUP($A42,'[2]Z score'!$A:AG,33,0)</f>
        <v>11.8596303482298</v>
      </c>
      <c r="BF42" s="19">
        <f>VLOOKUP($A42,'[2]Z score'!$A:AH,34,0)</f>
        <v>25.054213139146299</v>
      </c>
      <c r="BG42" s="19">
        <f>VLOOKUP($A42,'[2]Z score'!$A:AI,35,0)</f>
        <v>38.494223187390297</v>
      </c>
      <c r="BH42" s="19">
        <f>VLOOKUP($A42,'[2]Z score'!$A:AJ,36,0)</f>
        <v>-44.354794757081798</v>
      </c>
      <c r="BI42" s="19">
        <f>VLOOKUP($A42,'[2]Z score'!$A:AK,37,0)</f>
        <v>-2.6691187905370901</v>
      </c>
      <c r="BJ42" s="19">
        <f>VLOOKUP($A42,'[2]Z score'!$A:AL,38,0)</f>
        <v>12.717265248974799</v>
      </c>
      <c r="BK42" s="19">
        <f>VLOOKUP($A42,'[2]Z score'!$A:AM,39,0)</f>
        <v>6.6549581155460702</v>
      </c>
      <c r="BL42" s="19">
        <f>VLOOKUP($A42,'[2]Z score'!$A:AN,40,0)</f>
        <v>-17.583957855618099</v>
      </c>
      <c r="BM42" s="19">
        <f>VLOOKUP($A42,'[2]Z score'!$A:AO,41,0)</f>
        <v>-2.3562079656349999</v>
      </c>
      <c r="BN42" s="19">
        <f>VLOOKUP($A42,'[2]Z score'!$A:AP,42,0)</f>
        <v>-16.155850614358499</v>
      </c>
      <c r="BO42" s="19" t="str">
        <f>VLOOKUP($A42,'[2]Z score'!$A:AQ,43,0)</f>
        <v>NaN</v>
      </c>
      <c r="BP42" s="19">
        <f>VLOOKUP($A42,'[2]Z score'!$A:AR,44,0)</f>
        <v>-8.0147690199754802</v>
      </c>
    </row>
    <row r="43" spans="1:68" ht="16.5" x14ac:dyDescent="0.45">
      <c r="A43" s="9" t="s">
        <v>50</v>
      </c>
      <c r="B43" s="9" t="s">
        <v>210</v>
      </c>
      <c r="C43" s="9" t="s">
        <v>117</v>
      </c>
      <c r="D43" s="9">
        <v>63</v>
      </c>
      <c r="E43" s="9" t="s">
        <v>135</v>
      </c>
      <c r="F43" s="10" t="s">
        <v>149</v>
      </c>
      <c r="G43" s="11"/>
      <c r="H43" s="11" t="s">
        <v>193</v>
      </c>
      <c r="I43" s="11">
        <f>VLOOKUP(A43,'[1]all（48）'!$A:$O,15,0)</f>
        <v>3</v>
      </c>
      <c r="J43" s="11" t="s">
        <v>127</v>
      </c>
      <c r="K43" s="11">
        <v>1</v>
      </c>
      <c r="L43" s="11">
        <f t="shared" si="0"/>
        <v>0</v>
      </c>
      <c r="M43" s="11" t="str">
        <f>VLOOKUP(A43,'[1]all（48）'!$A:$Q,17,0)</f>
        <v>T4</v>
      </c>
      <c r="N43" s="11">
        <v>4</v>
      </c>
      <c r="O43" s="11" t="str">
        <f>VLOOKUP(A43,'[1]all（48）'!$A:$R,18,0)</f>
        <v>N2b</v>
      </c>
      <c r="P43" s="11">
        <v>1</v>
      </c>
      <c r="Q43" s="11" t="str">
        <f>VLOOKUP(A43,'[1]all（48）'!$A:$AI,35,0)</f>
        <v>3.5</v>
      </c>
      <c r="R43" s="11">
        <v>3.5</v>
      </c>
      <c r="S43" s="11">
        <f t="shared" si="1"/>
        <v>1</v>
      </c>
      <c r="T43" s="11">
        <f>VLOOKUP(A43,'[1]all（48）'!$A:$V,22,0)</f>
        <v>0</v>
      </c>
      <c r="U43" s="32" t="s">
        <v>159</v>
      </c>
      <c r="V43" s="33">
        <v>1</v>
      </c>
      <c r="W43" s="14">
        <f>VLOOKUP(A43,[2]Sheet1!A:L,12,0)</f>
        <v>0</v>
      </c>
      <c r="X43" s="15">
        <f>VLOOKUP(A43,'[1]all（48）'!$A:$AD,30,0)</f>
        <v>20.909589041095899</v>
      </c>
      <c r="Y43" s="16">
        <f>VLOOKUP(A43,'[2]Z score'!A:B,2,0)</f>
        <v>658.64449559715604</v>
      </c>
      <c r="Z43" s="17">
        <f t="shared" si="2"/>
        <v>109.55136045705601</v>
      </c>
      <c r="AA43" s="14">
        <f t="shared" si="3"/>
        <v>35</v>
      </c>
      <c r="AB43" s="18">
        <f>VLOOKUP(A43,'[2]Z score'!A:D,4,0)</f>
        <v>11.464983182873601</v>
      </c>
      <c r="AC43" s="29">
        <f>VLOOKUP(A43,'[2]Z score'!A:E,5,0)</f>
        <v>19.216958174024299</v>
      </c>
      <c r="AD43" s="19">
        <f>VLOOKUP(A43,'[2]Z score'!A:F,6,0)</f>
        <v>11.2991626373425</v>
      </c>
      <c r="AE43" s="19">
        <f>VLOOKUP(A43,'[2]Z score'!A:G,7,0)</f>
        <v>-5.4939357893620597</v>
      </c>
      <c r="AF43" s="28">
        <f>VLOOKUP($A43,'[2]Z score'!$A:H,8,0)</f>
        <v>-67.134704561257706</v>
      </c>
      <c r="AG43" s="29">
        <f>VLOOKUP($A43,'[2]Z score'!$A:I,9,0)</f>
        <v>30.549996938384599</v>
      </c>
      <c r="AH43" s="19">
        <f>VLOOKUP($A43,'[2]Z score'!$A:J,10,0)</f>
        <v>-80.755388783388796</v>
      </c>
      <c r="AI43" s="19">
        <f>VLOOKUP($A43,'[2]Z score'!$A:K,11,0)</f>
        <v>-3.4975079563251201</v>
      </c>
      <c r="AJ43" s="19">
        <f>VLOOKUP($A43,'[2]Z score'!$A:L,12,0)</f>
        <v>10.920920260870099</v>
      </c>
      <c r="AK43" s="19">
        <f>VLOOKUP($A43,'[2]Z score'!$A:M,13,0)</f>
        <v>-0.72616203044488503</v>
      </c>
      <c r="AL43" s="19">
        <f>VLOOKUP($A43,'[2]Z score'!$A:N,14,0)</f>
        <v>21.5535892012511</v>
      </c>
      <c r="AM43" s="19">
        <f>VLOOKUP($A43,'[2]Z score'!$A:O,15,0)</f>
        <v>9.8587827120217195</v>
      </c>
      <c r="AN43" s="19">
        <f>VLOOKUP($A43,'[2]Z score'!$A:P,16,0)</f>
        <v>5.5406580159967396</v>
      </c>
      <c r="AO43" s="19">
        <f>VLOOKUP($A43,'[2]Z score'!$A:Q,17,0)</f>
        <v>6.5781193810849397</v>
      </c>
      <c r="AP43" s="19">
        <f>VLOOKUP($A43,'[2]Z score'!$A:R,18,0)</f>
        <v>-30.111453255731799</v>
      </c>
      <c r="AQ43" s="19">
        <f>VLOOKUP($A43,'[2]Z score'!$A:S,19,0)</f>
        <v>75.409609569575196</v>
      </c>
      <c r="AR43" s="19">
        <f>VLOOKUP($A43,'[2]Z score'!$A:T,20,0)</f>
        <v>-12.546517757634399</v>
      </c>
      <c r="AS43" s="19">
        <f>VLOOKUP($A43,'[2]Z score'!$A:U,21,0)</f>
        <v>-14.458079029069999</v>
      </c>
      <c r="AT43" s="19">
        <f>VLOOKUP($A43,'[2]Z score'!$A:V,22,0)</f>
        <v>5.4934223496306203</v>
      </c>
      <c r="AU43" s="19">
        <f>VLOOKUP($A43,'[2]Z score'!$A:W,23,0)</f>
        <v>8.7056730074044992</v>
      </c>
      <c r="AV43" s="19">
        <f>VLOOKUP($A43,'[2]Z score'!$A:X,24,0)</f>
        <v>-62.182715001716602</v>
      </c>
      <c r="AW43" s="19">
        <f>VLOOKUP($A43,'[2]Z score'!$A:Y,25,0)</f>
        <v>-54.477187772582496</v>
      </c>
      <c r="AX43" s="19">
        <f>VLOOKUP($A43,'[2]Z score'!$A:Z,26,0)</f>
        <v>8.3086060990263295</v>
      </c>
      <c r="AY43" s="19">
        <f>VLOOKUP($A43,'[2]Z score'!$A:AA,27,0)</f>
        <v>4.7572439409309402</v>
      </c>
      <c r="AZ43" s="19">
        <f>VLOOKUP($A43,'[2]Z score'!$A:AB,28,0)</f>
        <v>-109.55136045705601</v>
      </c>
      <c r="BA43" s="19">
        <f>VLOOKUP($A43,'[2]Z score'!$A:AC,29,0)</f>
        <v>16.381808759302501</v>
      </c>
      <c r="BB43" s="19">
        <f>VLOOKUP($A43,'[2]Z score'!$A:AD,30,0)</f>
        <v>5.9976840580119903</v>
      </c>
      <c r="BC43" s="19">
        <f>VLOOKUP($A43,'[2]Z score'!$A:AE,31,0)</f>
        <v>5.1627362927561702</v>
      </c>
      <c r="BD43" s="19">
        <f>VLOOKUP($A43,'[2]Z score'!$A:AF,31,0)</f>
        <v>5.1627362927561702</v>
      </c>
      <c r="BE43" s="19">
        <f>VLOOKUP($A43,'[2]Z score'!$A:AG,33,0)</f>
        <v>-36.122973271934796</v>
      </c>
      <c r="BF43" s="19">
        <f>VLOOKUP($A43,'[2]Z score'!$A:AH,34,0)</f>
        <v>15.757017341662999</v>
      </c>
      <c r="BG43" s="19">
        <f>VLOOKUP($A43,'[2]Z score'!$A:AI,35,0)</f>
        <v>34.343564967997601</v>
      </c>
      <c r="BH43" s="19">
        <f>VLOOKUP($A43,'[2]Z score'!$A:AJ,36,0)</f>
        <v>-25.304232970068501</v>
      </c>
      <c r="BI43" s="19">
        <f>VLOOKUP($A43,'[2]Z score'!$A:AK,37,0)</f>
        <v>-28.489190064546001</v>
      </c>
      <c r="BJ43" s="19">
        <f>VLOOKUP($A43,'[2]Z score'!$A:AL,38,0)</f>
        <v>-1.52666595779127</v>
      </c>
      <c r="BK43" s="19">
        <f>VLOOKUP($A43,'[2]Z score'!$A:AM,39,0)</f>
        <v>10.7031292674782</v>
      </c>
      <c r="BL43" s="19">
        <f>VLOOKUP($A43,'[2]Z score'!$A:AN,40,0)</f>
        <v>2.7303817985452299</v>
      </c>
      <c r="BM43" s="19">
        <f>VLOOKUP($A43,'[2]Z score'!$A:AO,41,0)</f>
        <v>0.15191861508046101</v>
      </c>
      <c r="BN43" s="19">
        <f>VLOOKUP($A43,'[2]Z score'!$A:AP,42,0)</f>
        <v>7.1110649811706299</v>
      </c>
      <c r="BO43" s="19" t="str">
        <f>VLOOKUP($A43,'[2]Z score'!$A:AQ,43,0)</f>
        <v>NaN</v>
      </c>
      <c r="BP43" s="19">
        <f>VLOOKUP($A43,'[2]Z score'!$A:AR,44,0)</f>
        <v>9.4925147516684003</v>
      </c>
    </row>
    <row r="44" spans="1:68" ht="16.5" x14ac:dyDescent="0.45">
      <c r="A44" s="9" t="s">
        <v>67</v>
      </c>
      <c r="B44" s="9" t="s">
        <v>211</v>
      </c>
      <c r="C44" s="9" t="s">
        <v>117</v>
      </c>
      <c r="D44" s="9">
        <v>66</v>
      </c>
      <c r="E44" s="9" t="s">
        <v>118</v>
      </c>
      <c r="F44" s="10" t="s">
        <v>149</v>
      </c>
      <c r="G44" s="11"/>
      <c r="H44" s="11" t="s">
        <v>133</v>
      </c>
      <c r="I44" s="11">
        <f>VLOOKUP(A44,'[1]all（48）'!$A:$O,15,0)</f>
        <v>2</v>
      </c>
      <c r="J44" s="11" t="s">
        <v>127</v>
      </c>
      <c r="K44" s="11">
        <v>1</v>
      </c>
      <c r="L44" s="11">
        <f t="shared" si="0"/>
        <v>0</v>
      </c>
      <c r="M44" s="11" t="str">
        <f>VLOOKUP(A44,'[1]all（48）'!$A:$Q,17,0)</f>
        <v>T3</v>
      </c>
      <c r="N44" s="11">
        <v>3</v>
      </c>
      <c r="O44" s="11" t="str">
        <f>VLOOKUP(A44,'[1]all（48）'!$A:$R,18,0)</f>
        <v>N0</v>
      </c>
      <c r="P44" s="11">
        <v>0</v>
      </c>
      <c r="Q44" s="11" t="str">
        <f>VLOOKUP(A44,'[1]all（48）'!$A:$AI,35,0)</f>
        <v>3.0</v>
      </c>
      <c r="R44" s="11">
        <v>3</v>
      </c>
      <c r="S44" s="11">
        <f t="shared" si="1"/>
        <v>0</v>
      </c>
      <c r="T44" s="11">
        <f>VLOOKUP(A44,'[1]all（48）'!$A:$V,22,0)</f>
        <v>0</v>
      </c>
      <c r="U44" s="9" t="s">
        <v>159</v>
      </c>
      <c r="V44" s="14">
        <v>1</v>
      </c>
      <c r="W44" s="14">
        <f>VLOOKUP(A44,[2]Sheet1!A:L,12,0)</f>
        <v>0</v>
      </c>
      <c r="X44" s="15">
        <f>VLOOKUP(A44,'[1]all（48）'!$A:$AD,30,0)</f>
        <v>7.1013698630136997</v>
      </c>
      <c r="Y44" s="16">
        <f>VLOOKUP(A44,'[2]Z score'!A:B,2,0)</f>
        <v>706.27972651698599</v>
      </c>
      <c r="Z44" s="17">
        <f t="shared" si="2"/>
        <v>89.606099895729102</v>
      </c>
      <c r="AA44" s="14">
        <f t="shared" si="3"/>
        <v>38</v>
      </c>
      <c r="AB44" s="18">
        <f>VLOOKUP(A44,'[2]Z score'!A:D,4,0)</f>
        <v>-8.6119545082129196</v>
      </c>
      <c r="AC44" s="19">
        <f>VLOOKUP(A44,'[2]Z score'!A:E,5,0)</f>
        <v>-8.4653031482956305</v>
      </c>
      <c r="AD44" s="19">
        <f>VLOOKUP(A44,'[2]Z score'!A:F,6,0)</f>
        <v>59.174293038236598</v>
      </c>
      <c r="AE44" s="19">
        <f>VLOOKUP(A44,'[2]Z score'!A:G,7,0)</f>
        <v>34.938070924034797</v>
      </c>
      <c r="AF44" s="19">
        <f>VLOOKUP($A44,'[2]Z score'!$A:H,8,0)</f>
        <v>-56.268835212112002</v>
      </c>
      <c r="AG44" s="19">
        <f>VLOOKUP($A44,'[2]Z score'!$A:I,9,0)</f>
        <v>64.532123762900099</v>
      </c>
      <c r="AH44" s="19">
        <f>VLOOKUP($A44,'[2]Z score'!$A:J,10,0)</f>
        <v>-73.895325595171201</v>
      </c>
      <c r="AI44" s="19">
        <f>VLOOKUP($A44,'[2]Z score'!$A:K,11,0)</f>
        <v>-12.295774299179801</v>
      </c>
      <c r="AJ44" s="19">
        <f>VLOOKUP($A44,'[2]Z score'!$A:L,12,0)</f>
        <v>23.4404073583996</v>
      </c>
      <c r="AK44" s="19">
        <f>VLOOKUP($A44,'[2]Z score'!$A:M,13,0)</f>
        <v>-18.807448865982</v>
      </c>
      <c r="AL44" s="19">
        <f>VLOOKUP($A44,'[2]Z score'!$A:N,14,0)</f>
        <v>41.709984701489098</v>
      </c>
      <c r="AM44" s="19">
        <f>VLOOKUP($A44,'[2]Z score'!$A:O,15,0)</f>
        <v>-35.441985047764099</v>
      </c>
      <c r="AN44" s="19">
        <f>VLOOKUP($A44,'[2]Z score'!$A:P,16,0)</f>
        <v>-10.4759786583724</v>
      </c>
      <c r="AO44" s="19">
        <f>VLOOKUP($A44,'[2]Z score'!$A:Q,17,0)</f>
        <v>6.4011327991412799</v>
      </c>
      <c r="AP44" s="19">
        <f>VLOOKUP($A44,'[2]Z score'!$A:R,18,0)</f>
        <v>-29.528965177981199</v>
      </c>
      <c r="AQ44" s="19">
        <f>VLOOKUP($A44,'[2]Z score'!$A:S,19,0)</f>
        <v>-17.018012863359701</v>
      </c>
      <c r="AR44" s="19">
        <f>VLOOKUP($A44,'[2]Z score'!$A:T,20,0)</f>
        <v>-36.229805563508201</v>
      </c>
      <c r="AS44" s="19">
        <f>VLOOKUP($A44,'[2]Z score'!$A:U,21,0)</f>
        <v>-28.2323035115847</v>
      </c>
      <c r="AT44" s="19">
        <f>VLOOKUP($A44,'[2]Z score'!$A:V,22,0)</f>
        <v>-7.9550803244485699</v>
      </c>
      <c r="AU44" s="19">
        <f>VLOOKUP($A44,'[2]Z score'!$A:W,23,0)</f>
        <v>-44.691857534049298</v>
      </c>
      <c r="AV44" s="19">
        <f>VLOOKUP($A44,'[2]Z score'!$A:X,24,0)</f>
        <v>-24.335829441670299</v>
      </c>
      <c r="AW44" s="19">
        <f>VLOOKUP($A44,'[2]Z score'!$A:Y,25,0)</f>
        <v>-13.5035096603757</v>
      </c>
      <c r="AX44" s="19">
        <f>VLOOKUP($A44,'[2]Z score'!$A:Z,26,0)</f>
        <v>89.606099895729102</v>
      </c>
      <c r="AY44" s="19">
        <f>VLOOKUP($A44,'[2]Z score'!$A:AA,27,0)</f>
        <v>-21.470411819787198</v>
      </c>
      <c r="AZ44" s="19">
        <f>VLOOKUP($A44,'[2]Z score'!$A:AB,28,0)</f>
        <v>-25.529710093676499</v>
      </c>
      <c r="BA44" s="19">
        <f>VLOOKUP($A44,'[2]Z score'!$A:AC,29,0)</f>
        <v>-30.455133706611999</v>
      </c>
      <c r="BB44" s="19">
        <f>VLOOKUP($A44,'[2]Z score'!$A:AD,30,0)</f>
        <v>25.9453325898758</v>
      </c>
      <c r="BC44" s="19">
        <f>VLOOKUP($A44,'[2]Z score'!$A:AE,31,0)</f>
        <v>-7.4217113678258597</v>
      </c>
      <c r="BD44" s="19">
        <f>VLOOKUP($A44,'[2]Z score'!$A:AF,31,0)</f>
        <v>-7.4217113678258597</v>
      </c>
      <c r="BE44" s="19">
        <f>VLOOKUP($A44,'[2]Z score'!$A:AG,33,0)</f>
        <v>16.606588180510698</v>
      </c>
      <c r="BF44" s="19">
        <f>VLOOKUP($A44,'[2]Z score'!$A:AH,34,0)</f>
        <v>35.500162283070097</v>
      </c>
      <c r="BG44" s="19">
        <f>VLOOKUP($A44,'[2]Z score'!$A:AI,35,0)</f>
        <v>4.24676262547717</v>
      </c>
      <c r="BH44" s="19">
        <f>VLOOKUP($A44,'[2]Z score'!$A:AJ,36,0)</f>
        <v>-12.123850258778299</v>
      </c>
      <c r="BI44" s="19">
        <f>VLOOKUP($A44,'[2]Z score'!$A:AK,37,0)</f>
        <v>-20.933177812898101</v>
      </c>
      <c r="BJ44" s="19">
        <f>VLOOKUP($A44,'[2]Z score'!$A:AL,38,0)</f>
        <v>2.0254468337301601</v>
      </c>
      <c r="BK44" s="19">
        <f>VLOOKUP($A44,'[2]Z score'!$A:AM,39,0)</f>
        <v>6.98787621472942</v>
      </c>
      <c r="BL44" s="19">
        <f>VLOOKUP($A44,'[2]Z score'!$A:AN,40,0)</f>
        <v>10.297445013105101</v>
      </c>
      <c r="BM44" s="19">
        <f>VLOOKUP($A44,'[2]Z score'!$A:AO,41,0)</f>
        <v>-3.7738878102529498</v>
      </c>
      <c r="BN44" s="19">
        <f>VLOOKUP($A44,'[2]Z score'!$A:AP,42,0)</f>
        <v>-38.196271280329398</v>
      </c>
      <c r="BO44" s="19" t="str">
        <f>VLOOKUP($A44,'[2]Z score'!$A:AQ,43,0)</f>
        <v>NaN</v>
      </c>
      <c r="BP44" s="19">
        <f>VLOOKUP($A44,'[2]Z score'!$A:AR,44,0)</f>
        <v>12.583194174870901</v>
      </c>
    </row>
    <row r="45" spans="1:68" ht="16.5" x14ac:dyDescent="0.45">
      <c r="A45" s="9" t="s">
        <v>68</v>
      </c>
      <c r="B45" s="9" t="s">
        <v>212</v>
      </c>
      <c r="C45" s="9" t="s">
        <v>117</v>
      </c>
      <c r="D45" s="9">
        <v>70</v>
      </c>
      <c r="E45" s="9" t="s">
        <v>118</v>
      </c>
      <c r="F45" s="10" t="s">
        <v>149</v>
      </c>
      <c r="G45" s="11"/>
      <c r="H45" s="11" t="s">
        <v>133</v>
      </c>
      <c r="I45" s="11">
        <f>VLOOKUP(A45,'[1]all（48）'!$A:$O,15,0)</f>
        <v>2</v>
      </c>
      <c r="J45" s="11" t="s">
        <v>158</v>
      </c>
      <c r="K45" s="11">
        <v>4</v>
      </c>
      <c r="L45" s="11">
        <f t="shared" si="0"/>
        <v>1</v>
      </c>
      <c r="M45" s="11" t="str">
        <f>VLOOKUP(A45,'[1]all（48）'!$A:$Q,17,0)</f>
        <v>T2</v>
      </c>
      <c r="N45" s="11">
        <v>2</v>
      </c>
      <c r="O45" s="11" t="str">
        <f>VLOOKUP(A45,'[1]all（48）'!$A:$R,18,0)</f>
        <v>N0</v>
      </c>
      <c r="P45" s="11">
        <v>0</v>
      </c>
      <c r="Q45" s="11" t="str">
        <f>VLOOKUP(A45,'[1]all（48）'!$A:$AI,35,0)</f>
        <v>2.5</v>
      </c>
      <c r="R45" s="11">
        <v>2.5</v>
      </c>
      <c r="S45" s="11">
        <f t="shared" si="1"/>
        <v>0</v>
      </c>
      <c r="T45" s="11">
        <f>VLOOKUP(A45,'[1]all（48）'!$A:$V,22,0)</f>
        <v>0</v>
      </c>
      <c r="U45" s="9" t="s">
        <v>159</v>
      </c>
      <c r="V45" s="14">
        <v>1</v>
      </c>
      <c r="W45" s="14">
        <f>VLOOKUP(A45,[2]Sheet1!A:L,12,0)</f>
        <v>1</v>
      </c>
      <c r="X45" s="15">
        <f>VLOOKUP(A45,'[1]all（48）'!$A:$AD,30,0)</f>
        <v>10.6191780821918</v>
      </c>
      <c r="Y45" s="16">
        <f>VLOOKUP(A45,'[2]Z score'!A:B,2,0)</f>
        <v>714.209983751305</v>
      </c>
      <c r="Z45" s="17">
        <f t="shared" si="2"/>
        <v>73.485437737438502</v>
      </c>
      <c r="AA45" s="14">
        <f t="shared" si="3"/>
        <v>36</v>
      </c>
      <c r="AB45" s="18">
        <f>VLOOKUP(A45,'[2]Z score'!A:D,4,0)</f>
        <v>18.108349011839302</v>
      </c>
      <c r="AC45" s="19">
        <f>VLOOKUP(A45,'[2]Z score'!A:E,5,0)</f>
        <v>13.363478176016701</v>
      </c>
      <c r="AD45" s="19">
        <f>VLOOKUP(A45,'[2]Z score'!A:F,6,0)</f>
        <v>23.0419625317857</v>
      </c>
      <c r="AE45" s="19">
        <f>VLOOKUP(A45,'[2]Z score'!A:G,7,0)</f>
        <v>-11.686746267858499</v>
      </c>
      <c r="AF45" s="19">
        <f>VLOOKUP($A45,'[2]Z score'!$A:H,8,0)</f>
        <v>-37.870697683565197</v>
      </c>
      <c r="AG45" s="19">
        <f>VLOOKUP($A45,'[2]Z score'!$A:I,9,0)</f>
        <v>18.3123251187838</v>
      </c>
      <c r="AH45" s="19">
        <f>VLOOKUP($A45,'[2]Z score'!$A:J,10,0)</f>
        <v>-52.291967476979103</v>
      </c>
      <c r="AI45" s="19">
        <f>VLOOKUP($A45,'[2]Z score'!$A:K,11,0)</f>
        <v>-6.0837134216633304</v>
      </c>
      <c r="AJ45" s="19">
        <f>VLOOKUP($A45,'[2]Z score'!$A:L,12,0)</f>
        <v>56.161956624161</v>
      </c>
      <c r="AK45" s="19">
        <f>VLOOKUP($A45,'[2]Z score'!$A:M,13,0)</f>
        <v>-40.631779368835403</v>
      </c>
      <c r="AL45" s="19">
        <f>VLOOKUP($A45,'[2]Z score'!$A:N,14,0)</f>
        <v>23.759332819983999</v>
      </c>
      <c r="AM45" s="19">
        <f>VLOOKUP($A45,'[2]Z score'!$A:O,15,0)</f>
        <v>20.377194388818399</v>
      </c>
      <c r="AN45" s="19">
        <f>VLOOKUP($A45,'[2]Z score'!$A:P,16,0)</f>
        <v>55.017323513582703</v>
      </c>
      <c r="AO45" s="19">
        <f>VLOOKUP($A45,'[2]Z score'!$A:Q,17,0)</f>
        <v>-22.352331681768</v>
      </c>
      <c r="AP45" s="19">
        <f>VLOOKUP($A45,'[2]Z score'!$A:R,18,0)</f>
        <v>7.94785791855917</v>
      </c>
      <c r="AQ45" s="19">
        <f>VLOOKUP($A45,'[2]Z score'!$A:S,19,0)</f>
        <v>38.4168006047422</v>
      </c>
      <c r="AR45" s="19">
        <f>VLOOKUP($A45,'[2]Z score'!$A:T,20,0)</f>
        <v>-28.105221202179901</v>
      </c>
      <c r="AS45" s="19">
        <f>VLOOKUP($A45,'[2]Z score'!$A:U,21,0)</f>
        <v>-23.220329813429899</v>
      </c>
      <c r="AT45" s="19">
        <f>VLOOKUP($A45,'[2]Z score'!$A:V,22,0)</f>
        <v>4.9107463063570398</v>
      </c>
      <c r="AU45" s="19">
        <f>VLOOKUP($A45,'[2]Z score'!$A:W,23,0)</f>
        <v>-42.829422309636001</v>
      </c>
      <c r="AV45" s="19">
        <f>VLOOKUP($A45,'[2]Z score'!$A:X,24,0)</f>
        <v>-35.617324493796602</v>
      </c>
      <c r="AW45" s="19">
        <f>VLOOKUP($A45,'[2]Z score'!$A:Y,25,0)</f>
        <v>14.826136646294501</v>
      </c>
      <c r="AX45" s="19">
        <f>VLOOKUP($A45,'[2]Z score'!$A:Z,26,0)</f>
        <v>17.4736581753988</v>
      </c>
      <c r="AY45" s="19">
        <f>VLOOKUP($A45,'[2]Z score'!$A:AA,27,0)</f>
        <v>22.8355260396776</v>
      </c>
      <c r="AZ45" s="19">
        <f>VLOOKUP($A45,'[2]Z score'!$A:AB,28,0)</f>
        <v>-73.485437737438502</v>
      </c>
      <c r="BA45" s="19">
        <f>VLOOKUP($A45,'[2]Z score'!$A:AC,29,0)</f>
        <v>17.854445396321001</v>
      </c>
      <c r="BB45" s="19">
        <f>VLOOKUP($A45,'[2]Z score'!$A:AD,30,0)</f>
        <v>-20.774435820991801</v>
      </c>
      <c r="BC45" s="19">
        <f>VLOOKUP($A45,'[2]Z score'!$A:AE,31,0)</f>
        <v>-22.243090649777599</v>
      </c>
      <c r="BD45" s="19">
        <f>VLOOKUP($A45,'[2]Z score'!$A:AF,31,0)</f>
        <v>-22.243090649777599</v>
      </c>
      <c r="BE45" s="19">
        <f>VLOOKUP($A45,'[2]Z score'!$A:AG,33,0)</f>
        <v>5.83420312097899</v>
      </c>
      <c r="BF45" s="19">
        <f>VLOOKUP($A45,'[2]Z score'!$A:AH,34,0)</f>
        <v>8.0776771328573496</v>
      </c>
      <c r="BG45" s="19">
        <f>VLOOKUP($A45,'[2]Z score'!$A:AI,35,0)</f>
        <v>42.164744997771002</v>
      </c>
      <c r="BH45" s="19">
        <f>VLOOKUP($A45,'[2]Z score'!$A:AJ,36,0)</f>
        <v>-52.44915899531</v>
      </c>
      <c r="BI45" s="19">
        <f>VLOOKUP($A45,'[2]Z score'!$A:AK,37,0)</f>
        <v>-9.9543030937502497</v>
      </c>
      <c r="BJ45" s="19">
        <f>VLOOKUP($A45,'[2]Z score'!$A:AL,38,0)</f>
        <v>2.1627045153800002</v>
      </c>
      <c r="BK45" s="19">
        <f>VLOOKUP($A45,'[2]Z score'!$A:AM,39,0)</f>
        <v>16.146963701133</v>
      </c>
      <c r="BL45" s="19">
        <f>VLOOKUP($A45,'[2]Z score'!$A:AN,40,0)</f>
        <v>10.1505531608931</v>
      </c>
      <c r="BM45" s="19">
        <f>VLOOKUP($A45,'[2]Z score'!$A:AO,41,0)</f>
        <v>-1.29719880069302</v>
      </c>
      <c r="BN45" s="19">
        <f>VLOOKUP($A45,'[2]Z score'!$A:AP,42,0)</f>
        <v>4.8873927006687197</v>
      </c>
      <c r="BO45" s="19" t="str">
        <f>VLOOKUP($A45,'[2]Z score'!$A:AQ,43,0)</f>
        <v>NaN</v>
      </c>
      <c r="BP45" s="19">
        <f>VLOOKUP($A45,'[2]Z score'!$A:AR,44,0)</f>
        <v>2.2527921816947098</v>
      </c>
    </row>
    <row r="46" spans="1:68" ht="16.5" x14ac:dyDescent="0.45">
      <c r="A46" s="9" t="s">
        <v>89</v>
      </c>
      <c r="B46" s="9" t="s">
        <v>213</v>
      </c>
      <c r="C46" s="9" t="s">
        <v>117</v>
      </c>
      <c r="D46" s="9">
        <v>60</v>
      </c>
      <c r="E46" s="9" t="s">
        <v>118</v>
      </c>
      <c r="F46" s="10" t="s">
        <v>149</v>
      </c>
      <c r="G46" s="9" t="s">
        <v>125</v>
      </c>
      <c r="H46" s="10" t="s">
        <v>214</v>
      </c>
      <c r="I46" s="11">
        <f>VLOOKUP(A46,'[1]all（48）'!$A:$O,15,0)</f>
        <v>3</v>
      </c>
      <c r="J46" s="10" t="s">
        <v>158</v>
      </c>
      <c r="K46" s="11">
        <v>4</v>
      </c>
      <c r="L46" s="11">
        <f t="shared" si="0"/>
        <v>1</v>
      </c>
      <c r="M46" s="11" t="str">
        <f>VLOOKUP(A46,'[1]all（48）'!$A:$Q,17,0)</f>
        <v>T3</v>
      </c>
      <c r="N46" s="11">
        <v>3</v>
      </c>
      <c r="O46" s="11" t="str">
        <f>VLOOKUP(A46,'[1]all（48）'!$A:$R,18,0)</f>
        <v>N2b</v>
      </c>
      <c r="P46" s="11">
        <v>1</v>
      </c>
      <c r="Q46" s="11" t="str">
        <f>VLOOKUP(A46,'[1]all（48）'!$A:$AI,35,0)</f>
        <v>4.0</v>
      </c>
      <c r="R46" s="11">
        <v>4</v>
      </c>
      <c r="S46" s="11">
        <f t="shared" si="1"/>
        <v>1</v>
      </c>
      <c r="T46" s="11">
        <f>VLOOKUP(A46,'[1]all（48）'!$A:$V,22,0)</f>
        <v>0</v>
      </c>
      <c r="U46" s="9" t="s">
        <v>159</v>
      </c>
      <c r="V46" s="14">
        <v>1</v>
      </c>
      <c r="W46" s="14">
        <f>VLOOKUP(A46,[2]Sheet1!A:L,12,0)</f>
        <v>1</v>
      </c>
      <c r="X46" s="15">
        <f>VLOOKUP(A46,'[1]all（48）'!$A:$AD,30,0)</f>
        <v>3.38630136986301</v>
      </c>
      <c r="Y46" s="16">
        <f>VLOOKUP(A46,'[2]Z score'!A:B,2,0)</f>
        <v>714.209983751305</v>
      </c>
      <c r="Z46" s="17">
        <f t="shared" si="2"/>
        <v>73.485437737438502</v>
      </c>
      <c r="AA46" s="14">
        <f t="shared" si="3"/>
        <v>36</v>
      </c>
      <c r="AB46" s="18">
        <f>VLOOKUP(A46,'[2]Z score'!A:D,4,0)</f>
        <v>18.108349011839302</v>
      </c>
      <c r="AC46" s="19">
        <f>VLOOKUP(A46,'[2]Z score'!A:E,5,0)</f>
        <v>13.363478176016701</v>
      </c>
      <c r="AD46" s="19">
        <f>VLOOKUP(A46,'[2]Z score'!A:F,6,0)</f>
        <v>23.0419625317857</v>
      </c>
      <c r="AE46" s="19">
        <f>VLOOKUP(A46,'[2]Z score'!A:G,7,0)</f>
        <v>-11.686746267858499</v>
      </c>
      <c r="AF46" s="19">
        <f>VLOOKUP($A46,'[2]Z score'!$A:H,8,0)</f>
        <v>-37.870697683565197</v>
      </c>
      <c r="AG46" s="19">
        <f>VLOOKUP($A46,'[2]Z score'!$A:I,9,0)</f>
        <v>18.3123251187838</v>
      </c>
      <c r="AH46" s="19">
        <f>VLOOKUP($A46,'[2]Z score'!$A:J,10,0)</f>
        <v>-52.291967476979103</v>
      </c>
      <c r="AI46" s="19">
        <f>VLOOKUP($A46,'[2]Z score'!$A:K,11,0)</f>
        <v>-6.0837134216633304</v>
      </c>
      <c r="AJ46" s="20">
        <f>VLOOKUP($A46,'[2]Z score'!$A:L,12,0)</f>
        <v>56.161956624161</v>
      </c>
      <c r="AK46" s="19">
        <f>VLOOKUP($A46,'[2]Z score'!$A:M,13,0)</f>
        <v>-40.631779368835403</v>
      </c>
      <c r="AL46" s="19">
        <f>VLOOKUP($A46,'[2]Z score'!$A:N,14,0)</f>
        <v>23.759332819983999</v>
      </c>
      <c r="AM46" s="19">
        <f>VLOOKUP($A46,'[2]Z score'!$A:O,15,0)</f>
        <v>20.377194388818399</v>
      </c>
      <c r="AN46" s="19">
        <f>VLOOKUP($A46,'[2]Z score'!$A:P,16,0)</f>
        <v>55.017323513582703</v>
      </c>
      <c r="AO46" s="19">
        <f>VLOOKUP($A46,'[2]Z score'!$A:Q,17,0)</f>
        <v>-22.352331681768</v>
      </c>
      <c r="AP46" s="19">
        <f>VLOOKUP($A46,'[2]Z score'!$A:R,18,0)</f>
        <v>7.94785791855917</v>
      </c>
      <c r="AQ46" s="19">
        <f>VLOOKUP($A46,'[2]Z score'!$A:S,19,0)</f>
        <v>38.4168006047422</v>
      </c>
      <c r="AR46" s="19">
        <f>VLOOKUP($A46,'[2]Z score'!$A:T,20,0)</f>
        <v>-28.105221202179901</v>
      </c>
      <c r="AS46" s="19">
        <f>VLOOKUP($A46,'[2]Z score'!$A:U,21,0)</f>
        <v>-23.220329813429899</v>
      </c>
      <c r="AT46" s="19">
        <f>VLOOKUP($A46,'[2]Z score'!$A:V,22,0)</f>
        <v>4.9107463063570398</v>
      </c>
      <c r="AU46" s="19">
        <f>VLOOKUP($A46,'[2]Z score'!$A:W,23,0)</f>
        <v>-42.829422309636001</v>
      </c>
      <c r="AV46" s="19">
        <f>VLOOKUP($A46,'[2]Z score'!$A:X,24,0)</f>
        <v>-35.617324493796602</v>
      </c>
      <c r="AW46" s="19">
        <f>VLOOKUP($A46,'[2]Z score'!$A:Y,25,0)</f>
        <v>14.826136646294501</v>
      </c>
      <c r="AX46" s="19">
        <f>VLOOKUP($A46,'[2]Z score'!$A:Z,26,0)</f>
        <v>17.4736581753988</v>
      </c>
      <c r="AY46" s="19">
        <f>VLOOKUP($A46,'[2]Z score'!$A:AA,27,0)</f>
        <v>22.8355260396776</v>
      </c>
      <c r="AZ46" s="19">
        <f>VLOOKUP($A46,'[2]Z score'!$A:AB,28,0)</f>
        <v>-73.485437737438502</v>
      </c>
      <c r="BA46" s="19">
        <f>VLOOKUP($A46,'[2]Z score'!$A:AC,29,0)</f>
        <v>17.854445396321001</v>
      </c>
      <c r="BB46" s="19">
        <f>VLOOKUP($A46,'[2]Z score'!$A:AD,30,0)</f>
        <v>-20.774435820991801</v>
      </c>
      <c r="BC46" s="19">
        <f>VLOOKUP($A46,'[2]Z score'!$A:AE,31,0)</f>
        <v>-22.243090649777599</v>
      </c>
      <c r="BD46" s="20">
        <f>VLOOKUP($A46,'[2]Z score'!$A:AF,31,0)</f>
        <v>-22.243090649777599</v>
      </c>
      <c r="BE46" s="19">
        <f>VLOOKUP($A46,'[2]Z score'!$A:AG,33,0)</f>
        <v>5.83420312097899</v>
      </c>
      <c r="BF46" s="19">
        <f>VLOOKUP($A46,'[2]Z score'!$A:AH,34,0)</f>
        <v>8.0776771328573496</v>
      </c>
      <c r="BG46" s="19">
        <f>VLOOKUP($A46,'[2]Z score'!$A:AI,35,0)</f>
        <v>42.164744997771002</v>
      </c>
      <c r="BH46" s="19">
        <f>VLOOKUP($A46,'[2]Z score'!$A:AJ,36,0)</f>
        <v>-52.44915899531</v>
      </c>
      <c r="BI46" s="19">
        <f>VLOOKUP($A46,'[2]Z score'!$A:AK,37,0)</f>
        <v>-9.9543030937502497</v>
      </c>
      <c r="BJ46" s="19">
        <f>VLOOKUP($A46,'[2]Z score'!$A:AL,38,0)</f>
        <v>2.1627045153800002</v>
      </c>
      <c r="BK46" s="19">
        <f>VLOOKUP($A46,'[2]Z score'!$A:AM,39,0)</f>
        <v>16.146963701133</v>
      </c>
      <c r="BL46" s="19">
        <f>VLOOKUP($A46,'[2]Z score'!$A:AN,40,0)</f>
        <v>10.1505531608931</v>
      </c>
      <c r="BM46" s="19">
        <f>VLOOKUP($A46,'[2]Z score'!$A:AO,41,0)</f>
        <v>-1.29719880069302</v>
      </c>
      <c r="BN46" s="19">
        <f>VLOOKUP($A46,'[2]Z score'!$A:AP,42,0)</f>
        <v>4.8873927006687197</v>
      </c>
      <c r="BO46" s="19" t="str">
        <f>VLOOKUP($A46,'[2]Z score'!$A:AQ,43,0)</f>
        <v>NaN</v>
      </c>
      <c r="BP46" s="19">
        <f>VLOOKUP($A46,'[2]Z score'!$A:AR,44,0)</f>
        <v>2.2527921816947098</v>
      </c>
    </row>
    <row r="47" spans="1:68" ht="16.5" x14ac:dyDescent="0.45">
      <c r="A47" s="9" t="s">
        <v>89</v>
      </c>
      <c r="B47" s="9" t="s">
        <v>213</v>
      </c>
      <c r="C47" s="9" t="s">
        <v>117</v>
      </c>
      <c r="D47" s="9">
        <v>60</v>
      </c>
      <c r="E47" s="9" t="s">
        <v>135</v>
      </c>
      <c r="F47" s="10" t="s">
        <v>149</v>
      </c>
      <c r="G47" s="10"/>
      <c r="H47" s="21" t="s">
        <v>215</v>
      </c>
      <c r="I47" s="11">
        <f>VLOOKUP(A47,'[1]all（48）'!$A:$O,15,0)</f>
        <v>3</v>
      </c>
      <c r="J47" s="10" t="s">
        <v>162</v>
      </c>
      <c r="K47" s="11">
        <v>3</v>
      </c>
      <c r="L47" s="11">
        <f t="shared" si="0"/>
        <v>1</v>
      </c>
      <c r="M47" s="11" t="str">
        <f>VLOOKUP(A47,'[1]all（48）'!$A:$Q,17,0)</f>
        <v>T3</v>
      </c>
      <c r="N47" s="11">
        <v>3</v>
      </c>
      <c r="O47" s="11" t="str">
        <f>VLOOKUP(A47,'[1]all（48）'!$A:$R,18,0)</f>
        <v>N2b</v>
      </c>
      <c r="P47" s="11">
        <v>1</v>
      </c>
      <c r="Q47" s="11" t="str">
        <f>VLOOKUP(A47,'[1]all（48）'!$A:$AI,35,0)</f>
        <v>4.0</v>
      </c>
      <c r="R47" s="11">
        <v>4</v>
      </c>
      <c r="S47" s="11">
        <f t="shared" si="1"/>
        <v>1</v>
      </c>
      <c r="T47" s="11">
        <f>VLOOKUP(A47,'[1]all（48）'!$A:$V,22,0)</f>
        <v>0</v>
      </c>
      <c r="U47" s="9" t="s">
        <v>159</v>
      </c>
      <c r="V47" s="14">
        <v>1</v>
      </c>
      <c r="W47" s="14">
        <f>VLOOKUP(A47,[2]Sheet1!A:L,12,0)</f>
        <v>1</v>
      </c>
      <c r="X47" s="15">
        <f>VLOOKUP(A47,'[1]all（48）'!$A:$AD,30,0)</f>
        <v>3.38630136986301</v>
      </c>
      <c r="Y47" s="16">
        <f>VLOOKUP(A47,'[2]Z score'!A:B,2,0)</f>
        <v>714.209983751305</v>
      </c>
      <c r="Z47" s="17">
        <f t="shared" si="2"/>
        <v>73.485437737438502</v>
      </c>
      <c r="AA47" s="14">
        <f t="shared" si="3"/>
        <v>36</v>
      </c>
      <c r="AB47" s="18">
        <f>VLOOKUP(A47,'[2]Z score'!A:D,4,0)</f>
        <v>18.108349011839302</v>
      </c>
      <c r="AC47" s="19">
        <f>VLOOKUP(A47,'[2]Z score'!A:E,5,0)</f>
        <v>13.363478176016701</v>
      </c>
      <c r="AD47" s="19">
        <f>VLOOKUP(A47,'[2]Z score'!A:F,6,0)</f>
        <v>23.0419625317857</v>
      </c>
      <c r="AE47" s="19">
        <f>VLOOKUP(A47,'[2]Z score'!A:G,7,0)</f>
        <v>-11.686746267858499</v>
      </c>
      <c r="AF47" s="19">
        <f>VLOOKUP($A47,'[2]Z score'!$A:H,8,0)</f>
        <v>-37.870697683565197</v>
      </c>
      <c r="AG47" s="19">
        <f>VLOOKUP($A47,'[2]Z score'!$A:I,9,0)</f>
        <v>18.3123251187838</v>
      </c>
      <c r="AH47" s="19">
        <f>VLOOKUP($A47,'[2]Z score'!$A:J,10,0)</f>
        <v>-52.291967476979103</v>
      </c>
      <c r="AI47" s="19">
        <f>VLOOKUP($A47,'[2]Z score'!$A:K,11,0)</f>
        <v>-6.0837134216633304</v>
      </c>
      <c r="AJ47" s="20">
        <f>VLOOKUP($A47,'[2]Z score'!$A:L,12,0)</f>
        <v>56.161956624161</v>
      </c>
      <c r="AK47" s="19">
        <f>VLOOKUP($A47,'[2]Z score'!$A:M,13,0)</f>
        <v>-40.631779368835403</v>
      </c>
      <c r="AL47" s="19">
        <f>VLOOKUP($A47,'[2]Z score'!$A:N,14,0)</f>
        <v>23.759332819983999</v>
      </c>
      <c r="AM47" s="19">
        <f>VLOOKUP($A47,'[2]Z score'!$A:O,15,0)</f>
        <v>20.377194388818399</v>
      </c>
      <c r="AN47" s="19">
        <f>VLOOKUP($A47,'[2]Z score'!$A:P,16,0)</f>
        <v>55.017323513582703</v>
      </c>
      <c r="AO47" s="19">
        <f>VLOOKUP($A47,'[2]Z score'!$A:Q,17,0)</f>
        <v>-22.352331681768</v>
      </c>
      <c r="AP47" s="19">
        <f>VLOOKUP($A47,'[2]Z score'!$A:R,18,0)</f>
        <v>7.94785791855917</v>
      </c>
      <c r="AQ47" s="19">
        <f>VLOOKUP($A47,'[2]Z score'!$A:S,19,0)</f>
        <v>38.4168006047422</v>
      </c>
      <c r="AR47" s="19">
        <f>VLOOKUP($A47,'[2]Z score'!$A:T,20,0)</f>
        <v>-28.105221202179901</v>
      </c>
      <c r="AS47" s="19">
        <f>VLOOKUP($A47,'[2]Z score'!$A:U,21,0)</f>
        <v>-23.220329813429899</v>
      </c>
      <c r="AT47" s="19">
        <f>VLOOKUP($A47,'[2]Z score'!$A:V,22,0)</f>
        <v>4.9107463063570398</v>
      </c>
      <c r="AU47" s="19">
        <f>VLOOKUP($A47,'[2]Z score'!$A:W,23,0)</f>
        <v>-42.829422309636001</v>
      </c>
      <c r="AV47" s="19">
        <f>VLOOKUP($A47,'[2]Z score'!$A:X,24,0)</f>
        <v>-35.617324493796602</v>
      </c>
      <c r="AW47" s="19">
        <f>VLOOKUP($A47,'[2]Z score'!$A:Y,25,0)</f>
        <v>14.826136646294501</v>
      </c>
      <c r="AX47" s="19">
        <f>VLOOKUP($A47,'[2]Z score'!$A:Z,26,0)</f>
        <v>17.4736581753988</v>
      </c>
      <c r="AY47" s="19">
        <f>VLOOKUP($A47,'[2]Z score'!$A:AA,27,0)</f>
        <v>22.8355260396776</v>
      </c>
      <c r="AZ47" s="19">
        <f>VLOOKUP($A47,'[2]Z score'!$A:AB,28,0)</f>
        <v>-73.485437737438502</v>
      </c>
      <c r="BA47" s="19">
        <f>VLOOKUP($A47,'[2]Z score'!$A:AC,29,0)</f>
        <v>17.854445396321001</v>
      </c>
      <c r="BB47" s="19">
        <f>VLOOKUP($A47,'[2]Z score'!$A:AD,30,0)</f>
        <v>-20.774435820991801</v>
      </c>
      <c r="BC47" s="19">
        <f>VLOOKUP($A47,'[2]Z score'!$A:AE,31,0)</f>
        <v>-22.243090649777599</v>
      </c>
      <c r="BD47" s="20">
        <f>VLOOKUP($A47,'[2]Z score'!$A:AF,31,0)</f>
        <v>-22.243090649777599</v>
      </c>
      <c r="BE47" s="19">
        <f>VLOOKUP($A47,'[2]Z score'!$A:AG,33,0)</f>
        <v>5.83420312097899</v>
      </c>
      <c r="BF47" s="19">
        <f>VLOOKUP($A47,'[2]Z score'!$A:AH,34,0)</f>
        <v>8.0776771328573496</v>
      </c>
      <c r="BG47" s="19">
        <f>VLOOKUP($A47,'[2]Z score'!$A:AI,35,0)</f>
        <v>42.164744997771002</v>
      </c>
      <c r="BH47" s="19">
        <f>VLOOKUP($A47,'[2]Z score'!$A:AJ,36,0)</f>
        <v>-52.44915899531</v>
      </c>
      <c r="BI47" s="19">
        <f>VLOOKUP($A47,'[2]Z score'!$A:AK,37,0)</f>
        <v>-9.9543030937502497</v>
      </c>
      <c r="BJ47" s="19">
        <f>VLOOKUP($A47,'[2]Z score'!$A:AL,38,0)</f>
        <v>2.1627045153800002</v>
      </c>
      <c r="BK47" s="19">
        <f>VLOOKUP($A47,'[2]Z score'!$A:AM,39,0)</f>
        <v>16.146963701133</v>
      </c>
      <c r="BL47" s="19">
        <f>VLOOKUP($A47,'[2]Z score'!$A:AN,40,0)</f>
        <v>10.1505531608931</v>
      </c>
      <c r="BM47" s="19">
        <f>VLOOKUP($A47,'[2]Z score'!$A:AO,41,0)</f>
        <v>-1.29719880069302</v>
      </c>
      <c r="BN47" s="19">
        <f>VLOOKUP($A47,'[2]Z score'!$A:AP,42,0)</f>
        <v>4.8873927006687197</v>
      </c>
      <c r="BO47" s="19" t="str">
        <f>VLOOKUP($A47,'[2]Z score'!$A:AQ,43,0)</f>
        <v>NaN</v>
      </c>
      <c r="BP47" s="19">
        <f>VLOOKUP($A47,'[2]Z score'!$A:AR,44,0)</f>
        <v>2.2527921816947098</v>
      </c>
    </row>
    <row r="48" spans="1:68" ht="16.5" x14ac:dyDescent="0.45">
      <c r="A48" s="9" t="s">
        <v>63</v>
      </c>
      <c r="B48" s="9" t="s">
        <v>216</v>
      </c>
      <c r="C48" s="9" t="s">
        <v>117</v>
      </c>
      <c r="D48" s="9">
        <v>75</v>
      </c>
      <c r="E48" s="9" t="s">
        <v>135</v>
      </c>
      <c r="F48" s="22" t="s">
        <v>217</v>
      </c>
      <c r="G48" s="11"/>
      <c r="H48" s="11" t="s">
        <v>130</v>
      </c>
      <c r="I48" s="11">
        <f>VLOOKUP(A48,'[1]all（48）'!$A:$O,15,0)</f>
        <v>2</v>
      </c>
      <c r="J48" s="11" t="s">
        <v>121</v>
      </c>
      <c r="K48" s="11">
        <v>2</v>
      </c>
      <c r="L48" s="11">
        <f t="shared" si="0"/>
        <v>0</v>
      </c>
      <c r="M48" s="11" t="str">
        <f>VLOOKUP(A48,'[1]all（48）'!$A:$Q,17,0)</f>
        <v>T3</v>
      </c>
      <c r="N48" s="11">
        <v>3</v>
      </c>
      <c r="O48" s="11" t="str">
        <f>VLOOKUP(A48,'[1]all（48）'!$A:$R,18,0)</f>
        <v>N0</v>
      </c>
      <c r="P48" s="11">
        <v>0</v>
      </c>
      <c r="Q48" s="11" t="str">
        <f>VLOOKUP(A48,'[1]all（48）'!$A:$AI,35,0)</f>
        <v>2.5</v>
      </c>
      <c r="R48" s="11">
        <v>2.5</v>
      </c>
      <c r="S48" s="11">
        <f t="shared" si="1"/>
        <v>0</v>
      </c>
      <c r="T48" s="11">
        <f>VLOOKUP(A48,'[1]all（48）'!$A:$V,22,0)</f>
        <v>0</v>
      </c>
      <c r="U48" s="32" t="s">
        <v>159</v>
      </c>
      <c r="V48" s="33">
        <v>1</v>
      </c>
      <c r="W48" s="14">
        <f>VLOOKUP(A48,[2]Sheet1!A:L,12,0)</f>
        <v>0</v>
      </c>
      <c r="X48" s="15">
        <f>VLOOKUP(A48,'[1]all（48）'!$A:$AD,30,0)</f>
        <v>18.608219178082201</v>
      </c>
      <c r="Y48" s="16">
        <f>VLOOKUP(A48,'[2]Z score'!A:B,2,0)</f>
        <v>714.45473515231095</v>
      </c>
      <c r="Z48" s="17">
        <f t="shared" si="2"/>
        <v>116.888788978696</v>
      </c>
      <c r="AA48" s="14">
        <f t="shared" si="3"/>
        <v>28</v>
      </c>
      <c r="AB48" s="18">
        <f>VLOOKUP(A48,'[2]Z score'!A:D,4,0)</f>
        <v>3.7738457016758602</v>
      </c>
      <c r="AC48" s="19">
        <f>VLOOKUP(A48,'[2]Z score'!A:E,5,0)</f>
        <v>2.1814391328487899</v>
      </c>
      <c r="AD48" s="19">
        <f>VLOOKUP(A48,'[2]Z score'!A:F,6,0)</f>
        <v>7.8469993691041999</v>
      </c>
      <c r="AE48" s="19">
        <f>VLOOKUP(A48,'[2]Z score'!A:G,7,0)</f>
        <v>5.5063472524420396</v>
      </c>
      <c r="AF48" s="19">
        <f>VLOOKUP($A48,'[2]Z score'!$A:H,8,0)</f>
        <v>-73.325325752890606</v>
      </c>
      <c r="AG48" s="19">
        <f>VLOOKUP($A48,'[2]Z score'!$A:I,9,0)</f>
        <v>75.599875707362997</v>
      </c>
      <c r="AH48" s="19">
        <f>VLOOKUP($A48,'[2]Z score'!$A:J,10,0)</f>
        <v>3.10218783586483</v>
      </c>
      <c r="AI48" s="19">
        <f>VLOOKUP($A48,'[2]Z score'!$A:K,11,0)</f>
        <v>2.5322013790435598</v>
      </c>
      <c r="AJ48" s="19">
        <f>VLOOKUP($A48,'[2]Z score'!$A:L,12,0)</f>
        <v>4.1694242246773703</v>
      </c>
      <c r="AK48" s="19">
        <f>VLOOKUP($A48,'[2]Z score'!$A:M,13,0)</f>
        <v>2.42441142207409</v>
      </c>
      <c r="AL48" s="19">
        <f>VLOOKUP($A48,'[2]Z score'!$A:N,14,0)</f>
        <v>4.9519090018074801</v>
      </c>
      <c r="AM48" s="19">
        <f>VLOOKUP($A48,'[2]Z score'!$A:O,15,0)</f>
        <v>3.7298367481914898</v>
      </c>
      <c r="AN48" s="19">
        <f>VLOOKUP($A48,'[2]Z score'!$A:P,16,0)</f>
        <v>61.123947782131197</v>
      </c>
      <c r="AO48" s="19">
        <f>VLOOKUP($A48,'[2]Z score'!$A:Q,17,0)</f>
        <v>3.1377485251335</v>
      </c>
      <c r="AP48" s="19">
        <f>VLOOKUP($A48,'[2]Z score'!$A:R,18,0)</f>
        <v>-63.214303392638797</v>
      </c>
      <c r="AQ48" s="19">
        <f>VLOOKUP($A48,'[2]Z score'!$A:S,19,0)</f>
        <v>23.114071275933298</v>
      </c>
      <c r="AR48" s="19">
        <f>VLOOKUP($A48,'[2]Z score'!$A:T,20,0)</f>
        <v>-42.949908219892798</v>
      </c>
      <c r="AS48" s="19">
        <f>VLOOKUP($A48,'[2]Z score'!$A:U,21,0)</f>
        <v>-0.36739808537956697</v>
      </c>
      <c r="AT48" s="19">
        <f>VLOOKUP($A48,'[2]Z score'!$A:V,22,0)</f>
        <v>-44.460710255616803</v>
      </c>
      <c r="AU48" s="19">
        <f>VLOOKUP($A48,'[2]Z score'!$A:W,23,0)</f>
        <v>4.4690371592081997</v>
      </c>
      <c r="AV48" s="19">
        <f>VLOOKUP($A48,'[2]Z score'!$A:X,24,0)</f>
        <v>0.44431505114369302</v>
      </c>
      <c r="AW48" s="19">
        <f>VLOOKUP($A48,'[2]Z score'!$A:Y,25,0)</f>
        <v>-0.16811171843724201</v>
      </c>
      <c r="AX48" s="19">
        <f>VLOOKUP($A48,'[2]Z score'!$A:Z,26,0)</f>
        <v>3.40618647019941</v>
      </c>
      <c r="AY48" s="19">
        <f>VLOOKUP($A48,'[2]Z score'!$A:AA,27,0)</f>
        <v>5.2789425886674897</v>
      </c>
      <c r="AZ48" s="19">
        <f>VLOOKUP($A48,'[2]Z score'!$A:AB,28,0)</f>
        <v>-116.888788978696</v>
      </c>
      <c r="BA48" s="19">
        <f>VLOOKUP($A48,'[2]Z score'!$A:AC,29,0)</f>
        <v>-1.8995179283241701</v>
      </c>
      <c r="BB48" s="19">
        <f>VLOOKUP($A48,'[2]Z score'!$A:AD,30,0)</f>
        <v>3.81076504532078</v>
      </c>
      <c r="BC48" s="19">
        <f>VLOOKUP($A48,'[2]Z score'!$A:AE,31,0)</f>
        <v>2.28113118537811</v>
      </c>
      <c r="BD48" s="19">
        <f>VLOOKUP($A48,'[2]Z score'!$A:AF,31,0)</f>
        <v>2.28113118537811</v>
      </c>
      <c r="BE48" s="19">
        <f>VLOOKUP($A48,'[2]Z score'!$A:AG,33,0)</f>
        <v>3.8565332711277001</v>
      </c>
      <c r="BF48" s="19">
        <f>VLOOKUP($A48,'[2]Z score'!$A:AH,34,0)</f>
        <v>5.1492815428452197</v>
      </c>
      <c r="BG48" s="19">
        <f>VLOOKUP($A48,'[2]Z score'!$A:AI,35,0)</f>
        <v>91.830195021618195</v>
      </c>
      <c r="BH48" s="19">
        <f>VLOOKUP($A48,'[2]Z score'!$A:AJ,36,0)</f>
        <v>-50.3513216796865</v>
      </c>
      <c r="BI48" s="19">
        <f>VLOOKUP($A48,'[2]Z score'!$A:AK,37,0)</f>
        <v>1.9515537039339199</v>
      </c>
      <c r="BJ48" s="19">
        <f>VLOOKUP($A48,'[2]Z score'!$A:AL,38,0)</f>
        <v>4.9769308960011802</v>
      </c>
      <c r="BK48" s="19">
        <f>VLOOKUP($A48,'[2]Z score'!$A:AM,39,0)</f>
        <v>0.35373682094443498</v>
      </c>
      <c r="BL48" s="19">
        <f>VLOOKUP($A48,'[2]Z score'!$A:AN,40,0)</f>
        <v>3.8980637250149099</v>
      </c>
      <c r="BM48" s="19">
        <f>VLOOKUP($A48,'[2]Z score'!$A:AO,41,0)</f>
        <v>-4.5416730275750696</v>
      </c>
      <c r="BN48" s="19">
        <f>VLOOKUP($A48,'[2]Z score'!$A:AP,42,0)</f>
        <v>6.7467980155010503</v>
      </c>
      <c r="BO48" s="19" t="str">
        <f>VLOOKUP($A48,'[2]Z score'!$A:AQ,43,0)</f>
        <v>NaN</v>
      </c>
      <c r="BP48" s="19">
        <f>VLOOKUP($A48,'[2]Z score'!$A:AR,44,0)</f>
        <v>33.3366016172507</v>
      </c>
    </row>
    <row r="49" spans="1:68" ht="16.5" x14ac:dyDescent="0.45">
      <c r="A49" s="9" t="s">
        <v>62</v>
      </c>
      <c r="B49" s="9" t="s">
        <v>218</v>
      </c>
      <c r="C49" s="9" t="s">
        <v>117</v>
      </c>
      <c r="D49" s="9">
        <v>67</v>
      </c>
      <c r="E49" s="9" t="s">
        <v>135</v>
      </c>
      <c r="F49" s="22" t="s">
        <v>219</v>
      </c>
      <c r="G49" s="11"/>
      <c r="H49" s="11" t="s">
        <v>133</v>
      </c>
      <c r="I49" s="11">
        <f>VLOOKUP(A49,'[1]all（48）'!$A:$O,15,0)</f>
        <v>2</v>
      </c>
      <c r="J49" s="11" t="s">
        <v>127</v>
      </c>
      <c r="K49" s="11">
        <v>1</v>
      </c>
      <c r="L49" s="11">
        <f t="shared" si="0"/>
        <v>0</v>
      </c>
      <c r="M49" s="11" t="str">
        <f>VLOOKUP(A49,'[1]all（48）'!$A:$Q,17,0)</f>
        <v>T2</v>
      </c>
      <c r="N49" s="11">
        <v>2</v>
      </c>
      <c r="O49" s="11" t="str">
        <f>VLOOKUP(A49,'[1]all（48）'!$A:$R,18,0)</f>
        <v>N0</v>
      </c>
      <c r="P49" s="11">
        <v>0</v>
      </c>
      <c r="Q49" s="11" t="str">
        <f>VLOOKUP(A49,'[1]all（48）'!$A:$AI,35,0)</f>
        <v>2.5</v>
      </c>
      <c r="R49" s="11">
        <v>2.5</v>
      </c>
      <c r="S49" s="11">
        <f t="shared" si="1"/>
        <v>0</v>
      </c>
      <c r="T49" s="11">
        <f>VLOOKUP(A49,'[1]all（48）'!$A:$V,22,0)</f>
        <v>0</v>
      </c>
      <c r="U49" s="9" t="s">
        <v>159</v>
      </c>
      <c r="V49" s="14">
        <v>1</v>
      </c>
      <c r="W49" s="14">
        <f>VLOOKUP(A49,[2]Sheet1!A:L,12,0)</f>
        <v>0</v>
      </c>
      <c r="X49" s="15">
        <f>VLOOKUP(A49,'[1]all（48）'!$A:$AD,30,0)</f>
        <v>18.904109589041099</v>
      </c>
      <c r="Y49" s="16">
        <f>VLOOKUP(A49,'[2]Z score'!A:B,2,0)</f>
        <v>761.35812830948498</v>
      </c>
      <c r="Z49" s="17">
        <f t="shared" si="2"/>
        <v>179.26078687976499</v>
      </c>
      <c r="AA49" s="14">
        <f t="shared" si="3"/>
        <v>37</v>
      </c>
      <c r="AB49" s="18">
        <f>VLOOKUP(A49,'[2]Z score'!A:D,4,0)</f>
        <v>-11.147477436806</v>
      </c>
      <c r="AC49" s="19">
        <f>VLOOKUP(A49,'[2]Z score'!A:E,5,0)</f>
        <v>55.5132503602009</v>
      </c>
      <c r="AD49" s="19">
        <f>VLOOKUP(A49,'[2]Z score'!A:F,6,0)</f>
        <v>12.5981782517652</v>
      </c>
      <c r="AE49" s="19">
        <f>VLOOKUP(A49,'[2]Z score'!A:G,7,0)</f>
        <v>1.3537688824485199</v>
      </c>
      <c r="AF49" s="19">
        <f>VLOOKUP($A49,'[2]Z score'!$A:H,8,0)</f>
        <v>-41.695382058669601</v>
      </c>
      <c r="AG49" s="19">
        <f>VLOOKUP($A49,'[2]Z score'!$A:I,9,0)</f>
        <v>47.886264179242303</v>
      </c>
      <c r="AH49" s="19">
        <f>VLOOKUP($A49,'[2]Z score'!$A:J,10,0)</f>
        <v>-52.067808133785803</v>
      </c>
      <c r="AI49" s="19">
        <f>VLOOKUP($A49,'[2]Z score'!$A:K,11,0)</f>
        <v>-42.000553008971004</v>
      </c>
      <c r="AJ49" s="29">
        <f>VLOOKUP($A49,'[2]Z score'!$A:L,12,0)</f>
        <v>98.648907393499996</v>
      </c>
      <c r="AK49" s="19">
        <f>VLOOKUP($A49,'[2]Z score'!$A:M,13,0)</f>
        <v>-40.522627449308303</v>
      </c>
      <c r="AL49" s="19">
        <f>VLOOKUP($A49,'[2]Z score'!$A:N,14,0)</f>
        <v>18.924454322981099</v>
      </c>
      <c r="AM49" s="19">
        <f>VLOOKUP($A49,'[2]Z score'!$A:O,15,0)</f>
        <v>19.890692258027201</v>
      </c>
      <c r="AN49" s="19">
        <f>VLOOKUP($A49,'[2]Z score'!$A:P,16,0)</f>
        <v>-59.470628443407897</v>
      </c>
      <c r="AO49" s="19">
        <f>VLOOKUP($A49,'[2]Z score'!$A:Q,17,0)</f>
        <v>-46.909010658558799</v>
      </c>
      <c r="AP49" s="19">
        <f>VLOOKUP($A49,'[2]Z score'!$A:R,18,0)</f>
        <v>39.630461431361198</v>
      </c>
      <c r="AQ49" s="19">
        <f>VLOOKUP($A49,'[2]Z score'!$A:S,19,0)</f>
        <v>69.5943948779761</v>
      </c>
      <c r="AR49" s="19">
        <f>VLOOKUP($A49,'[2]Z score'!$A:T,20,0)</f>
        <v>7.2773031916477198</v>
      </c>
      <c r="AS49" s="19">
        <f>VLOOKUP($A49,'[2]Z score'!$A:U,21,0)</f>
        <v>8.8609946285130707</v>
      </c>
      <c r="AT49" s="19">
        <f>VLOOKUP($A49,'[2]Z score'!$A:V,22,0)</f>
        <v>-26.910314266057501</v>
      </c>
      <c r="AU49" s="19">
        <f>VLOOKUP($A49,'[2]Z score'!$A:W,23,0)</f>
        <v>-51.947841170728701</v>
      </c>
      <c r="AV49" s="19">
        <f>VLOOKUP($A49,'[2]Z score'!$A:X,24,0)</f>
        <v>-36.028079527343699</v>
      </c>
      <c r="AW49" s="19">
        <f>VLOOKUP($A49,'[2]Z score'!$A:Y,25,0)</f>
        <v>6.8956039334056802</v>
      </c>
      <c r="AX49" s="19">
        <f>VLOOKUP($A49,'[2]Z score'!$A:Z,26,0)</f>
        <v>19.7909596487331</v>
      </c>
      <c r="AY49" s="19">
        <f>VLOOKUP($A49,'[2]Z score'!$A:AA,27,0)</f>
        <v>22.306391416652399</v>
      </c>
      <c r="AZ49" s="19">
        <f>VLOOKUP($A49,'[2]Z score'!$A:AB,28,0)</f>
        <v>-179.26078687976499</v>
      </c>
      <c r="BA49" s="19">
        <f>VLOOKUP($A49,'[2]Z score'!$A:AC,29,0)</f>
        <v>15.602903847146701</v>
      </c>
      <c r="BB49" s="19">
        <f>VLOOKUP($A49,'[2]Z score'!$A:AD,30,0)</f>
        <v>-33.378137196945197</v>
      </c>
      <c r="BC49" s="19">
        <f>VLOOKUP($A49,'[2]Z score'!$A:AE,31,0)</f>
        <v>-17.115687492465799</v>
      </c>
      <c r="BD49" s="19">
        <f>VLOOKUP($A49,'[2]Z score'!$A:AF,31,0)</f>
        <v>-17.115687492465799</v>
      </c>
      <c r="BE49" s="19">
        <f>VLOOKUP($A49,'[2]Z score'!$A:AG,33,0)</f>
        <v>-18.8982307858555</v>
      </c>
      <c r="BF49" s="19">
        <f>VLOOKUP($A49,'[2]Z score'!$A:AH,34,0)</f>
        <v>19.906972988295198</v>
      </c>
      <c r="BG49" s="19">
        <f>VLOOKUP($A49,'[2]Z score'!$A:AI,35,0)</f>
        <v>8.1271986771590008</v>
      </c>
      <c r="BH49" s="19">
        <f>VLOOKUP($A49,'[2]Z score'!$A:AJ,36,0)</f>
        <v>6.9439973409081102</v>
      </c>
      <c r="BI49" s="19">
        <f>VLOOKUP($A49,'[2]Z score'!$A:AK,37,0)</f>
        <v>-7.9171600832393203</v>
      </c>
      <c r="BJ49" s="19">
        <f>VLOOKUP($A49,'[2]Z score'!$A:AL,38,0)</f>
        <v>-12.957247762764601</v>
      </c>
      <c r="BK49" s="19">
        <f>VLOOKUP($A49,'[2]Z score'!$A:AM,39,0)</f>
        <v>16.010343839271201</v>
      </c>
      <c r="BL49" s="19">
        <f>VLOOKUP($A49,'[2]Z score'!$A:AN,40,0)</f>
        <v>19.206961698431002</v>
      </c>
      <c r="BM49" s="19">
        <f>VLOOKUP($A49,'[2]Z score'!$A:AO,41,0)</f>
        <v>1.4890495703907201</v>
      </c>
      <c r="BN49" s="19">
        <f>VLOOKUP($A49,'[2]Z score'!$A:AP,42,0)</f>
        <v>31.6102867677182</v>
      </c>
      <c r="BO49" s="19" t="str">
        <f>VLOOKUP($A49,'[2]Z score'!$A:AQ,43,0)</f>
        <v>NaN</v>
      </c>
      <c r="BP49" s="19">
        <f>VLOOKUP($A49,'[2]Z score'!$A:AR,44,0)</f>
        <v>-14.7912613624641</v>
      </c>
    </row>
  </sheetData>
  <phoneticPr fontId="2" type="noConversion"/>
  <dataValidations count="1">
    <dataValidation type="list" allowBlank="1" showInputMessage="1" showErrorMessage="1" sqref="G39 G31:G37" xr:uid="{777A6CA0-4420-4E6A-A4D1-ADFACDD05FDE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WENXIN</dc:creator>
  <cp:lastModifiedBy>WENXIN</cp:lastModifiedBy>
  <dcterms:created xsi:type="dcterms:W3CDTF">2026-01-08T10:32:36Z</dcterms:created>
  <dcterms:modified xsi:type="dcterms:W3CDTF">2026-01-08T10:36:14Z</dcterms:modified>
</cp:coreProperties>
</file>