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Springure nature\"/>
    </mc:Choice>
  </mc:AlternateContent>
  <xr:revisionPtr revIDLastSave="0" documentId="13_ncr:1_{C0E7C3B4-305B-4F64-AA86-F6EEBED68736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Physico-chemical " sheetId="21" r:id="rId1"/>
    <sheet name="M_GSM" sheetId="3" r:id="rId2"/>
    <sheet name=" richness and Composition " sheetId="15" r:id="rId3"/>
    <sheet name="Diversity" sheetId="14" r:id="rId4"/>
    <sheet name="FFG" sheetId="13" r:id="rId5"/>
    <sheet name="ETbios" sheetId="16" r:id="rId6"/>
    <sheet name="SASS" sheetId="17" r:id="rId7"/>
    <sheet name="Trait movt" sheetId="18" r:id="rId8"/>
    <sheet name="final FFG" sheetId="2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F18" i="3"/>
  <c r="K32" i="3"/>
  <c r="J21" i="3"/>
  <c r="F32" i="3"/>
  <c r="F4" i="3"/>
  <c r="E15" i="3"/>
  <c r="E32" i="3"/>
  <c r="E9" i="3"/>
  <c r="E6" i="3"/>
  <c r="E5" i="3"/>
  <c r="E4" i="3"/>
  <c r="E34" i="20" l="1"/>
  <c r="G34" i="16" l="1"/>
  <c r="D37" i="17"/>
  <c r="G37" i="17"/>
  <c r="H37" i="17"/>
  <c r="D32" i="15"/>
  <c r="E32" i="15"/>
  <c r="F32" i="15"/>
  <c r="G32" i="15"/>
  <c r="H32" i="15"/>
  <c r="I32" i="15"/>
  <c r="C32" i="15"/>
  <c r="D32" i="16"/>
  <c r="D34" i="16" s="1"/>
  <c r="E32" i="16"/>
  <c r="E34" i="16" s="1"/>
  <c r="F32" i="16"/>
  <c r="F34" i="16" s="1"/>
  <c r="G32" i="16"/>
  <c r="H32" i="16"/>
  <c r="H34" i="16" s="1"/>
  <c r="I32" i="16"/>
  <c r="I34" i="16" s="1"/>
  <c r="C32" i="16"/>
  <c r="C34" i="16" s="1"/>
  <c r="C33" i="15"/>
  <c r="D35" i="17"/>
  <c r="E35" i="17"/>
  <c r="E37" i="17" s="1"/>
  <c r="F35" i="17"/>
  <c r="F37" i="17" s="1"/>
  <c r="G35" i="17"/>
  <c r="H35" i="17"/>
  <c r="I35" i="17"/>
  <c r="I37" i="17" s="1"/>
  <c r="C35" i="17"/>
  <c r="C37" i="17" s="1"/>
  <c r="B43" i="13" l="1"/>
  <c r="F47" i="13" s="1"/>
  <c r="B39" i="13"/>
  <c r="D35" i="13"/>
  <c r="C35" i="13"/>
  <c r="C46" i="13" s="1"/>
  <c r="B35" i="13"/>
  <c r="C45" i="13"/>
  <c r="D45" i="13"/>
  <c r="E45" i="13"/>
  <c r="F45" i="13"/>
  <c r="G45" i="13"/>
  <c r="H45" i="13"/>
  <c r="B45" i="13"/>
  <c r="C43" i="13"/>
  <c r="D43" i="13"/>
  <c r="E43" i="13"/>
  <c r="F43" i="13"/>
  <c r="G43" i="13"/>
  <c r="H43" i="13"/>
  <c r="C41" i="13"/>
  <c r="C47" i="13" s="1"/>
  <c r="D41" i="13"/>
  <c r="D47" i="13" s="1"/>
  <c r="E41" i="13"/>
  <c r="E47" i="13" s="1"/>
  <c r="F41" i="13"/>
  <c r="G41" i="13"/>
  <c r="G47" i="13" s="1"/>
  <c r="H41" i="13"/>
  <c r="H47" i="13" s="1"/>
  <c r="B41" i="13"/>
  <c r="B47" i="13" s="1"/>
  <c r="C39" i="13"/>
  <c r="D39" i="13"/>
  <c r="E39" i="13"/>
  <c r="F39" i="13"/>
  <c r="G39" i="13"/>
  <c r="H39" i="13"/>
  <c r="C37" i="13"/>
  <c r="I37" i="13" s="1"/>
  <c r="D37" i="13"/>
  <c r="E37" i="13"/>
  <c r="F37" i="13"/>
  <c r="G37" i="13"/>
  <c r="H37" i="13"/>
  <c r="B37" i="13"/>
  <c r="B46" i="13" l="1"/>
  <c r="D46" i="13"/>
  <c r="G33" i="15"/>
  <c r="E33" i="15"/>
  <c r="D33" i="15"/>
  <c r="F33" i="15"/>
  <c r="H33" i="15"/>
  <c r="I33" i="15"/>
  <c r="D38" i="15"/>
  <c r="E38" i="15"/>
  <c r="F38" i="15"/>
  <c r="G38" i="15"/>
  <c r="H38" i="15"/>
  <c r="I38" i="15"/>
  <c r="C38" i="15"/>
  <c r="D39" i="15"/>
  <c r="E39" i="15"/>
  <c r="F39" i="15"/>
  <c r="G39" i="15"/>
  <c r="H39" i="15"/>
  <c r="I39" i="15"/>
  <c r="C39" i="15"/>
  <c r="D37" i="15"/>
  <c r="D43" i="15" s="1"/>
  <c r="E37" i="15"/>
  <c r="E43" i="15" s="1"/>
  <c r="F37" i="15"/>
  <c r="F43" i="15" s="1"/>
  <c r="G37" i="15"/>
  <c r="G43" i="15" s="1"/>
  <c r="H37" i="15"/>
  <c r="H43" i="15" s="1"/>
  <c r="I37" i="15"/>
  <c r="I43" i="15" s="1"/>
  <c r="C37" i="15"/>
  <c r="C43" i="15" s="1"/>
  <c r="D36" i="15"/>
  <c r="E36" i="15"/>
  <c r="F36" i="15"/>
  <c r="F42" i="15" s="1"/>
  <c r="G36" i="15"/>
  <c r="H36" i="15"/>
  <c r="I36" i="15"/>
  <c r="C36" i="15"/>
  <c r="D34" i="15"/>
  <c r="D35" i="15" s="1"/>
  <c r="E34" i="15"/>
  <c r="E35" i="15" s="1"/>
  <c r="F34" i="15"/>
  <c r="F35" i="15" s="1"/>
  <c r="F41" i="15" s="1"/>
  <c r="G34" i="15"/>
  <c r="G35" i="15" s="1"/>
  <c r="H34" i="15"/>
  <c r="H35" i="15" s="1"/>
  <c r="H41" i="15" s="1"/>
  <c r="I34" i="15"/>
  <c r="I35" i="15" s="1"/>
  <c r="C34" i="15"/>
  <c r="C35" i="15" s="1"/>
  <c r="I41" i="15" l="1"/>
  <c r="E44" i="15"/>
  <c r="G41" i="15"/>
  <c r="H42" i="15"/>
  <c r="G44" i="15"/>
  <c r="E45" i="15"/>
  <c r="I42" i="15"/>
  <c r="I44" i="15"/>
  <c r="E40" i="15"/>
  <c r="I45" i="15"/>
  <c r="H45" i="15"/>
  <c r="F45" i="15"/>
  <c r="G45" i="15"/>
  <c r="F44" i="15"/>
  <c r="I40" i="15"/>
  <c r="D41" i="15"/>
  <c r="H40" i="15"/>
  <c r="C41" i="15"/>
  <c r="D40" i="15"/>
  <c r="D45" i="15"/>
  <c r="D44" i="15"/>
  <c r="C45" i="15"/>
  <c r="C44" i="15"/>
  <c r="H44" i="15"/>
  <c r="F40" i="15"/>
  <c r="G40" i="15"/>
  <c r="G42" i="15"/>
  <c r="D42" i="15"/>
  <c r="E42" i="15"/>
  <c r="E41" i="15"/>
  <c r="C42" i="15"/>
  <c r="C40" i="15"/>
  <c r="C44" i="13" l="1"/>
  <c r="D44" i="13"/>
  <c r="E35" i="13"/>
  <c r="F35" i="13"/>
  <c r="G35" i="13"/>
  <c r="H35" i="13"/>
  <c r="B44" i="13"/>
  <c r="F44" i="13" l="1"/>
  <c r="F46" i="13"/>
  <c r="E44" i="13"/>
  <c r="E46" i="13"/>
  <c r="H44" i="13"/>
  <c r="H46" i="13"/>
  <c r="G44" i="13"/>
  <c r="G46" i="13"/>
  <c r="G42" i="13"/>
  <c r="G38" i="13"/>
  <c r="G40" i="13"/>
  <c r="C38" i="13"/>
  <c r="C42" i="13"/>
  <c r="C40" i="13"/>
  <c r="H40" i="13"/>
  <c r="H38" i="13"/>
  <c r="H42" i="13"/>
  <c r="F42" i="13"/>
  <c r="F38" i="13"/>
  <c r="F40" i="13"/>
  <c r="E40" i="13"/>
  <c r="E38" i="13"/>
  <c r="E42" i="13"/>
  <c r="D40" i="13"/>
  <c r="D42" i="13"/>
  <c r="D38" i="13"/>
  <c r="I35" i="13"/>
  <c r="B40" i="13"/>
  <c r="B42" i="13"/>
  <c r="B38" i="13"/>
  <c r="H36" i="3"/>
  <c r="F36" i="3"/>
  <c r="G36" i="3"/>
  <c r="I36" i="3"/>
  <c r="J36" i="3"/>
  <c r="K36" i="3"/>
  <c r="E36" i="3"/>
  <c r="L36" i="3" l="1"/>
  <c r="Q17" i="3"/>
</calcChain>
</file>

<file path=xl/sharedStrings.xml><?xml version="1.0" encoding="utf-8"?>
<sst xmlns="http://schemas.openxmlformats.org/spreadsheetml/2006/main" count="543" uniqueCount="172">
  <si>
    <t>Upstream Gefersa</t>
  </si>
  <si>
    <t>Down Gefersa</t>
  </si>
  <si>
    <t>Kolfa Bridge</t>
  </si>
  <si>
    <t>Kadisko</t>
  </si>
  <si>
    <t>Family/taxa</t>
  </si>
  <si>
    <t>Ephemeroptera (Mayflies)</t>
  </si>
  <si>
    <t>Baetidae</t>
  </si>
  <si>
    <t>Caenidae</t>
  </si>
  <si>
    <t>Heptageniidae</t>
  </si>
  <si>
    <t>Hemiptera (True bugs)</t>
  </si>
  <si>
    <t>Corixidae</t>
  </si>
  <si>
    <t>Gerridae</t>
  </si>
  <si>
    <t>Notonectidae</t>
  </si>
  <si>
    <t>Nepidae</t>
  </si>
  <si>
    <t>Velidae</t>
  </si>
  <si>
    <t>Coleoptera (Beetles)</t>
  </si>
  <si>
    <t>Dytiscidae</t>
  </si>
  <si>
    <t>Odonata (Damselflies)</t>
  </si>
  <si>
    <t>Coenagrionidae</t>
  </si>
  <si>
    <t>Gomphidae</t>
  </si>
  <si>
    <t>Diptera (True flies)</t>
  </si>
  <si>
    <t>Chironomidae</t>
  </si>
  <si>
    <t>Psychodidae</t>
  </si>
  <si>
    <t>Aeshnidae</t>
  </si>
  <si>
    <t>Odonata (Dragon fly)</t>
  </si>
  <si>
    <t>Planorbidae</t>
  </si>
  <si>
    <t>Sphaeriodae</t>
  </si>
  <si>
    <t>Belostomatidae</t>
  </si>
  <si>
    <t>Order</t>
  </si>
  <si>
    <t>Basommatophora</t>
  </si>
  <si>
    <t>Tipulidae</t>
  </si>
  <si>
    <t>Lepidoptera</t>
  </si>
  <si>
    <t>Pyralidae</t>
  </si>
  <si>
    <t>Hydracarina</t>
  </si>
  <si>
    <t>Hydrachnellae</t>
  </si>
  <si>
    <t>Culicidae</t>
  </si>
  <si>
    <t>Trichoptera (Caddis fly)</t>
  </si>
  <si>
    <t>Ecnomidae</t>
  </si>
  <si>
    <t>Oligochaeta</t>
  </si>
  <si>
    <t>Simulidae</t>
  </si>
  <si>
    <t>Trichoceridae</t>
  </si>
  <si>
    <t>Naucoridae</t>
  </si>
  <si>
    <t>Physidae</t>
  </si>
  <si>
    <t>Chrysomelidae</t>
  </si>
  <si>
    <t>Carticarinae/hydraenidae</t>
  </si>
  <si>
    <t>syrphidae</t>
  </si>
  <si>
    <t>Sum</t>
  </si>
  <si>
    <t>Muscidae</t>
  </si>
  <si>
    <t>Ephydridae</t>
  </si>
  <si>
    <t>Staphylinidae/ rove beetles</t>
  </si>
  <si>
    <t>total</t>
  </si>
  <si>
    <t>FS</t>
  </si>
  <si>
    <t>GSM</t>
  </si>
  <si>
    <t>Zeneb work</t>
  </si>
  <si>
    <t>Aba samuel</t>
  </si>
  <si>
    <t>Annelida/Phylum</t>
  </si>
  <si>
    <t>Gelan</t>
  </si>
  <si>
    <t>Feeding group</t>
  </si>
  <si>
    <t>Scraper</t>
  </si>
  <si>
    <t>Collector</t>
  </si>
  <si>
    <t>Predator</t>
  </si>
  <si>
    <t>Shredder</t>
  </si>
  <si>
    <t>SCRAPER</t>
  </si>
  <si>
    <t>filterer/collector</t>
  </si>
  <si>
    <t>Filterer/Collector</t>
  </si>
  <si>
    <t>shredders</t>
  </si>
  <si>
    <t>sum</t>
  </si>
  <si>
    <t>metrics</t>
  </si>
  <si>
    <t>Taxa_S</t>
  </si>
  <si>
    <t>Individuals</t>
  </si>
  <si>
    <t>Dominance_D</t>
  </si>
  <si>
    <t>Simpson_1-D</t>
  </si>
  <si>
    <t>Shannon_H</t>
  </si>
  <si>
    <t>Evenness_e^H/S</t>
  </si>
  <si>
    <t>ORDER</t>
  </si>
  <si>
    <t>Richness</t>
  </si>
  <si>
    <t>Total  abundance</t>
  </si>
  <si>
    <r>
      <t>No</t>
    </r>
    <r>
      <rPr>
        <sz val="10"/>
        <color theme="1"/>
        <rFont val="Times New Roman"/>
        <family val="1"/>
      </rPr>
      <t xml:space="preserve"> E</t>
    </r>
  </si>
  <si>
    <r>
      <t>No</t>
    </r>
    <r>
      <rPr>
        <sz val="10"/>
        <color theme="1"/>
        <rFont val="Times New Roman"/>
        <family val="1"/>
      </rPr>
      <t xml:space="preserve"> Coleoptera</t>
    </r>
  </si>
  <si>
    <r>
      <t>No</t>
    </r>
    <r>
      <rPr>
        <sz val="10"/>
        <color theme="1"/>
        <rFont val="Times New Roman"/>
        <family val="1"/>
      </rPr>
      <t xml:space="preserve"> ET</t>
    </r>
  </si>
  <si>
    <r>
      <t>No</t>
    </r>
    <r>
      <rPr>
        <sz val="10"/>
        <color theme="1"/>
        <rFont val="Times New Roman"/>
        <family val="1"/>
      </rPr>
      <t xml:space="preserve"> Diptera</t>
    </r>
  </si>
  <si>
    <r>
      <t xml:space="preserve">No </t>
    </r>
    <r>
      <rPr>
        <sz val="10"/>
        <color theme="1"/>
        <rFont val="Times New Roman"/>
        <family val="1"/>
      </rPr>
      <t>Oligochaeta</t>
    </r>
  </si>
  <si>
    <r>
      <t>No</t>
    </r>
    <r>
      <rPr>
        <sz val="10"/>
        <color theme="1"/>
        <rFont val="Times New Roman"/>
        <family val="1"/>
      </rPr>
      <t xml:space="preserve"> chironomidae</t>
    </r>
  </si>
  <si>
    <t>% E</t>
  </si>
  <si>
    <t>% ET</t>
  </si>
  <si>
    <t>% Col</t>
  </si>
  <si>
    <t>% Diptera</t>
  </si>
  <si>
    <t>% Chirono</t>
  </si>
  <si>
    <t>% Oligo</t>
  </si>
  <si>
    <t>Composition</t>
  </si>
  <si>
    <t>Shredders</t>
  </si>
  <si>
    <t>%shredders</t>
  </si>
  <si>
    <t>collectors</t>
  </si>
  <si>
    <t>%collectors</t>
  </si>
  <si>
    <t>scrapers</t>
  </si>
  <si>
    <t>filterers</t>
  </si>
  <si>
    <t>scrapers:filterers</t>
  </si>
  <si>
    <t xml:space="preserve">%filterers </t>
  </si>
  <si>
    <t xml:space="preserve">%scrapers </t>
  </si>
  <si>
    <t xml:space="preserve">predator </t>
  </si>
  <si>
    <t xml:space="preserve">%predator </t>
  </si>
  <si>
    <t>SASS score</t>
  </si>
  <si>
    <t>ASPT</t>
  </si>
  <si>
    <t>ETBios score</t>
  </si>
  <si>
    <t>No of taxa</t>
  </si>
  <si>
    <t>No taxa</t>
  </si>
  <si>
    <t>total taxa=30</t>
  </si>
  <si>
    <t>movement</t>
  </si>
  <si>
    <t>swim</t>
  </si>
  <si>
    <t>cling</t>
  </si>
  <si>
    <t>sprawl</t>
  </si>
  <si>
    <t>burrow</t>
  </si>
  <si>
    <t>climb</t>
  </si>
  <si>
    <t>skate</t>
  </si>
  <si>
    <t>climb/cling</t>
  </si>
  <si>
    <t>burrow and cling</t>
  </si>
  <si>
    <t>Feeding Habit</t>
  </si>
  <si>
    <t>tolerance value</t>
  </si>
  <si>
    <t>Collector/Gatherr and scraper</t>
  </si>
  <si>
    <t>4 (Moderate)</t>
  </si>
  <si>
    <t>7(high)</t>
  </si>
  <si>
    <t>scraper</t>
  </si>
  <si>
    <t>4(moderate)</t>
  </si>
  <si>
    <t>predator</t>
  </si>
  <si>
    <t>10(high)</t>
  </si>
  <si>
    <t>collector/gatherer</t>
  </si>
  <si>
    <t>9(high)</t>
  </si>
  <si>
    <t>undtermined</t>
  </si>
  <si>
    <t>8(high)</t>
  </si>
  <si>
    <t>5(moderate)</t>
  </si>
  <si>
    <t>6(moderate)</t>
  </si>
  <si>
    <t>3(low)</t>
  </si>
  <si>
    <t>1(low)</t>
  </si>
  <si>
    <t>collector/filterer and collector gatherer</t>
  </si>
  <si>
    <t>collector/filterer</t>
  </si>
  <si>
    <t>6(modeate)</t>
  </si>
  <si>
    <t>shredder(predator, collector/grather</t>
  </si>
  <si>
    <t>collector/gatherer(collector filtreer)</t>
  </si>
  <si>
    <t>shredder</t>
  </si>
  <si>
    <t>Dixidae</t>
  </si>
  <si>
    <t>Thiaridae</t>
  </si>
  <si>
    <t>Little Akaki River</t>
  </si>
  <si>
    <t>Sites</t>
  </si>
  <si>
    <t>Date</t>
  </si>
  <si>
    <t>Time</t>
  </si>
  <si>
    <t>Northing</t>
  </si>
  <si>
    <t>Easting</t>
  </si>
  <si>
    <t>Elevation (m)</t>
  </si>
  <si>
    <t>DO</t>
  </si>
  <si>
    <t>%sat</t>
  </si>
  <si>
    <t>Temp</t>
  </si>
  <si>
    <t>Cond(µs/cm)</t>
  </si>
  <si>
    <t>pH</t>
  </si>
  <si>
    <t>Ph</t>
  </si>
  <si>
    <t>Tur (NTU)</t>
  </si>
  <si>
    <t>TDS(ppm)</t>
  </si>
  <si>
    <t>TSS (mg/l)</t>
  </si>
  <si>
    <t>SRP (mg/l)</t>
  </si>
  <si>
    <t>NO3 mg/l</t>
  </si>
  <si>
    <t>NH3 mg/l</t>
  </si>
  <si>
    <t>TP mg/l</t>
  </si>
  <si>
    <t>17/5/2024</t>
  </si>
  <si>
    <t>3.31am</t>
  </si>
  <si>
    <t>Alert Hospital</t>
  </si>
  <si>
    <t>18/5/24</t>
  </si>
  <si>
    <t>Gelan/LAR downstream</t>
  </si>
  <si>
    <t>25/09/24</t>
  </si>
  <si>
    <t>below haile garment</t>
  </si>
  <si>
    <t>Aba Samuel</t>
  </si>
  <si>
    <t>19/5/24</t>
  </si>
  <si>
    <t>19/5/25</t>
  </si>
  <si>
    <t>19/5/26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</si>
</sst>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2" borderId="0" xfId="0" applyFont="1" applyFill="1"/>
    <xf numFmtId="0" fontId="0" fillId="2" borderId="0" xfId="0" applyFill="1"/>
    <xf numFmtId="0" fontId="6" fillId="0" borderId="0" xfId="0" applyFont="1"/>
    <xf numFmtId="2" fontId="0" fillId="0" borderId="0" xfId="0" applyNumberFormat="1"/>
    <xf numFmtId="165" fontId="0" fillId="0" borderId="0" xfId="0" applyNumberFormat="1"/>
    <xf numFmtId="0" fontId="7" fillId="0" borderId="1" xfId="0" applyFont="1" applyFill="1" applyBorder="1" applyAlignment="1">
      <alignment horizontal="justify" vertical="center"/>
    </xf>
    <xf numFmtId="0" fontId="0" fillId="0" borderId="0" xfId="0" applyFill="1"/>
    <xf numFmtId="0" fontId="8" fillId="0" borderId="2" xfId="0" applyFont="1" applyFill="1" applyBorder="1" applyAlignment="1">
      <alignment horizontal="justify" vertical="center"/>
    </xf>
    <xf numFmtId="0" fontId="7" fillId="0" borderId="0" xfId="0" applyFont="1" applyFill="1"/>
    <xf numFmtId="165" fontId="0" fillId="0" borderId="0" xfId="0" applyNumberFormat="1" applyFill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63BD-FA0E-44C3-A589-E8F66EC88C74}">
  <dimension ref="A1:S23"/>
  <sheetViews>
    <sheetView tabSelected="1" workbookViewId="0">
      <selection activeCell="I3" sqref="I3"/>
    </sheetView>
  </sheetViews>
  <sheetFormatPr defaultRowHeight="15" x14ac:dyDescent="0.25"/>
  <cols>
    <col min="4" max="4" width="13.140625" customWidth="1"/>
    <col min="5" max="5" width="11.42578125" customWidth="1"/>
  </cols>
  <sheetData>
    <row r="1" spans="1:19" x14ac:dyDescent="0.25">
      <c r="G1" t="s">
        <v>141</v>
      </c>
    </row>
    <row r="2" spans="1:19" x14ac:dyDescent="0.25">
      <c r="A2" t="s">
        <v>142</v>
      </c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</row>
    <row r="3" spans="1:19" x14ac:dyDescent="0.25">
      <c r="A3" t="s">
        <v>0</v>
      </c>
      <c r="B3" t="s">
        <v>161</v>
      </c>
      <c r="C3" t="s">
        <v>162</v>
      </c>
      <c r="D3">
        <v>9.0907400000000003</v>
      </c>
      <c r="E3">
        <v>38.63147</v>
      </c>
      <c r="F3">
        <v>2619</v>
      </c>
      <c r="G3">
        <v>7.25</v>
      </c>
      <c r="H3">
        <v>99.6</v>
      </c>
      <c r="I3">
        <v>18.100000000000001</v>
      </c>
      <c r="J3">
        <v>172.2</v>
      </c>
      <c r="K3">
        <v>7.82</v>
      </c>
      <c r="L3">
        <v>6.54</v>
      </c>
      <c r="M3">
        <v>16.5</v>
      </c>
      <c r="N3">
        <v>111</v>
      </c>
      <c r="O3">
        <v>16</v>
      </c>
      <c r="P3">
        <v>1E-4</v>
      </c>
      <c r="Q3">
        <v>1.56238E-4</v>
      </c>
      <c r="R3">
        <v>2.2999999999999996E-2</v>
      </c>
      <c r="S3">
        <v>4.8000000000000004E-3</v>
      </c>
    </row>
    <row r="4" spans="1:19" x14ac:dyDescent="0.25">
      <c r="G4">
        <v>7.6</v>
      </c>
      <c r="H4">
        <v>99.6</v>
      </c>
      <c r="I4">
        <v>18.2</v>
      </c>
      <c r="J4">
        <v>168.8</v>
      </c>
      <c r="K4">
        <v>7.88</v>
      </c>
      <c r="L4">
        <v>6.6</v>
      </c>
      <c r="M4">
        <v>16.5</v>
      </c>
      <c r="N4">
        <v>106</v>
      </c>
      <c r="O4">
        <v>16</v>
      </c>
      <c r="P4">
        <v>1E-4</v>
      </c>
      <c r="Q4">
        <v>1.5884200000000002E-4</v>
      </c>
      <c r="R4">
        <v>2.4428571428571424E-2</v>
      </c>
      <c r="S4">
        <v>2.8E-3</v>
      </c>
    </row>
    <row r="5" spans="1:19" x14ac:dyDescent="0.25">
      <c r="G5">
        <v>7.6</v>
      </c>
      <c r="H5">
        <v>99.3</v>
      </c>
      <c r="I5">
        <v>18.2</v>
      </c>
      <c r="J5">
        <v>168.8</v>
      </c>
      <c r="K5">
        <v>7.9</v>
      </c>
      <c r="L5">
        <v>6.62</v>
      </c>
      <c r="M5">
        <v>15.6</v>
      </c>
      <c r="N5">
        <v>108</v>
      </c>
      <c r="O5">
        <v>16</v>
      </c>
      <c r="P5">
        <v>1E-4</v>
      </c>
      <c r="Q5">
        <v>1.6405E-4</v>
      </c>
      <c r="R5">
        <v>2.1571428571428571E-2</v>
      </c>
      <c r="S5">
        <v>2.7999999999999987E-3</v>
      </c>
    </row>
    <row r="6" spans="1:19" x14ac:dyDescent="0.25">
      <c r="A6" t="s">
        <v>1</v>
      </c>
      <c r="B6" t="s">
        <v>161</v>
      </c>
      <c r="C6">
        <v>0.26041666666666669</v>
      </c>
      <c r="D6">
        <v>9.0617699999999992</v>
      </c>
      <c r="E6">
        <v>38.643560000000001</v>
      </c>
      <c r="F6">
        <v>2555</v>
      </c>
      <c r="G6">
        <v>6.35</v>
      </c>
      <c r="H6">
        <v>96.3</v>
      </c>
      <c r="I6">
        <v>20.8</v>
      </c>
      <c r="J6">
        <v>186.5</v>
      </c>
      <c r="K6">
        <v>4.49</v>
      </c>
      <c r="L6">
        <v>4.49</v>
      </c>
      <c r="M6">
        <v>250</v>
      </c>
      <c r="N6">
        <v>140</v>
      </c>
      <c r="O6">
        <v>84</v>
      </c>
      <c r="P6">
        <v>0.10479999999999998</v>
      </c>
      <c r="Q6">
        <v>2.0571400000000002E-4</v>
      </c>
      <c r="R6">
        <v>0.32014285714285712</v>
      </c>
      <c r="S6">
        <v>0.35880000000000001</v>
      </c>
    </row>
    <row r="7" spans="1:19" x14ac:dyDescent="0.25">
      <c r="G7">
        <v>6.41</v>
      </c>
      <c r="H7">
        <v>96.3</v>
      </c>
      <c r="I7">
        <v>20.6</v>
      </c>
      <c r="J7">
        <v>189.6</v>
      </c>
      <c r="K7">
        <v>5.01</v>
      </c>
      <c r="L7">
        <v>5.01</v>
      </c>
      <c r="M7">
        <v>228</v>
      </c>
      <c r="N7">
        <v>138</v>
      </c>
      <c r="O7">
        <v>84</v>
      </c>
      <c r="P7">
        <v>0.10879999999999999</v>
      </c>
      <c r="Q7">
        <v>2.07016E-4</v>
      </c>
      <c r="R7">
        <v>0.32014285714285712</v>
      </c>
      <c r="S7">
        <v>0.35880000000000001</v>
      </c>
    </row>
    <row r="8" spans="1:19" x14ac:dyDescent="0.25">
      <c r="G8">
        <v>6.42</v>
      </c>
      <c r="H8">
        <v>96.4</v>
      </c>
      <c r="I8">
        <v>20.6</v>
      </c>
      <c r="J8">
        <v>190.2</v>
      </c>
      <c r="K8">
        <v>4.84</v>
      </c>
      <c r="L8">
        <v>4.84</v>
      </c>
      <c r="M8">
        <v>256</v>
      </c>
      <c r="N8">
        <v>137</v>
      </c>
      <c r="O8">
        <v>84</v>
      </c>
      <c r="P8">
        <v>0.1008</v>
      </c>
      <c r="Q8">
        <v>2.1743200000000001E-4</v>
      </c>
      <c r="R8">
        <v>0.32157142857142856</v>
      </c>
      <c r="S8">
        <v>0.36880000000000002</v>
      </c>
    </row>
    <row r="9" spans="1:19" x14ac:dyDescent="0.25">
      <c r="A9" t="s">
        <v>2</v>
      </c>
      <c r="B9" t="s">
        <v>161</v>
      </c>
      <c r="C9">
        <v>7.45</v>
      </c>
      <c r="D9">
        <v>9.0199300000000004</v>
      </c>
      <c r="E9">
        <v>38.708869999999997</v>
      </c>
      <c r="F9">
        <v>2349</v>
      </c>
      <c r="G9">
        <v>3.15</v>
      </c>
      <c r="H9">
        <v>48</v>
      </c>
      <c r="I9">
        <v>22.5</v>
      </c>
      <c r="J9">
        <v>715</v>
      </c>
      <c r="K9">
        <v>8.33</v>
      </c>
      <c r="L9">
        <v>7.05</v>
      </c>
      <c r="M9">
        <v>32.200000000000003</v>
      </c>
      <c r="N9">
        <v>496</v>
      </c>
      <c r="O9">
        <v>30</v>
      </c>
      <c r="P9">
        <v>0.82279999999999998</v>
      </c>
      <c r="Q9">
        <v>1.79674E-4</v>
      </c>
      <c r="R9">
        <v>0.35014285714285709</v>
      </c>
      <c r="S9">
        <v>1.0047999999999999</v>
      </c>
    </row>
    <row r="10" spans="1:19" x14ac:dyDescent="0.25">
      <c r="G10">
        <v>3.1</v>
      </c>
      <c r="H10">
        <v>47</v>
      </c>
      <c r="I10">
        <v>22.4</v>
      </c>
      <c r="J10">
        <v>717</v>
      </c>
      <c r="K10">
        <v>8</v>
      </c>
      <c r="L10">
        <v>6.72</v>
      </c>
      <c r="M10">
        <v>30.2</v>
      </c>
      <c r="N10">
        <v>494</v>
      </c>
      <c r="O10">
        <v>30</v>
      </c>
      <c r="P10">
        <v>0.82279999999999998</v>
      </c>
      <c r="Q10">
        <v>1.7707000000000001E-4</v>
      </c>
      <c r="R10">
        <v>0.35157142857142853</v>
      </c>
      <c r="S10">
        <v>1.0027999999999999</v>
      </c>
    </row>
    <row r="11" spans="1:19" x14ac:dyDescent="0.25">
      <c r="G11">
        <v>2.81</v>
      </c>
      <c r="H11">
        <v>42.9</v>
      </c>
      <c r="I11">
        <v>22.6</v>
      </c>
      <c r="J11">
        <v>720</v>
      </c>
      <c r="K11">
        <v>8.2899999999999991</v>
      </c>
      <c r="L11">
        <v>7.0099999999999989</v>
      </c>
      <c r="M11">
        <v>29</v>
      </c>
      <c r="N11">
        <v>499</v>
      </c>
      <c r="O11">
        <v>30</v>
      </c>
      <c r="P11">
        <v>0.82079999999999997</v>
      </c>
      <c r="Q11">
        <v>1.79674E-4</v>
      </c>
      <c r="R11">
        <v>0.35871428571428571</v>
      </c>
      <c r="S11">
        <v>1.0147999999999999</v>
      </c>
    </row>
    <row r="12" spans="1:19" x14ac:dyDescent="0.25">
      <c r="A12" t="s">
        <v>163</v>
      </c>
      <c r="B12" t="s">
        <v>161</v>
      </c>
      <c r="C12">
        <v>0.3888888888888889</v>
      </c>
      <c r="D12">
        <v>8.9882799999999996</v>
      </c>
      <c r="E12">
        <v>38.706919999999997</v>
      </c>
      <c r="F12">
        <v>2266</v>
      </c>
      <c r="G12">
        <v>3.95</v>
      </c>
      <c r="H12">
        <v>61.9</v>
      </c>
      <c r="I12">
        <v>24.5</v>
      </c>
      <c r="J12">
        <v>792</v>
      </c>
      <c r="K12">
        <v>8.93</v>
      </c>
      <c r="L12">
        <v>7.6499999999999995</v>
      </c>
      <c r="M12">
        <v>21.2</v>
      </c>
      <c r="N12">
        <v>550</v>
      </c>
      <c r="O12">
        <v>26</v>
      </c>
      <c r="P12">
        <v>0.62880000000000003</v>
      </c>
      <c r="Q12">
        <v>1.8227799999999999E-4</v>
      </c>
      <c r="R12">
        <v>3.3000000000000002E-2</v>
      </c>
      <c r="S12">
        <v>0.74879999999999991</v>
      </c>
    </row>
    <row r="13" spans="1:19" x14ac:dyDescent="0.25">
      <c r="G13">
        <v>3.96</v>
      </c>
      <c r="H13">
        <v>61.6</v>
      </c>
      <c r="I13">
        <v>24</v>
      </c>
      <c r="J13">
        <v>792</v>
      </c>
      <c r="K13">
        <v>8.93</v>
      </c>
      <c r="L13">
        <v>7.6499999999999995</v>
      </c>
      <c r="M13">
        <v>24.9</v>
      </c>
      <c r="N13">
        <v>558</v>
      </c>
      <c r="O13">
        <v>26</v>
      </c>
      <c r="P13">
        <v>0.62679999999999991</v>
      </c>
      <c r="Q13">
        <v>1.79674E-4</v>
      </c>
      <c r="R13">
        <v>3.3000000000000002E-2</v>
      </c>
      <c r="S13">
        <v>0.74879999999999991</v>
      </c>
    </row>
    <row r="14" spans="1:19" x14ac:dyDescent="0.25">
      <c r="G14">
        <v>3.91</v>
      </c>
      <c r="H14">
        <v>60.7</v>
      </c>
      <c r="I14">
        <v>24</v>
      </c>
      <c r="J14">
        <v>792</v>
      </c>
      <c r="K14">
        <v>8.93</v>
      </c>
      <c r="L14">
        <v>7.6499999999999995</v>
      </c>
      <c r="M14">
        <v>31</v>
      </c>
      <c r="N14">
        <v>562</v>
      </c>
      <c r="O14">
        <v>26</v>
      </c>
      <c r="P14">
        <v>0.62679999999999991</v>
      </c>
      <c r="Q14">
        <v>1.8358000000000003E-4</v>
      </c>
      <c r="R14">
        <v>3.3000000000000002E-2</v>
      </c>
      <c r="S14">
        <v>0.75479999999999992</v>
      </c>
    </row>
    <row r="15" spans="1:19" x14ac:dyDescent="0.25">
      <c r="A15" t="s">
        <v>3</v>
      </c>
      <c r="B15" t="s">
        <v>164</v>
      </c>
      <c r="C15">
        <v>0.29444444444444445</v>
      </c>
      <c r="D15">
        <v>8.9302700000000002</v>
      </c>
      <c r="E15">
        <v>38.756749999999997</v>
      </c>
      <c r="F15">
        <v>2161</v>
      </c>
      <c r="G15">
        <v>0.63</v>
      </c>
      <c r="H15">
        <v>9.6999999999999993</v>
      </c>
      <c r="I15">
        <v>24.2</v>
      </c>
      <c r="J15">
        <v>1259</v>
      </c>
      <c r="K15">
        <v>7.72</v>
      </c>
      <c r="L15">
        <v>6.4399999999999995</v>
      </c>
      <c r="M15">
        <v>162</v>
      </c>
      <c r="N15">
        <v>745</v>
      </c>
      <c r="O15">
        <v>140</v>
      </c>
      <c r="P15">
        <v>1.3707999999999998</v>
      </c>
      <c r="Q15">
        <v>1.8618400000000002E-4</v>
      </c>
      <c r="R15">
        <v>0.34585714285714281</v>
      </c>
      <c r="S15">
        <v>1.4807999999999999</v>
      </c>
    </row>
    <row r="16" spans="1:19" x14ac:dyDescent="0.25">
      <c r="G16">
        <v>0.54</v>
      </c>
      <c r="H16">
        <v>8.3000000000000007</v>
      </c>
      <c r="I16">
        <v>24</v>
      </c>
      <c r="J16">
        <v>1260</v>
      </c>
      <c r="K16">
        <v>7.84</v>
      </c>
      <c r="L16">
        <v>6.56</v>
      </c>
      <c r="M16">
        <v>171</v>
      </c>
      <c r="N16">
        <v>763</v>
      </c>
      <c r="O16">
        <v>140</v>
      </c>
      <c r="P16">
        <v>1.3707999999999998</v>
      </c>
      <c r="Q16">
        <v>1.8878800000000001E-4</v>
      </c>
      <c r="R16">
        <v>0.34728571428571425</v>
      </c>
      <c r="S16">
        <v>1.4907999999999999</v>
      </c>
    </row>
    <row r="17" spans="1:19" x14ac:dyDescent="0.25">
      <c r="G17">
        <v>0.54</v>
      </c>
      <c r="H17">
        <v>8.3000000000000007</v>
      </c>
      <c r="I17">
        <v>24</v>
      </c>
      <c r="J17">
        <v>1260</v>
      </c>
      <c r="K17">
        <v>7.84</v>
      </c>
      <c r="L17">
        <v>6.56</v>
      </c>
      <c r="M17">
        <v>175</v>
      </c>
      <c r="N17">
        <v>777</v>
      </c>
      <c r="O17">
        <v>140</v>
      </c>
      <c r="P17">
        <v>1.3767999999999998</v>
      </c>
      <c r="Q17">
        <v>1.8488200000000001E-4</v>
      </c>
      <c r="R17">
        <v>0.34300000000000003</v>
      </c>
      <c r="S17">
        <v>1.4947999999999999</v>
      </c>
    </row>
    <row r="18" spans="1:19" x14ac:dyDescent="0.25">
      <c r="A18" t="s">
        <v>165</v>
      </c>
      <c r="B18" t="s">
        <v>166</v>
      </c>
      <c r="C18">
        <v>0.21875</v>
      </c>
      <c r="D18">
        <v>8.9038500000000003</v>
      </c>
      <c r="E18">
        <v>38.7455</v>
      </c>
      <c r="F18">
        <v>2085</v>
      </c>
      <c r="G18">
        <v>5.91</v>
      </c>
      <c r="H18">
        <v>86.1</v>
      </c>
      <c r="I18">
        <v>21.8</v>
      </c>
      <c r="J18">
        <v>1057</v>
      </c>
      <c r="K18">
        <v>10.36</v>
      </c>
      <c r="L18">
        <v>9.08</v>
      </c>
      <c r="M18">
        <v>100</v>
      </c>
      <c r="N18">
        <v>625</v>
      </c>
      <c r="O18">
        <v>63</v>
      </c>
      <c r="P18">
        <v>0.99879999999999991</v>
      </c>
      <c r="Q18">
        <v>2.6039800000000001E-4</v>
      </c>
      <c r="R18">
        <v>8.1571428571428586E-2</v>
      </c>
      <c r="S18">
        <v>1.2107999999999999</v>
      </c>
    </row>
    <row r="19" spans="1:19" x14ac:dyDescent="0.25">
      <c r="A19" t="s">
        <v>167</v>
      </c>
      <c r="G19">
        <v>5.94</v>
      </c>
      <c r="H19">
        <v>86.2</v>
      </c>
      <c r="I19">
        <v>21.6</v>
      </c>
      <c r="J19">
        <v>1036</v>
      </c>
      <c r="K19">
        <v>9.94</v>
      </c>
      <c r="L19">
        <v>8.66</v>
      </c>
      <c r="M19">
        <v>100</v>
      </c>
      <c r="N19">
        <v>635</v>
      </c>
      <c r="O19">
        <v>63</v>
      </c>
      <c r="P19">
        <v>0.99879999999999991</v>
      </c>
      <c r="Q19">
        <v>2.6300200000000003E-4</v>
      </c>
      <c r="R19">
        <v>8.1571428571428586E-2</v>
      </c>
      <c r="S19">
        <v>1.2127999999999999</v>
      </c>
    </row>
    <row r="20" spans="1:19" x14ac:dyDescent="0.25">
      <c r="G20">
        <v>5.91</v>
      </c>
      <c r="H20">
        <v>85.8</v>
      </c>
      <c r="I20">
        <v>21.6</v>
      </c>
      <c r="J20">
        <v>1036</v>
      </c>
      <c r="K20">
        <v>10.09</v>
      </c>
      <c r="L20">
        <v>8.81</v>
      </c>
      <c r="M20">
        <v>102</v>
      </c>
      <c r="N20">
        <v>658</v>
      </c>
      <c r="O20">
        <v>63</v>
      </c>
      <c r="P20">
        <v>1.0107999999999999</v>
      </c>
      <c r="Q20">
        <v>2.5258599999999996E-4</v>
      </c>
      <c r="R20">
        <v>8.7285714285714286E-2</v>
      </c>
      <c r="S20">
        <v>1.2287999999999999</v>
      </c>
    </row>
    <row r="21" spans="1:19" x14ac:dyDescent="0.25">
      <c r="A21" t="s">
        <v>168</v>
      </c>
      <c r="B21" t="s">
        <v>169</v>
      </c>
      <c r="C21">
        <v>0.43541666666666662</v>
      </c>
      <c r="D21">
        <v>8.7887900000000005</v>
      </c>
      <c r="E21">
        <v>38.704320000000003</v>
      </c>
      <c r="F21">
        <v>2050</v>
      </c>
      <c r="G21">
        <v>2.9</v>
      </c>
      <c r="H21">
        <v>41.7</v>
      </c>
      <c r="I21">
        <v>21.3</v>
      </c>
      <c r="J21">
        <v>1054</v>
      </c>
      <c r="K21">
        <v>7.75</v>
      </c>
      <c r="L21">
        <v>6.47</v>
      </c>
      <c r="M21">
        <v>745</v>
      </c>
      <c r="N21">
        <v>697</v>
      </c>
      <c r="O21">
        <v>98</v>
      </c>
      <c r="P21">
        <v>0.77880000000000005</v>
      </c>
      <c r="Q21">
        <v>2.6300200000000003E-4</v>
      </c>
      <c r="R21">
        <v>0.10871428571428572</v>
      </c>
      <c r="S21">
        <v>0.90480000000000005</v>
      </c>
    </row>
    <row r="22" spans="1:19" x14ac:dyDescent="0.25">
      <c r="B22" t="s">
        <v>170</v>
      </c>
      <c r="G22">
        <v>2.83</v>
      </c>
      <c r="H22">
        <v>40.799999999999997</v>
      </c>
      <c r="I22">
        <v>21.2</v>
      </c>
      <c r="J22">
        <v>1054</v>
      </c>
      <c r="K22">
        <v>7.8</v>
      </c>
      <c r="L22">
        <v>6.52</v>
      </c>
      <c r="M22">
        <v>760</v>
      </c>
      <c r="N22">
        <v>704</v>
      </c>
      <c r="O22">
        <v>98</v>
      </c>
      <c r="P22">
        <v>0.77680000000000005</v>
      </c>
      <c r="Q22">
        <v>2.6560599999999999E-4</v>
      </c>
      <c r="R22">
        <v>0.113</v>
      </c>
      <c r="S22">
        <v>0.90280000000000005</v>
      </c>
    </row>
    <row r="23" spans="1:19" x14ac:dyDescent="0.25">
      <c r="B23" t="s">
        <v>171</v>
      </c>
      <c r="G23">
        <v>2.83</v>
      </c>
      <c r="H23">
        <v>40.799999999999997</v>
      </c>
      <c r="I23">
        <v>21.3</v>
      </c>
      <c r="J23">
        <v>1056</v>
      </c>
      <c r="K23">
        <v>7.82</v>
      </c>
      <c r="L23">
        <v>6.54</v>
      </c>
      <c r="M23">
        <v>747</v>
      </c>
      <c r="N23">
        <v>641</v>
      </c>
      <c r="O23">
        <v>98</v>
      </c>
      <c r="P23">
        <v>0.77280000000000004</v>
      </c>
      <c r="Q23">
        <v>2.6430399999999998E-4</v>
      </c>
      <c r="R23">
        <v>0.10728571428571429</v>
      </c>
      <c r="S23">
        <v>0.90280000000000005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7"/>
  <sheetViews>
    <sheetView topLeftCell="C1" zoomScale="80" zoomScaleNormal="80" workbookViewId="0">
      <selection activeCell="O6" sqref="O6"/>
    </sheetView>
  </sheetViews>
  <sheetFormatPr defaultRowHeight="15" x14ac:dyDescent="0.25"/>
  <cols>
    <col min="2" max="3" width="35.42578125" customWidth="1"/>
    <col min="4" max="4" width="24.42578125" customWidth="1"/>
    <col min="5" max="5" width="20" customWidth="1"/>
    <col min="6" max="6" width="19.140625" customWidth="1"/>
    <col min="7" max="7" width="17.5703125" customWidth="1"/>
    <col min="8" max="8" width="15.140625" customWidth="1"/>
    <col min="9" max="9" width="18.5703125" customWidth="1"/>
    <col min="10" max="10" width="24.85546875" customWidth="1"/>
    <col min="11" max="11" width="15.5703125" customWidth="1"/>
  </cols>
  <sheetData>
    <row r="1" spans="2:17" x14ac:dyDescent="0.25">
      <c r="B1" s="1"/>
      <c r="C1" s="1"/>
      <c r="D1" s="1"/>
      <c r="E1" s="1"/>
      <c r="F1" s="1"/>
      <c r="G1" s="1"/>
      <c r="H1" s="1"/>
      <c r="I1" s="1"/>
    </row>
    <row r="2" spans="2:17" x14ac:dyDescent="0.25">
      <c r="B2" s="1"/>
      <c r="C2" s="1"/>
      <c r="D2" s="1"/>
      <c r="E2" s="1"/>
      <c r="F2" s="1"/>
      <c r="G2" s="1"/>
      <c r="H2" s="1"/>
      <c r="I2" s="1"/>
    </row>
    <row r="3" spans="2:17" x14ac:dyDescent="0.25">
      <c r="B3" s="1" t="s">
        <v>28</v>
      </c>
      <c r="C3" s="1" t="s">
        <v>57</v>
      </c>
      <c r="D3" s="2" t="s">
        <v>4</v>
      </c>
      <c r="E3" s="1" t="s">
        <v>0</v>
      </c>
      <c r="F3" s="1" t="s">
        <v>1</v>
      </c>
      <c r="G3" s="1" t="s">
        <v>2</v>
      </c>
      <c r="H3" s="1" t="s">
        <v>53</v>
      </c>
      <c r="I3" s="1" t="s">
        <v>3</v>
      </c>
      <c r="J3" s="1" t="s">
        <v>56</v>
      </c>
      <c r="K3" s="1" t="s">
        <v>54</v>
      </c>
    </row>
    <row r="4" spans="2:17" ht="15.75" x14ac:dyDescent="0.25">
      <c r="B4" s="1" t="s">
        <v>5</v>
      </c>
      <c r="C4" s="6" t="s">
        <v>58</v>
      </c>
      <c r="D4" s="1" t="s">
        <v>6</v>
      </c>
      <c r="E4" s="1">
        <f>296+14</f>
        <v>310</v>
      </c>
      <c r="F4" s="1">
        <f>14+7</f>
        <v>21</v>
      </c>
      <c r="G4" s="1">
        <v>16</v>
      </c>
      <c r="H4" s="1">
        <v>10</v>
      </c>
      <c r="I4" s="1">
        <v>0</v>
      </c>
      <c r="J4" s="1">
        <v>4</v>
      </c>
      <c r="K4" s="1">
        <v>0</v>
      </c>
    </row>
    <row r="5" spans="2:17" ht="15.75" x14ac:dyDescent="0.25">
      <c r="B5" s="1"/>
      <c r="C5" s="6" t="s">
        <v>58</v>
      </c>
      <c r="D5" s="1" t="s">
        <v>7</v>
      </c>
      <c r="E5" s="1">
        <f>104+16</f>
        <v>120</v>
      </c>
      <c r="F5" s="1">
        <v>15</v>
      </c>
      <c r="G5" s="1">
        <v>13</v>
      </c>
      <c r="H5" s="1">
        <v>12</v>
      </c>
      <c r="I5" s="1">
        <v>0</v>
      </c>
      <c r="J5" s="1">
        <v>2</v>
      </c>
      <c r="K5" s="1">
        <v>0</v>
      </c>
    </row>
    <row r="6" spans="2:17" ht="15.75" x14ac:dyDescent="0.25">
      <c r="B6" s="1"/>
      <c r="C6" s="6" t="s">
        <v>58</v>
      </c>
      <c r="D6" s="1" t="s">
        <v>8</v>
      </c>
      <c r="E6" s="1">
        <f>39+23</f>
        <v>62</v>
      </c>
      <c r="F6" s="1">
        <v>3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2:17" ht="15.75" x14ac:dyDescent="0.25">
      <c r="B7" s="1" t="s">
        <v>9</v>
      </c>
      <c r="C7" s="6" t="s">
        <v>60</v>
      </c>
      <c r="D7" s="3" t="s">
        <v>10</v>
      </c>
      <c r="E7" s="3">
        <v>20</v>
      </c>
      <c r="F7" s="1">
        <v>26</v>
      </c>
      <c r="G7" s="1">
        <v>8</v>
      </c>
      <c r="H7" s="1">
        <v>0</v>
      </c>
      <c r="I7" s="1">
        <v>0</v>
      </c>
      <c r="J7" s="1">
        <v>0</v>
      </c>
      <c r="K7" s="1">
        <v>0</v>
      </c>
    </row>
    <row r="8" spans="2:17" ht="15.75" x14ac:dyDescent="0.25">
      <c r="B8" s="1"/>
      <c r="C8" s="6" t="s">
        <v>60</v>
      </c>
      <c r="D8" s="1" t="s">
        <v>11</v>
      </c>
      <c r="E8" s="1">
        <v>33</v>
      </c>
      <c r="F8" s="1">
        <v>8</v>
      </c>
      <c r="G8" s="1">
        <v>4</v>
      </c>
      <c r="H8" s="1">
        <v>0</v>
      </c>
      <c r="I8" s="1">
        <v>0</v>
      </c>
      <c r="J8" s="1">
        <v>0</v>
      </c>
      <c r="K8" s="1">
        <v>0</v>
      </c>
    </row>
    <row r="9" spans="2:17" ht="15.75" x14ac:dyDescent="0.25">
      <c r="B9" s="1"/>
      <c r="C9" s="6" t="s">
        <v>60</v>
      </c>
      <c r="D9" s="3" t="s">
        <v>12</v>
      </c>
      <c r="E9" s="3">
        <f>142+25</f>
        <v>167</v>
      </c>
      <c r="F9" s="1">
        <v>12</v>
      </c>
      <c r="G9" s="1">
        <v>7</v>
      </c>
      <c r="H9" s="1">
        <v>6</v>
      </c>
      <c r="I9" s="1">
        <v>0</v>
      </c>
      <c r="J9" s="1">
        <v>6</v>
      </c>
      <c r="K9" s="1">
        <v>0</v>
      </c>
    </row>
    <row r="10" spans="2:17" ht="15.75" x14ac:dyDescent="0.25">
      <c r="B10" s="1"/>
      <c r="C10" s="6" t="s">
        <v>60</v>
      </c>
      <c r="D10" s="1" t="s">
        <v>27</v>
      </c>
      <c r="E10" s="1">
        <v>22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2:17" ht="15.75" x14ac:dyDescent="0.25">
      <c r="B11" s="1"/>
      <c r="C11" s="6" t="s">
        <v>60</v>
      </c>
      <c r="D11" s="1" t="s">
        <v>13</v>
      </c>
      <c r="E11" s="1">
        <v>14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2:17" ht="15.75" x14ac:dyDescent="0.25">
      <c r="B12" s="1"/>
      <c r="C12" s="6" t="s">
        <v>60</v>
      </c>
      <c r="D12" s="1" t="s">
        <v>41</v>
      </c>
      <c r="E12" s="1">
        <v>22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2:17" ht="15.75" x14ac:dyDescent="0.25">
      <c r="B13" s="1"/>
      <c r="C13" s="6" t="s">
        <v>60</v>
      </c>
      <c r="D13" s="1" t="s">
        <v>14</v>
      </c>
      <c r="E13" s="1">
        <v>22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2:17" ht="15.75" x14ac:dyDescent="0.25">
      <c r="B14" s="1" t="s">
        <v>15</v>
      </c>
      <c r="C14" s="6" t="s">
        <v>60</v>
      </c>
      <c r="D14" s="1" t="s">
        <v>16</v>
      </c>
      <c r="E14" s="1">
        <v>35</v>
      </c>
      <c r="F14" s="1">
        <v>16</v>
      </c>
      <c r="G14" s="1">
        <v>13</v>
      </c>
      <c r="H14" s="1">
        <v>8</v>
      </c>
      <c r="I14" s="1">
        <v>2</v>
      </c>
      <c r="J14" s="1">
        <v>2</v>
      </c>
      <c r="K14" s="1">
        <v>0</v>
      </c>
    </row>
    <row r="15" spans="2:17" ht="15.75" x14ac:dyDescent="0.25">
      <c r="B15" s="1" t="s">
        <v>17</v>
      </c>
      <c r="C15" s="4" t="s">
        <v>60</v>
      </c>
      <c r="D15" s="1" t="s">
        <v>18</v>
      </c>
      <c r="E15" s="1">
        <f>52+24</f>
        <v>76</v>
      </c>
      <c r="F15" s="1">
        <v>22</v>
      </c>
      <c r="G15" s="1">
        <v>14</v>
      </c>
      <c r="H15" s="1">
        <v>0</v>
      </c>
      <c r="I15" s="1">
        <v>0</v>
      </c>
      <c r="J15" s="1">
        <v>0</v>
      </c>
      <c r="K15" s="1">
        <v>0</v>
      </c>
      <c r="O15" t="s">
        <v>52</v>
      </c>
      <c r="Q15" s="1">
        <v>3252</v>
      </c>
    </row>
    <row r="16" spans="2:17" ht="15.75" x14ac:dyDescent="0.25">
      <c r="B16" s="1" t="s">
        <v>24</v>
      </c>
      <c r="C16" s="4" t="s">
        <v>60</v>
      </c>
      <c r="D16" s="1" t="s">
        <v>23</v>
      </c>
      <c r="E16" s="1">
        <v>54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O16" t="s">
        <v>51</v>
      </c>
      <c r="Q16" s="1">
        <v>2474</v>
      </c>
    </row>
    <row r="17" spans="2:17" ht="15.75" x14ac:dyDescent="0.25">
      <c r="B17" s="1"/>
      <c r="C17" s="4" t="s">
        <v>60</v>
      </c>
      <c r="D17" s="1" t="s">
        <v>19</v>
      </c>
      <c r="E17" s="1">
        <v>22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O17" t="s">
        <v>50</v>
      </c>
      <c r="Q17">
        <f>SUM(Q15:Q16)</f>
        <v>5726</v>
      </c>
    </row>
    <row r="18" spans="2:17" ht="15.75" x14ac:dyDescent="0.25">
      <c r="B18" s="1" t="s">
        <v>20</v>
      </c>
      <c r="C18" s="5" t="s">
        <v>59</v>
      </c>
      <c r="D18" s="1" t="s">
        <v>21</v>
      </c>
      <c r="E18" s="1">
        <v>29</v>
      </c>
      <c r="F18" s="1">
        <f>378+5</f>
        <v>383</v>
      </c>
      <c r="G18" s="1">
        <v>173</v>
      </c>
      <c r="H18" s="1">
        <v>185</v>
      </c>
      <c r="I18" s="1">
        <v>193</v>
      </c>
      <c r="J18" s="1">
        <f>55+65</f>
        <v>120</v>
      </c>
      <c r="K18" s="1">
        <v>46</v>
      </c>
    </row>
    <row r="19" spans="2:17" ht="15.75" x14ac:dyDescent="0.25">
      <c r="B19" s="1"/>
      <c r="C19" s="5"/>
      <c r="D19" s="1" t="s">
        <v>139</v>
      </c>
      <c r="E19" s="1">
        <v>0</v>
      </c>
      <c r="F19" s="1">
        <v>0</v>
      </c>
      <c r="G19" s="1">
        <v>26</v>
      </c>
      <c r="H19" s="1">
        <v>50</v>
      </c>
      <c r="I19" s="1">
        <v>12</v>
      </c>
      <c r="J19" s="1">
        <v>17</v>
      </c>
      <c r="K19" s="1">
        <v>0</v>
      </c>
    </row>
    <row r="20" spans="2:17" ht="15.75" x14ac:dyDescent="0.25">
      <c r="B20" s="1"/>
      <c r="C20" s="5" t="s">
        <v>59</v>
      </c>
      <c r="D20" s="1" t="s">
        <v>22</v>
      </c>
      <c r="E20" s="1">
        <v>28</v>
      </c>
      <c r="F20" s="1">
        <v>0</v>
      </c>
      <c r="G20" s="1">
        <v>0</v>
      </c>
      <c r="H20" s="1">
        <v>58</v>
      </c>
      <c r="I20" s="1">
        <v>95</v>
      </c>
      <c r="J20" s="1">
        <v>51</v>
      </c>
      <c r="K20" s="1">
        <v>0</v>
      </c>
    </row>
    <row r="21" spans="2:17" ht="15.75" x14ac:dyDescent="0.25">
      <c r="B21" s="1"/>
      <c r="C21" s="5" t="s">
        <v>59</v>
      </c>
      <c r="D21" s="1" t="s">
        <v>35</v>
      </c>
      <c r="E21" s="1">
        <v>0</v>
      </c>
      <c r="F21" s="1">
        <v>92</v>
      </c>
      <c r="G21" s="1">
        <v>114</v>
      </c>
      <c r="H21" s="1">
        <v>38</v>
      </c>
      <c r="I21" s="1">
        <v>52</v>
      </c>
      <c r="J21" s="1">
        <f>89+39</f>
        <v>128</v>
      </c>
      <c r="K21" s="1">
        <v>2</v>
      </c>
    </row>
    <row r="22" spans="2:17" ht="15.75" x14ac:dyDescent="0.25">
      <c r="B22" s="1"/>
      <c r="C22" s="5" t="s">
        <v>63</v>
      </c>
      <c r="D22" s="1" t="s">
        <v>39</v>
      </c>
      <c r="E22" s="1">
        <v>0</v>
      </c>
      <c r="F22" s="1">
        <v>0</v>
      </c>
      <c r="G22" s="1">
        <v>0</v>
      </c>
      <c r="H22" s="1">
        <v>24</v>
      </c>
      <c r="I22" s="1">
        <v>0</v>
      </c>
      <c r="J22" s="1">
        <v>0</v>
      </c>
      <c r="K22" s="1">
        <v>0</v>
      </c>
    </row>
    <row r="23" spans="2:17" x14ac:dyDescent="0.25">
      <c r="B23" s="1"/>
      <c r="C23" s="1" t="s">
        <v>59</v>
      </c>
      <c r="D23" s="1" t="s">
        <v>40</v>
      </c>
      <c r="E23" s="1">
        <v>0</v>
      </c>
      <c r="F23" s="1">
        <v>0</v>
      </c>
      <c r="G23" s="1">
        <v>4</v>
      </c>
      <c r="H23" s="1">
        <v>47</v>
      </c>
      <c r="I23" s="1">
        <v>0</v>
      </c>
      <c r="J23" s="1">
        <v>4</v>
      </c>
      <c r="K23" s="1">
        <v>0</v>
      </c>
    </row>
    <row r="24" spans="2:17" x14ac:dyDescent="0.25">
      <c r="B24" s="1"/>
      <c r="C24" s="1" t="s">
        <v>59</v>
      </c>
      <c r="D24" s="1" t="s">
        <v>45</v>
      </c>
      <c r="E24" s="1">
        <v>0</v>
      </c>
      <c r="F24" s="1">
        <v>0</v>
      </c>
      <c r="G24" s="1">
        <v>0</v>
      </c>
      <c r="H24" s="1">
        <v>0</v>
      </c>
      <c r="I24" s="1">
        <v>23</v>
      </c>
      <c r="J24" s="1">
        <v>0</v>
      </c>
      <c r="K24" s="1">
        <v>0</v>
      </c>
    </row>
    <row r="25" spans="2:17" x14ac:dyDescent="0.25">
      <c r="B25" s="1"/>
      <c r="C25" s="1" t="s">
        <v>60</v>
      </c>
      <c r="D25" s="1" t="s">
        <v>47</v>
      </c>
      <c r="E25" s="1">
        <v>0</v>
      </c>
      <c r="F25" s="1">
        <v>0</v>
      </c>
      <c r="G25" s="1">
        <v>0</v>
      </c>
      <c r="H25" s="1">
        <v>0</v>
      </c>
      <c r="I25" s="1">
        <v>80</v>
      </c>
      <c r="J25" s="1">
        <v>0</v>
      </c>
      <c r="K25" s="1">
        <v>0</v>
      </c>
    </row>
    <row r="26" spans="2:17" x14ac:dyDescent="0.25">
      <c r="B26" s="1"/>
      <c r="C26" s="1" t="s">
        <v>59</v>
      </c>
      <c r="D26" s="1" t="s">
        <v>48</v>
      </c>
      <c r="E26" s="1">
        <v>0</v>
      </c>
      <c r="F26" s="1">
        <v>0</v>
      </c>
      <c r="G26" s="1">
        <v>3</v>
      </c>
      <c r="H26" s="1">
        <v>8</v>
      </c>
      <c r="I26" s="1">
        <v>32</v>
      </c>
      <c r="J26" s="1">
        <v>0</v>
      </c>
      <c r="K26" s="1">
        <v>5</v>
      </c>
    </row>
    <row r="27" spans="2:17" ht="15.75" x14ac:dyDescent="0.25">
      <c r="B27" s="1"/>
      <c r="C27" s="4" t="s">
        <v>61</v>
      </c>
      <c r="D27" s="1" t="s">
        <v>30</v>
      </c>
      <c r="E27" s="1">
        <v>0</v>
      </c>
      <c r="F27" s="1">
        <v>33</v>
      </c>
      <c r="G27" s="1">
        <v>18</v>
      </c>
      <c r="H27" s="1">
        <v>77</v>
      </c>
      <c r="I27" s="1">
        <v>11</v>
      </c>
      <c r="J27" s="1">
        <v>32</v>
      </c>
      <c r="K27" s="1">
        <v>0</v>
      </c>
    </row>
    <row r="28" spans="2:17" x14ac:dyDescent="0.25">
      <c r="B28" s="1" t="s">
        <v>29</v>
      </c>
      <c r="C28" t="s">
        <v>62</v>
      </c>
      <c r="D28" s="1" t="s">
        <v>25</v>
      </c>
      <c r="E28" s="1">
        <v>35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2:17" x14ac:dyDescent="0.25">
      <c r="B29" s="1"/>
      <c r="D29" s="1" t="s">
        <v>140</v>
      </c>
      <c r="E29" s="1">
        <v>0</v>
      </c>
      <c r="F29" s="1">
        <v>10</v>
      </c>
      <c r="G29" s="1">
        <v>0</v>
      </c>
      <c r="H29" s="1">
        <v>5</v>
      </c>
      <c r="I29" s="1">
        <v>3</v>
      </c>
      <c r="J29" s="1">
        <v>3</v>
      </c>
      <c r="K29" s="1"/>
    </row>
    <row r="30" spans="2:17" x14ac:dyDescent="0.25">
      <c r="B30" s="1"/>
      <c r="C30" t="s">
        <v>62</v>
      </c>
      <c r="D30" s="1" t="s">
        <v>42</v>
      </c>
      <c r="E30" s="1">
        <v>0</v>
      </c>
      <c r="F30" s="1">
        <v>0</v>
      </c>
      <c r="G30" s="1">
        <v>0</v>
      </c>
      <c r="H30" s="1">
        <v>13</v>
      </c>
      <c r="I30" s="1">
        <v>22</v>
      </c>
      <c r="J30" s="1">
        <v>0</v>
      </c>
      <c r="K30" s="1">
        <v>0</v>
      </c>
    </row>
    <row r="31" spans="2:17" x14ac:dyDescent="0.25">
      <c r="B31" s="1"/>
      <c r="C31" s="1" t="s">
        <v>64</v>
      </c>
      <c r="D31" s="1" t="s">
        <v>26</v>
      </c>
      <c r="E31" s="1">
        <v>18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2:17" ht="15.75" x14ac:dyDescent="0.25">
      <c r="B32" s="1" t="s">
        <v>55</v>
      </c>
      <c r="C32" s="4" t="s">
        <v>59</v>
      </c>
      <c r="D32" s="1" t="s">
        <v>38</v>
      </c>
      <c r="E32" s="1">
        <f>23+13</f>
        <v>36</v>
      </c>
      <c r="F32" s="1">
        <f>35+33</f>
        <v>68</v>
      </c>
      <c r="G32" s="1">
        <v>340</v>
      </c>
      <c r="H32" s="1">
        <v>442</v>
      </c>
      <c r="I32" s="1">
        <v>360</v>
      </c>
      <c r="J32" s="1">
        <v>580</v>
      </c>
      <c r="K32" s="1">
        <f>27+46</f>
        <v>73</v>
      </c>
    </row>
    <row r="33" spans="2:12" x14ac:dyDescent="0.25">
      <c r="B33" s="1" t="s">
        <v>31</v>
      </c>
      <c r="C33" s="1" t="s">
        <v>61</v>
      </c>
      <c r="D33" s="1" t="s">
        <v>32</v>
      </c>
      <c r="E33" s="1">
        <v>0</v>
      </c>
      <c r="F33" s="1">
        <v>13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2:12" ht="15.75" x14ac:dyDescent="0.25">
      <c r="B34" s="1" t="s">
        <v>33</v>
      </c>
      <c r="C34" s="5" t="s">
        <v>60</v>
      </c>
      <c r="D34" s="1" t="s">
        <v>34</v>
      </c>
      <c r="E34" s="1">
        <v>0</v>
      </c>
      <c r="F34" s="1">
        <v>14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</row>
    <row r="35" spans="2:12" x14ac:dyDescent="0.25">
      <c r="B35" s="2" t="s">
        <v>36</v>
      </c>
      <c r="C35" t="s">
        <v>65</v>
      </c>
      <c r="D35" s="1" t="s">
        <v>37</v>
      </c>
      <c r="E35" s="1">
        <v>0</v>
      </c>
      <c r="F35" s="1">
        <v>14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2:12" x14ac:dyDescent="0.25">
      <c r="B36" s="1"/>
      <c r="C36" s="7"/>
      <c r="D36" s="1" t="s">
        <v>46</v>
      </c>
      <c r="E36" s="1">
        <f>SUM(E4:E35)</f>
        <v>1125</v>
      </c>
      <c r="F36" s="1">
        <f t="shared" ref="F36:K36" si="0">SUM(F4:F35)</f>
        <v>750</v>
      </c>
      <c r="G36" s="1">
        <f t="shared" si="0"/>
        <v>753</v>
      </c>
      <c r="H36" s="1">
        <f>SUM(H4:H35)</f>
        <v>983</v>
      </c>
      <c r="I36" s="1">
        <f t="shared" si="0"/>
        <v>885</v>
      </c>
      <c r="J36" s="1">
        <f t="shared" si="0"/>
        <v>949</v>
      </c>
      <c r="K36" s="1">
        <f t="shared" si="0"/>
        <v>126</v>
      </c>
      <c r="L36">
        <f>SUM(E36:K36)</f>
        <v>5571</v>
      </c>
    </row>
    <row r="37" spans="2:12" x14ac:dyDescent="0.25">
      <c r="B37" s="1"/>
      <c r="C37" s="7" t="s">
        <v>67</v>
      </c>
      <c r="D37" s="1"/>
      <c r="E37" s="1"/>
      <c r="F37" s="1"/>
      <c r="G37" s="1"/>
      <c r="H37" s="1"/>
      <c r="I37" s="1"/>
      <c r="J37" s="1"/>
      <c r="K3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31" workbookViewId="0">
      <selection activeCell="B16" sqref="B16"/>
    </sheetView>
  </sheetViews>
  <sheetFormatPr defaultRowHeight="15" x14ac:dyDescent="0.25"/>
  <cols>
    <col min="1" max="1" width="26" customWidth="1"/>
    <col min="2" max="2" width="12.85546875" customWidth="1"/>
    <col min="3" max="3" width="13.7109375" customWidth="1"/>
    <col min="4" max="4" width="13.42578125" customWidth="1"/>
    <col min="5" max="5" width="12.140625" customWidth="1"/>
    <col min="6" max="6" width="15.140625" customWidth="1"/>
    <col min="7" max="7" width="10.85546875" customWidth="1"/>
    <col min="8" max="9" width="12.5703125" bestFit="1" customWidth="1"/>
  </cols>
  <sheetData>
    <row r="1" spans="1:11" x14ac:dyDescent="0.25">
      <c r="A1" t="s">
        <v>74</v>
      </c>
      <c r="B1" t="s">
        <v>4</v>
      </c>
      <c r="C1" t="s">
        <v>0</v>
      </c>
      <c r="D1" t="s">
        <v>1</v>
      </c>
      <c r="E1" t="s">
        <v>2</v>
      </c>
      <c r="F1" t="s">
        <v>53</v>
      </c>
      <c r="G1" t="s">
        <v>3</v>
      </c>
      <c r="H1" t="s">
        <v>56</v>
      </c>
      <c r="I1" t="s">
        <v>54</v>
      </c>
    </row>
    <row r="2" spans="1:11" x14ac:dyDescent="0.25">
      <c r="A2" t="s">
        <v>5</v>
      </c>
      <c r="B2" t="s">
        <v>6</v>
      </c>
      <c r="C2">
        <v>296</v>
      </c>
      <c r="D2">
        <v>14</v>
      </c>
      <c r="E2">
        <v>12</v>
      </c>
      <c r="F2">
        <v>7</v>
      </c>
      <c r="G2">
        <v>6</v>
      </c>
      <c r="H2">
        <v>2</v>
      </c>
      <c r="I2">
        <v>0</v>
      </c>
    </row>
    <row r="3" spans="1:11" x14ac:dyDescent="0.25">
      <c r="B3" t="s">
        <v>7</v>
      </c>
      <c r="C3">
        <v>104</v>
      </c>
      <c r="D3">
        <v>5</v>
      </c>
      <c r="E3">
        <v>6</v>
      </c>
      <c r="F3">
        <v>9</v>
      </c>
      <c r="G3">
        <v>0</v>
      </c>
      <c r="H3">
        <v>2</v>
      </c>
      <c r="I3">
        <v>0</v>
      </c>
    </row>
    <row r="4" spans="1:11" x14ac:dyDescent="0.25">
      <c r="B4" t="s">
        <v>8</v>
      </c>
      <c r="C4">
        <v>39</v>
      </c>
      <c r="D4">
        <v>3</v>
      </c>
      <c r="E4">
        <v>0</v>
      </c>
      <c r="F4">
        <v>0</v>
      </c>
      <c r="G4">
        <v>0</v>
      </c>
      <c r="H4">
        <v>0</v>
      </c>
      <c r="I4">
        <v>0</v>
      </c>
    </row>
    <row r="5" spans="1:11" x14ac:dyDescent="0.25">
      <c r="A5" t="s">
        <v>9</v>
      </c>
      <c r="B5" t="s">
        <v>10</v>
      </c>
      <c r="C5">
        <v>20</v>
      </c>
      <c r="D5">
        <v>11</v>
      </c>
      <c r="E5">
        <v>8</v>
      </c>
      <c r="F5">
        <v>0</v>
      </c>
      <c r="G5">
        <v>0</v>
      </c>
      <c r="H5">
        <v>0</v>
      </c>
      <c r="I5">
        <v>0</v>
      </c>
    </row>
    <row r="6" spans="1:11" x14ac:dyDescent="0.25">
      <c r="B6" t="s">
        <v>11</v>
      </c>
      <c r="C6">
        <v>33</v>
      </c>
      <c r="D6">
        <v>8</v>
      </c>
      <c r="E6">
        <v>4</v>
      </c>
      <c r="F6">
        <v>0</v>
      </c>
      <c r="G6">
        <v>0</v>
      </c>
      <c r="H6">
        <v>0</v>
      </c>
      <c r="I6">
        <v>0</v>
      </c>
    </row>
    <row r="7" spans="1:11" x14ac:dyDescent="0.25">
      <c r="B7" t="s">
        <v>12</v>
      </c>
      <c r="C7">
        <v>142</v>
      </c>
      <c r="D7">
        <v>12</v>
      </c>
      <c r="E7">
        <v>7</v>
      </c>
      <c r="F7">
        <v>6</v>
      </c>
      <c r="G7">
        <v>0</v>
      </c>
      <c r="H7">
        <v>6</v>
      </c>
      <c r="I7">
        <v>0</v>
      </c>
      <c r="K7" t="s">
        <v>106</v>
      </c>
    </row>
    <row r="8" spans="1:11" x14ac:dyDescent="0.25">
      <c r="B8" t="s">
        <v>27</v>
      </c>
      <c r="C8">
        <v>22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11" x14ac:dyDescent="0.25">
      <c r="B9" t="s">
        <v>13</v>
      </c>
      <c r="C9">
        <v>14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11" x14ac:dyDescent="0.25">
      <c r="B10" t="s">
        <v>41</v>
      </c>
      <c r="C10">
        <v>22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11" x14ac:dyDescent="0.25">
      <c r="B11" t="s">
        <v>14</v>
      </c>
      <c r="C11">
        <v>22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11" x14ac:dyDescent="0.25">
      <c r="A12" t="s">
        <v>15</v>
      </c>
      <c r="B12" t="s">
        <v>16</v>
      </c>
      <c r="C12">
        <v>45</v>
      </c>
      <c r="D12">
        <v>26</v>
      </c>
      <c r="E12">
        <v>13</v>
      </c>
      <c r="F12">
        <v>8</v>
      </c>
      <c r="G12">
        <v>2</v>
      </c>
      <c r="H12">
        <v>2</v>
      </c>
      <c r="I12">
        <v>0</v>
      </c>
    </row>
    <row r="13" spans="1:11" x14ac:dyDescent="0.25">
      <c r="A13" t="s">
        <v>17</v>
      </c>
      <c r="B13" t="s">
        <v>18</v>
      </c>
      <c r="C13">
        <v>52</v>
      </c>
      <c r="D13">
        <v>22</v>
      </c>
      <c r="E13">
        <v>14</v>
      </c>
      <c r="F13">
        <v>0</v>
      </c>
      <c r="G13">
        <v>0</v>
      </c>
      <c r="H13">
        <v>0</v>
      </c>
      <c r="I13">
        <v>0</v>
      </c>
    </row>
    <row r="14" spans="1:11" x14ac:dyDescent="0.25">
      <c r="A14" t="s">
        <v>24</v>
      </c>
      <c r="B14" t="s">
        <v>23</v>
      </c>
      <c r="C14">
        <v>32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1" x14ac:dyDescent="0.25">
      <c r="B15" t="s">
        <v>19</v>
      </c>
      <c r="C15">
        <v>22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11" x14ac:dyDescent="0.25">
      <c r="A16" t="s">
        <v>20</v>
      </c>
      <c r="B16" t="s">
        <v>21</v>
      </c>
      <c r="C16">
        <v>29</v>
      </c>
      <c r="D16">
        <v>46</v>
      </c>
      <c r="E16">
        <v>186</v>
      </c>
      <c r="F16">
        <v>138</v>
      </c>
      <c r="G16">
        <v>118</v>
      </c>
      <c r="H16">
        <v>35</v>
      </c>
      <c r="I16">
        <v>46</v>
      </c>
    </row>
    <row r="17" spans="1:9" x14ac:dyDescent="0.25">
      <c r="B17" t="s">
        <v>22</v>
      </c>
      <c r="C17">
        <v>28</v>
      </c>
      <c r="D17">
        <v>0</v>
      </c>
      <c r="E17">
        <v>0</v>
      </c>
      <c r="F17">
        <v>19</v>
      </c>
      <c r="G17">
        <v>95</v>
      </c>
      <c r="H17">
        <v>29</v>
      </c>
      <c r="I17">
        <v>0</v>
      </c>
    </row>
    <row r="18" spans="1:9" x14ac:dyDescent="0.25">
      <c r="B18" t="s">
        <v>35</v>
      </c>
      <c r="C18">
        <v>0</v>
      </c>
      <c r="D18">
        <v>40</v>
      </c>
      <c r="E18">
        <v>62</v>
      </c>
      <c r="F18">
        <v>35</v>
      </c>
      <c r="G18">
        <v>30</v>
      </c>
      <c r="H18">
        <v>0</v>
      </c>
      <c r="I18">
        <v>2</v>
      </c>
    </row>
    <row r="19" spans="1:9" x14ac:dyDescent="0.25">
      <c r="B19" t="s">
        <v>39</v>
      </c>
      <c r="C19">
        <v>0</v>
      </c>
      <c r="D19">
        <v>0</v>
      </c>
      <c r="E19">
        <v>0</v>
      </c>
      <c r="F19">
        <v>24</v>
      </c>
      <c r="G19">
        <v>0</v>
      </c>
      <c r="H19">
        <v>0</v>
      </c>
      <c r="I19">
        <v>0</v>
      </c>
    </row>
    <row r="20" spans="1:9" x14ac:dyDescent="0.25">
      <c r="B20" t="s">
        <v>40</v>
      </c>
      <c r="C20">
        <v>0</v>
      </c>
      <c r="D20">
        <v>0</v>
      </c>
      <c r="E20">
        <v>0</v>
      </c>
      <c r="F20">
        <v>14</v>
      </c>
      <c r="G20">
        <v>0</v>
      </c>
      <c r="H20">
        <v>0</v>
      </c>
      <c r="I20">
        <v>0</v>
      </c>
    </row>
    <row r="21" spans="1:9" x14ac:dyDescent="0.25">
      <c r="B21" t="s">
        <v>45</v>
      </c>
      <c r="C21">
        <v>0</v>
      </c>
      <c r="D21">
        <v>0</v>
      </c>
      <c r="E21">
        <v>0</v>
      </c>
      <c r="F21">
        <v>0</v>
      </c>
      <c r="G21">
        <v>23</v>
      </c>
      <c r="H21">
        <v>0</v>
      </c>
      <c r="I21">
        <v>0</v>
      </c>
    </row>
    <row r="22" spans="1:9" x14ac:dyDescent="0.25">
      <c r="B22" t="s">
        <v>47</v>
      </c>
      <c r="C22">
        <v>0</v>
      </c>
      <c r="D22">
        <v>0</v>
      </c>
      <c r="E22">
        <v>0</v>
      </c>
      <c r="F22">
        <v>0</v>
      </c>
      <c r="G22">
        <v>80</v>
      </c>
      <c r="H22">
        <v>0</v>
      </c>
      <c r="I22">
        <v>0</v>
      </c>
    </row>
    <row r="23" spans="1:9" x14ac:dyDescent="0.25">
      <c r="B23" t="s">
        <v>48</v>
      </c>
      <c r="C23">
        <v>0</v>
      </c>
      <c r="D23">
        <v>0</v>
      </c>
      <c r="E23">
        <v>3</v>
      </c>
      <c r="F23">
        <v>0</v>
      </c>
      <c r="G23">
        <v>32</v>
      </c>
      <c r="H23">
        <v>0</v>
      </c>
      <c r="I23">
        <v>0</v>
      </c>
    </row>
    <row r="24" spans="1:9" x14ac:dyDescent="0.25">
      <c r="B24" t="s">
        <v>30</v>
      </c>
      <c r="C24">
        <v>0</v>
      </c>
      <c r="D24">
        <v>33</v>
      </c>
      <c r="E24">
        <v>0</v>
      </c>
      <c r="F24">
        <v>4</v>
      </c>
      <c r="G24">
        <v>0</v>
      </c>
      <c r="H24">
        <v>22</v>
      </c>
      <c r="I24">
        <v>0</v>
      </c>
    </row>
    <row r="25" spans="1:9" x14ac:dyDescent="0.25">
      <c r="A25" t="s">
        <v>29</v>
      </c>
      <c r="B25" t="s">
        <v>25</v>
      </c>
      <c r="C25">
        <v>35</v>
      </c>
      <c r="D25">
        <v>0</v>
      </c>
      <c r="E25">
        <v>0</v>
      </c>
      <c r="F25">
        <v>0</v>
      </c>
      <c r="G25">
        <v>10</v>
      </c>
      <c r="H25">
        <v>0</v>
      </c>
      <c r="I25">
        <v>0</v>
      </c>
    </row>
    <row r="26" spans="1:9" x14ac:dyDescent="0.25">
      <c r="B26" t="s">
        <v>42</v>
      </c>
      <c r="C26">
        <v>0</v>
      </c>
      <c r="D26">
        <v>0</v>
      </c>
      <c r="E26">
        <v>0</v>
      </c>
      <c r="F26">
        <v>13</v>
      </c>
      <c r="G26">
        <v>22</v>
      </c>
      <c r="H26">
        <v>0</v>
      </c>
      <c r="I26">
        <v>0</v>
      </c>
    </row>
    <row r="27" spans="1:9" x14ac:dyDescent="0.25">
      <c r="B27" t="s">
        <v>26</v>
      </c>
      <c r="C27">
        <v>18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25">
      <c r="A28" t="s">
        <v>55</v>
      </c>
      <c r="B28" t="s">
        <v>38</v>
      </c>
      <c r="C28">
        <v>23</v>
      </c>
      <c r="D28">
        <v>35</v>
      </c>
      <c r="E28">
        <v>120</v>
      </c>
      <c r="F28">
        <v>374</v>
      </c>
      <c r="G28">
        <v>145</v>
      </c>
      <c r="H28">
        <v>234</v>
      </c>
      <c r="I28">
        <v>27</v>
      </c>
    </row>
    <row r="29" spans="1:9" x14ac:dyDescent="0.25">
      <c r="A29" t="s">
        <v>31</v>
      </c>
      <c r="B29" t="s">
        <v>32</v>
      </c>
      <c r="C29">
        <v>20</v>
      </c>
      <c r="D29">
        <v>13</v>
      </c>
      <c r="E29">
        <v>0</v>
      </c>
      <c r="F29">
        <v>0</v>
      </c>
      <c r="G29">
        <v>7</v>
      </c>
      <c r="H29">
        <v>0</v>
      </c>
      <c r="I29">
        <v>0</v>
      </c>
    </row>
    <row r="30" spans="1:9" x14ac:dyDescent="0.25">
      <c r="A30" t="s">
        <v>33</v>
      </c>
      <c r="B30" t="s">
        <v>34</v>
      </c>
      <c r="C30">
        <v>0</v>
      </c>
      <c r="D30">
        <v>14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 x14ac:dyDescent="0.25">
      <c r="A31" t="s">
        <v>36</v>
      </c>
      <c r="B31" t="s">
        <v>37</v>
      </c>
      <c r="C31">
        <v>4</v>
      </c>
      <c r="D31">
        <v>2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9" ht="15.75" thickBot="1" x14ac:dyDescent="0.3">
      <c r="B32" t="s">
        <v>46</v>
      </c>
      <c r="C32">
        <f>SUM(C2:C31)</f>
        <v>1022</v>
      </c>
      <c r="D32">
        <f t="shared" ref="D32:I32" si="0">SUM(D2:D31)</f>
        <v>284</v>
      </c>
      <c r="E32">
        <f t="shared" si="0"/>
        <v>435</v>
      </c>
      <c r="F32">
        <f t="shared" si="0"/>
        <v>651</v>
      </c>
      <c r="G32">
        <f t="shared" si="0"/>
        <v>570</v>
      </c>
      <c r="H32">
        <f t="shared" si="0"/>
        <v>332</v>
      </c>
      <c r="I32">
        <f t="shared" si="0"/>
        <v>75</v>
      </c>
    </row>
    <row r="33" spans="1:9" ht="26.25" thickBot="1" x14ac:dyDescent="0.3">
      <c r="A33" s="9" t="s">
        <v>75</v>
      </c>
      <c r="B33" s="12" t="s">
        <v>76</v>
      </c>
      <c r="C33" s="13">
        <f t="shared" ref="C33:I33" si="1">SUM(C2:C31)</f>
        <v>1022</v>
      </c>
      <c r="D33" s="13">
        <f t="shared" si="1"/>
        <v>284</v>
      </c>
      <c r="E33" s="13">
        <f t="shared" si="1"/>
        <v>435</v>
      </c>
      <c r="F33" s="13">
        <f t="shared" si="1"/>
        <v>651</v>
      </c>
      <c r="G33" s="13">
        <f t="shared" si="1"/>
        <v>570</v>
      </c>
      <c r="H33" s="13">
        <f t="shared" si="1"/>
        <v>332</v>
      </c>
      <c r="I33" s="13">
        <f t="shared" si="1"/>
        <v>75</v>
      </c>
    </row>
    <row r="34" spans="1:9" ht="15.75" thickBot="1" x14ac:dyDescent="0.3">
      <c r="B34" s="14" t="s">
        <v>77</v>
      </c>
      <c r="C34" s="13">
        <f t="shared" ref="C34:I34" si="2">SUM(C2:C4)</f>
        <v>439</v>
      </c>
      <c r="D34" s="13">
        <f t="shared" si="2"/>
        <v>22</v>
      </c>
      <c r="E34" s="13">
        <f t="shared" si="2"/>
        <v>18</v>
      </c>
      <c r="F34" s="13">
        <f t="shared" si="2"/>
        <v>16</v>
      </c>
      <c r="G34" s="13">
        <f t="shared" si="2"/>
        <v>6</v>
      </c>
      <c r="H34" s="13">
        <f t="shared" si="2"/>
        <v>4</v>
      </c>
      <c r="I34" s="13">
        <f t="shared" si="2"/>
        <v>0</v>
      </c>
    </row>
    <row r="35" spans="1:9" ht="15.75" thickBot="1" x14ac:dyDescent="0.3">
      <c r="B35" s="14" t="s">
        <v>79</v>
      </c>
      <c r="C35" s="13">
        <f>SUM(C34+C31)</f>
        <v>443</v>
      </c>
      <c r="D35" s="13">
        <f t="shared" ref="D35:I35" si="3">SUM(D34+D31)</f>
        <v>24</v>
      </c>
      <c r="E35" s="13">
        <f t="shared" si="3"/>
        <v>18</v>
      </c>
      <c r="F35" s="13">
        <f t="shared" si="3"/>
        <v>16</v>
      </c>
      <c r="G35" s="13">
        <f t="shared" si="3"/>
        <v>6</v>
      </c>
      <c r="H35" s="13">
        <f t="shared" si="3"/>
        <v>4</v>
      </c>
      <c r="I35" s="13">
        <f t="shared" si="3"/>
        <v>0</v>
      </c>
    </row>
    <row r="36" spans="1:9" ht="15.75" thickBot="1" x14ac:dyDescent="0.3">
      <c r="B36" s="14" t="s">
        <v>78</v>
      </c>
      <c r="C36" s="13">
        <f t="shared" ref="C36:I36" si="4">SUM(C12:C12)</f>
        <v>45</v>
      </c>
      <c r="D36" s="13">
        <f t="shared" si="4"/>
        <v>26</v>
      </c>
      <c r="E36" s="13">
        <f t="shared" si="4"/>
        <v>13</v>
      </c>
      <c r="F36" s="13">
        <f t="shared" si="4"/>
        <v>8</v>
      </c>
      <c r="G36" s="13">
        <f t="shared" si="4"/>
        <v>2</v>
      </c>
      <c r="H36" s="13">
        <f t="shared" si="4"/>
        <v>2</v>
      </c>
      <c r="I36" s="13">
        <f t="shared" si="4"/>
        <v>0</v>
      </c>
    </row>
    <row r="37" spans="1:9" ht="15.75" thickBot="1" x14ac:dyDescent="0.3">
      <c r="B37" s="14" t="s">
        <v>80</v>
      </c>
      <c r="C37" s="13">
        <f>SUM(C16:C24)</f>
        <v>57</v>
      </c>
      <c r="D37" s="13">
        <f t="shared" ref="D37:I37" si="5">SUM(D16:D24)</f>
        <v>119</v>
      </c>
      <c r="E37" s="13">
        <f t="shared" si="5"/>
        <v>251</v>
      </c>
      <c r="F37" s="13">
        <f t="shared" si="5"/>
        <v>234</v>
      </c>
      <c r="G37" s="13">
        <f t="shared" si="5"/>
        <v>378</v>
      </c>
      <c r="H37" s="13">
        <f t="shared" si="5"/>
        <v>86</v>
      </c>
      <c r="I37" s="13">
        <f t="shared" si="5"/>
        <v>48</v>
      </c>
    </row>
    <row r="38" spans="1:9" ht="26.25" thickBot="1" x14ac:dyDescent="0.3">
      <c r="B38" s="14" t="s">
        <v>82</v>
      </c>
      <c r="C38" s="13">
        <f t="shared" ref="C38:I38" si="6">SUM(C16)</f>
        <v>29</v>
      </c>
      <c r="D38" s="13">
        <f t="shared" si="6"/>
        <v>46</v>
      </c>
      <c r="E38" s="13">
        <f t="shared" si="6"/>
        <v>186</v>
      </c>
      <c r="F38" s="13">
        <f t="shared" si="6"/>
        <v>138</v>
      </c>
      <c r="G38" s="13">
        <f t="shared" si="6"/>
        <v>118</v>
      </c>
      <c r="H38" s="13">
        <f t="shared" si="6"/>
        <v>35</v>
      </c>
      <c r="I38" s="13">
        <f t="shared" si="6"/>
        <v>46</v>
      </c>
    </row>
    <row r="39" spans="1:9" ht="15.75" thickBot="1" x14ac:dyDescent="0.3">
      <c r="B39" s="14" t="s">
        <v>81</v>
      </c>
      <c r="C39" s="13">
        <f t="shared" ref="C39:I39" si="7">C28</f>
        <v>23</v>
      </c>
      <c r="D39" s="13">
        <f t="shared" si="7"/>
        <v>35</v>
      </c>
      <c r="E39" s="13">
        <f t="shared" si="7"/>
        <v>120</v>
      </c>
      <c r="F39" s="13">
        <f t="shared" si="7"/>
        <v>374</v>
      </c>
      <c r="G39" s="13">
        <f t="shared" si="7"/>
        <v>145</v>
      </c>
      <c r="H39" s="13">
        <f t="shared" si="7"/>
        <v>234</v>
      </c>
      <c r="I39" s="13">
        <f t="shared" si="7"/>
        <v>27</v>
      </c>
    </row>
    <row r="40" spans="1:9" x14ac:dyDescent="0.25">
      <c r="A40" s="9" t="s">
        <v>89</v>
      </c>
      <c r="B40" s="15" t="s">
        <v>83</v>
      </c>
      <c r="C40" s="16">
        <f>C34/C33*100</f>
        <v>42.954990215264189</v>
      </c>
      <c r="D40" s="16">
        <f t="shared" ref="D40:I40" si="8">D34/D33*100</f>
        <v>7.7464788732394361</v>
      </c>
      <c r="E40" s="16">
        <f t="shared" si="8"/>
        <v>4.1379310344827589</v>
      </c>
      <c r="F40" s="16">
        <f t="shared" si="8"/>
        <v>2.4577572964669741</v>
      </c>
      <c r="G40" s="16">
        <f t="shared" si="8"/>
        <v>1.0526315789473684</v>
      </c>
      <c r="H40" s="16">
        <f t="shared" si="8"/>
        <v>1.2048192771084338</v>
      </c>
      <c r="I40" s="16">
        <f t="shared" si="8"/>
        <v>0</v>
      </c>
    </row>
    <row r="41" spans="1:9" x14ac:dyDescent="0.25">
      <c r="B41" s="15" t="s">
        <v>84</v>
      </c>
      <c r="C41" s="16">
        <f>C35/C33*100</f>
        <v>43.346379647749508</v>
      </c>
      <c r="D41" s="16">
        <f t="shared" ref="D41:I41" si="9">D35/D33*100</f>
        <v>8.4507042253521121</v>
      </c>
      <c r="E41" s="16">
        <f t="shared" si="9"/>
        <v>4.1379310344827589</v>
      </c>
      <c r="F41" s="16">
        <f t="shared" si="9"/>
        <v>2.4577572964669741</v>
      </c>
      <c r="G41" s="16">
        <f t="shared" si="9"/>
        <v>1.0526315789473684</v>
      </c>
      <c r="H41" s="16">
        <f t="shared" si="9"/>
        <v>1.2048192771084338</v>
      </c>
      <c r="I41" s="16">
        <f t="shared" si="9"/>
        <v>0</v>
      </c>
    </row>
    <row r="42" spans="1:9" x14ac:dyDescent="0.25">
      <c r="B42" s="15" t="s">
        <v>85</v>
      </c>
      <c r="C42" s="16">
        <f>C36/C33*100</f>
        <v>4.4031311154598827</v>
      </c>
      <c r="D42" s="16">
        <f t="shared" ref="D42:I42" si="10">D36/D33*100</f>
        <v>9.1549295774647899</v>
      </c>
      <c r="E42" s="16">
        <f>E36/E33*100</f>
        <v>2.9885057471264367</v>
      </c>
      <c r="F42" s="16">
        <f t="shared" si="10"/>
        <v>1.228878648233487</v>
      </c>
      <c r="G42" s="16">
        <f t="shared" si="10"/>
        <v>0.35087719298245612</v>
      </c>
      <c r="H42" s="16">
        <f t="shared" si="10"/>
        <v>0.60240963855421692</v>
      </c>
      <c r="I42" s="16">
        <f t="shared" si="10"/>
        <v>0</v>
      </c>
    </row>
    <row r="43" spans="1:9" x14ac:dyDescent="0.25">
      <c r="B43" s="15" t="s">
        <v>86</v>
      </c>
      <c r="C43" s="16">
        <f>C37/C32*100</f>
        <v>5.5772994129158509</v>
      </c>
      <c r="D43" s="16">
        <f>D37/D32*100</f>
        <v>41.901408450704224</v>
      </c>
      <c r="E43" s="16">
        <f t="shared" ref="E43:H43" si="11">E37/E32*100</f>
        <v>57.701149425287355</v>
      </c>
      <c r="F43" s="16">
        <f t="shared" si="11"/>
        <v>35.944700460829495</v>
      </c>
      <c r="G43" s="16">
        <f>G37/G32*100</f>
        <v>66.315789473684205</v>
      </c>
      <c r="H43" s="16">
        <f t="shared" si="11"/>
        <v>25.903614457831324</v>
      </c>
      <c r="I43" s="16">
        <f>I37/I32*100</f>
        <v>64</v>
      </c>
    </row>
    <row r="44" spans="1:9" x14ac:dyDescent="0.25">
      <c r="B44" s="15" t="s">
        <v>87</v>
      </c>
      <c r="C44" s="16">
        <f>C38/C33*100</f>
        <v>2.8375733855185907</v>
      </c>
      <c r="D44" s="16">
        <f t="shared" ref="D44:I44" si="12">D38/D33*100</f>
        <v>16.197183098591552</v>
      </c>
      <c r="E44" s="16">
        <f t="shared" si="12"/>
        <v>42.758620689655174</v>
      </c>
      <c r="F44" s="16">
        <f t="shared" si="12"/>
        <v>21.198156682027651</v>
      </c>
      <c r="G44" s="16">
        <f>G38/G33*100</f>
        <v>20.701754385964914</v>
      </c>
      <c r="H44" s="16">
        <f t="shared" si="12"/>
        <v>10.542168674698797</v>
      </c>
      <c r="I44" s="16">
        <f t="shared" si="12"/>
        <v>61.333333333333329</v>
      </c>
    </row>
    <row r="45" spans="1:9" x14ac:dyDescent="0.25">
      <c r="B45" s="15" t="s">
        <v>88</v>
      </c>
      <c r="C45" s="16">
        <f>C39/C33*100</f>
        <v>2.2504892367906066</v>
      </c>
      <c r="D45" s="16">
        <f t="shared" ref="D45:I45" si="13">D39/D33*100</f>
        <v>12.323943661971832</v>
      </c>
      <c r="E45" s="16">
        <f t="shared" si="13"/>
        <v>27.586206896551722</v>
      </c>
      <c r="F45" s="16">
        <f t="shared" si="13"/>
        <v>57.450076804915518</v>
      </c>
      <c r="G45" s="16">
        <f t="shared" si="13"/>
        <v>25.438596491228072</v>
      </c>
      <c r="H45" s="16">
        <f t="shared" si="13"/>
        <v>70.481927710843379</v>
      </c>
      <c r="I45" s="16">
        <f t="shared" si="13"/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E12" sqref="E12"/>
    </sheetView>
  </sheetViews>
  <sheetFormatPr defaultRowHeight="15" x14ac:dyDescent="0.25"/>
  <cols>
    <col min="1" max="1" width="17.5703125" customWidth="1"/>
    <col min="2" max="2" width="15.85546875" bestFit="1" customWidth="1"/>
    <col min="3" max="3" width="20.5703125" customWidth="1"/>
    <col min="4" max="4" width="14.5703125" customWidth="1"/>
    <col min="5" max="5" width="13.140625" customWidth="1"/>
    <col min="6" max="6" width="12.5703125" customWidth="1"/>
    <col min="8" max="8" width="16.28515625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53</v>
      </c>
      <c r="F1" t="s">
        <v>3</v>
      </c>
      <c r="G1" t="s">
        <v>56</v>
      </c>
      <c r="H1" t="s">
        <v>54</v>
      </c>
    </row>
    <row r="2" spans="1:8" x14ac:dyDescent="0.25">
      <c r="A2" t="s">
        <v>68</v>
      </c>
      <c r="B2">
        <v>21</v>
      </c>
      <c r="C2">
        <v>15</v>
      </c>
      <c r="D2">
        <v>11</v>
      </c>
      <c r="E2">
        <v>12</v>
      </c>
      <c r="F2">
        <v>12</v>
      </c>
      <c r="G2">
        <v>8</v>
      </c>
      <c r="H2">
        <v>3</v>
      </c>
    </row>
    <row r="3" spans="1:8" x14ac:dyDescent="0.25">
      <c r="A3" t="s">
        <v>69</v>
      </c>
      <c r="B3">
        <v>1022</v>
      </c>
      <c r="C3">
        <v>284</v>
      </c>
      <c r="D3">
        <v>435</v>
      </c>
      <c r="E3">
        <v>651</v>
      </c>
      <c r="F3">
        <v>570</v>
      </c>
      <c r="G3">
        <v>332</v>
      </c>
      <c r="H3">
        <v>75</v>
      </c>
    </row>
    <row r="4" spans="1:8" x14ac:dyDescent="0.25">
      <c r="A4" t="s">
        <v>70</v>
      </c>
      <c r="B4">
        <v>0.12709999999999999</v>
      </c>
      <c r="C4">
        <v>9.7470000000000001E-2</v>
      </c>
      <c r="D4">
        <v>0.28120000000000001</v>
      </c>
      <c r="E4">
        <v>0.38059999999999999</v>
      </c>
      <c r="F4">
        <v>0.16320000000000001</v>
      </c>
      <c r="G4">
        <v>0.51890000000000003</v>
      </c>
      <c r="H4">
        <v>0.49980000000000002</v>
      </c>
    </row>
    <row r="5" spans="1:8" x14ac:dyDescent="0.25">
      <c r="A5" t="s">
        <v>71</v>
      </c>
      <c r="B5">
        <v>0.87290000000000001</v>
      </c>
      <c r="C5">
        <v>0.90249999999999997</v>
      </c>
      <c r="D5">
        <v>0.71879999999999999</v>
      </c>
      <c r="E5">
        <v>0.61939999999999995</v>
      </c>
      <c r="F5">
        <v>0.83679999999999999</v>
      </c>
      <c r="G5">
        <v>0.48110000000000003</v>
      </c>
      <c r="H5">
        <v>0.50019999999999998</v>
      </c>
    </row>
    <row r="6" spans="1:8" x14ac:dyDescent="0.25">
      <c r="A6" t="s">
        <v>72</v>
      </c>
      <c r="B6">
        <v>2.5449999999999999</v>
      </c>
      <c r="C6">
        <v>2.4729999999999999</v>
      </c>
      <c r="D6">
        <v>1.599</v>
      </c>
      <c r="E6">
        <v>1.4350000000000001</v>
      </c>
      <c r="F6">
        <v>2.0230000000000001</v>
      </c>
      <c r="G6">
        <v>1.052</v>
      </c>
      <c r="H6">
        <v>0.77759999999999996</v>
      </c>
    </row>
    <row r="7" spans="1:8" x14ac:dyDescent="0.25">
      <c r="A7" t="s">
        <v>73</v>
      </c>
      <c r="B7">
        <v>0.6069</v>
      </c>
      <c r="C7">
        <v>0.79039999999999999</v>
      </c>
      <c r="D7">
        <v>0.44969999999999999</v>
      </c>
      <c r="E7">
        <v>0.34989999999999999</v>
      </c>
      <c r="F7">
        <v>0.62990000000000002</v>
      </c>
      <c r="G7">
        <v>0.3579</v>
      </c>
      <c r="H7">
        <v>0.72540000000000004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workbookViewId="0">
      <selection activeCell="N9" sqref="N9"/>
    </sheetView>
  </sheetViews>
  <sheetFormatPr defaultRowHeight="15" x14ac:dyDescent="0.25"/>
  <cols>
    <col min="1" max="2" width="16.7109375" customWidth="1"/>
    <col min="3" max="3" width="18.28515625" customWidth="1"/>
    <col min="4" max="4" width="20.5703125" customWidth="1"/>
    <col min="5" max="5" width="12.5703125" bestFit="1" customWidth="1"/>
    <col min="6" max="6" width="10.7109375" customWidth="1"/>
    <col min="7" max="7" width="11.28515625" customWidth="1"/>
    <col min="8" max="8" width="11.7109375" customWidth="1"/>
  </cols>
  <sheetData>
    <row r="1" spans="1:8" x14ac:dyDescent="0.25">
      <c r="A1" t="s">
        <v>57</v>
      </c>
      <c r="B1" t="s">
        <v>0</v>
      </c>
      <c r="C1" t="s">
        <v>1</v>
      </c>
      <c r="D1" t="s">
        <v>2</v>
      </c>
      <c r="E1" t="s">
        <v>53</v>
      </c>
      <c r="F1" t="s">
        <v>3</v>
      </c>
      <c r="G1" t="s">
        <v>56</v>
      </c>
      <c r="H1" t="s">
        <v>54</v>
      </c>
    </row>
    <row r="2" spans="1:8" x14ac:dyDescent="0.25">
      <c r="A2" t="s">
        <v>58</v>
      </c>
      <c r="B2">
        <v>296</v>
      </c>
      <c r="C2">
        <v>14</v>
      </c>
      <c r="D2">
        <v>12</v>
      </c>
      <c r="E2">
        <v>8</v>
      </c>
      <c r="F2">
        <v>6</v>
      </c>
      <c r="G2">
        <v>3</v>
      </c>
      <c r="H2">
        <v>0</v>
      </c>
    </row>
    <row r="3" spans="1:8" x14ac:dyDescent="0.25">
      <c r="A3" t="s">
        <v>58</v>
      </c>
      <c r="B3">
        <v>104</v>
      </c>
      <c r="C3">
        <v>5</v>
      </c>
      <c r="D3">
        <v>6</v>
      </c>
      <c r="E3">
        <v>9</v>
      </c>
      <c r="F3">
        <v>0</v>
      </c>
      <c r="G3">
        <v>2</v>
      </c>
      <c r="H3">
        <v>0</v>
      </c>
    </row>
    <row r="4" spans="1:8" x14ac:dyDescent="0.25">
      <c r="A4" t="s">
        <v>58</v>
      </c>
      <c r="B4">
        <v>39</v>
      </c>
      <c r="C4">
        <v>3</v>
      </c>
      <c r="D4">
        <v>0</v>
      </c>
      <c r="E4">
        <v>0</v>
      </c>
      <c r="F4">
        <v>0</v>
      </c>
      <c r="G4">
        <v>0</v>
      </c>
      <c r="H4">
        <v>0</v>
      </c>
    </row>
    <row r="5" spans="1:8" x14ac:dyDescent="0.25">
      <c r="A5" t="s">
        <v>60</v>
      </c>
      <c r="B5">
        <v>20</v>
      </c>
      <c r="C5">
        <v>11</v>
      </c>
      <c r="D5">
        <v>8</v>
      </c>
      <c r="E5">
        <v>0</v>
      </c>
      <c r="F5">
        <v>0</v>
      </c>
      <c r="G5">
        <v>0</v>
      </c>
      <c r="H5">
        <v>0</v>
      </c>
    </row>
    <row r="6" spans="1:8" x14ac:dyDescent="0.25">
      <c r="A6" t="s">
        <v>60</v>
      </c>
      <c r="B6">
        <v>33</v>
      </c>
      <c r="C6">
        <v>8</v>
      </c>
      <c r="D6">
        <v>4</v>
      </c>
      <c r="E6">
        <v>0</v>
      </c>
      <c r="F6">
        <v>0</v>
      </c>
      <c r="G6">
        <v>0</v>
      </c>
      <c r="H6">
        <v>0</v>
      </c>
    </row>
    <row r="7" spans="1:8" x14ac:dyDescent="0.25">
      <c r="A7" t="s">
        <v>60</v>
      </c>
      <c r="B7">
        <v>142</v>
      </c>
      <c r="C7">
        <v>12</v>
      </c>
      <c r="D7">
        <v>7</v>
      </c>
      <c r="E7">
        <v>6</v>
      </c>
      <c r="F7">
        <v>0</v>
      </c>
      <c r="G7">
        <v>6</v>
      </c>
      <c r="H7">
        <v>0</v>
      </c>
    </row>
    <row r="8" spans="1:8" x14ac:dyDescent="0.25">
      <c r="A8" t="s">
        <v>60</v>
      </c>
      <c r="B8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8" x14ac:dyDescent="0.25">
      <c r="A9" t="s">
        <v>60</v>
      </c>
      <c r="B9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25">
      <c r="A10" t="s">
        <v>60</v>
      </c>
      <c r="B10">
        <v>22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8" x14ac:dyDescent="0.25">
      <c r="A11" t="s">
        <v>60</v>
      </c>
      <c r="B11">
        <v>22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5">
      <c r="A12" t="s">
        <v>60</v>
      </c>
      <c r="B12">
        <v>35</v>
      </c>
      <c r="C12">
        <v>16</v>
      </c>
      <c r="D12">
        <v>13</v>
      </c>
      <c r="E12">
        <v>8</v>
      </c>
      <c r="F12">
        <v>2</v>
      </c>
      <c r="G12">
        <v>2</v>
      </c>
      <c r="H12">
        <v>0</v>
      </c>
    </row>
    <row r="13" spans="1:8" x14ac:dyDescent="0.25">
      <c r="A13" t="s">
        <v>60</v>
      </c>
      <c r="B13">
        <v>0</v>
      </c>
      <c r="C13">
        <v>17</v>
      </c>
      <c r="D13">
        <v>2</v>
      </c>
      <c r="E13">
        <v>3</v>
      </c>
      <c r="F13">
        <v>0</v>
      </c>
      <c r="G13">
        <v>3</v>
      </c>
      <c r="H13">
        <v>0</v>
      </c>
    </row>
    <row r="14" spans="1:8" x14ac:dyDescent="0.25">
      <c r="A14" t="s">
        <v>60</v>
      </c>
      <c r="B14">
        <v>0</v>
      </c>
      <c r="C14">
        <v>8</v>
      </c>
      <c r="D14">
        <v>4</v>
      </c>
      <c r="E14">
        <v>0</v>
      </c>
      <c r="F14">
        <v>0</v>
      </c>
      <c r="G14">
        <v>0</v>
      </c>
      <c r="H14">
        <v>0</v>
      </c>
    </row>
    <row r="15" spans="1:8" x14ac:dyDescent="0.25">
      <c r="A15" t="s">
        <v>60</v>
      </c>
      <c r="B15">
        <v>0</v>
      </c>
      <c r="C15">
        <v>0</v>
      </c>
      <c r="D15">
        <v>9</v>
      </c>
      <c r="E15">
        <v>0</v>
      </c>
      <c r="F15">
        <v>0</v>
      </c>
      <c r="G15">
        <v>0</v>
      </c>
      <c r="H15">
        <v>0</v>
      </c>
    </row>
    <row r="16" spans="1:8" x14ac:dyDescent="0.25">
      <c r="A16" t="s">
        <v>60</v>
      </c>
      <c r="B16">
        <v>52</v>
      </c>
      <c r="C16">
        <v>22</v>
      </c>
      <c r="D16">
        <v>14</v>
      </c>
      <c r="E16">
        <v>0</v>
      </c>
      <c r="F16">
        <v>0</v>
      </c>
      <c r="G16">
        <v>0</v>
      </c>
      <c r="H16">
        <v>0</v>
      </c>
    </row>
    <row r="17" spans="1:8" x14ac:dyDescent="0.25">
      <c r="A17" t="s">
        <v>60</v>
      </c>
      <c r="B17">
        <v>32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5">
      <c r="A18" t="s">
        <v>60</v>
      </c>
      <c r="B18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 t="s">
        <v>59</v>
      </c>
      <c r="B19">
        <v>29</v>
      </c>
      <c r="C19">
        <v>46</v>
      </c>
      <c r="D19">
        <v>186</v>
      </c>
      <c r="E19">
        <v>138</v>
      </c>
      <c r="F19">
        <v>118</v>
      </c>
      <c r="G19">
        <v>35</v>
      </c>
      <c r="H19">
        <v>46</v>
      </c>
    </row>
    <row r="20" spans="1:8" x14ac:dyDescent="0.25">
      <c r="A20" t="s">
        <v>59</v>
      </c>
      <c r="B20">
        <v>28</v>
      </c>
      <c r="C20">
        <v>0</v>
      </c>
      <c r="D20">
        <v>0</v>
      </c>
      <c r="E20">
        <v>19</v>
      </c>
      <c r="F20">
        <v>95</v>
      </c>
      <c r="G20">
        <v>29</v>
      </c>
      <c r="H20">
        <v>0</v>
      </c>
    </row>
    <row r="21" spans="1:8" x14ac:dyDescent="0.25">
      <c r="A21" t="s">
        <v>59</v>
      </c>
      <c r="B21">
        <v>0</v>
      </c>
      <c r="C21">
        <v>40</v>
      </c>
      <c r="D21">
        <v>62</v>
      </c>
      <c r="E21">
        <v>35</v>
      </c>
      <c r="F21">
        <v>30</v>
      </c>
      <c r="G21">
        <v>0</v>
      </c>
      <c r="H21">
        <v>2</v>
      </c>
    </row>
    <row r="22" spans="1:8" x14ac:dyDescent="0.25">
      <c r="A22" t="s">
        <v>63</v>
      </c>
      <c r="B22">
        <v>0</v>
      </c>
      <c r="C22">
        <v>0</v>
      </c>
      <c r="D22">
        <v>0</v>
      </c>
      <c r="E22">
        <v>24</v>
      </c>
      <c r="F22">
        <v>0</v>
      </c>
      <c r="G22">
        <v>0</v>
      </c>
      <c r="H22">
        <v>0</v>
      </c>
    </row>
    <row r="23" spans="1:8" x14ac:dyDescent="0.25">
      <c r="A23" t="s">
        <v>59</v>
      </c>
      <c r="B23">
        <v>0</v>
      </c>
      <c r="C23">
        <v>0</v>
      </c>
      <c r="D23">
        <v>0</v>
      </c>
      <c r="E23">
        <v>14</v>
      </c>
      <c r="F23">
        <v>0</v>
      </c>
      <c r="G23">
        <v>0</v>
      </c>
      <c r="H23">
        <v>0</v>
      </c>
    </row>
    <row r="24" spans="1:8" x14ac:dyDescent="0.25">
      <c r="A24" t="s">
        <v>59</v>
      </c>
      <c r="B24">
        <v>0</v>
      </c>
      <c r="C24">
        <v>0</v>
      </c>
      <c r="D24">
        <v>0</v>
      </c>
      <c r="E24">
        <v>0</v>
      </c>
      <c r="F24">
        <v>23</v>
      </c>
      <c r="G24">
        <v>0</v>
      </c>
      <c r="H24">
        <v>0</v>
      </c>
    </row>
    <row r="25" spans="1:8" x14ac:dyDescent="0.25">
      <c r="A25" t="s">
        <v>60</v>
      </c>
      <c r="B25">
        <v>0</v>
      </c>
      <c r="C25">
        <v>0</v>
      </c>
      <c r="D25">
        <v>0</v>
      </c>
      <c r="E25">
        <v>0</v>
      </c>
      <c r="F25">
        <v>80</v>
      </c>
      <c r="G25">
        <v>0</v>
      </c>
      <c r="H25">
        <v>0</v>
      </c>
    </row>
    <row r="26" spans="1:8" x14ac:dyDescent="0.25">
      <c r="A26" t="s">
        <v>59</v>
      </c>
      <c r="B26">
        <v>0</v>
      </c>
      <c r="C26">
        <v>0</v>
      </c>
      <c r="D26">
        <v>3</v>
      </c>
      <c r="E26">
        <v>0</v>
      </c>
      <c r="F26">
        <v>32</v>
      </c>
      <c r="G26">
        <v>0</v>
      </c>
      <c r="H26">
        <v>0</v>
      </c>
    </row>
    <row r="27" spans="1:8" x14ac:dyDescent="0.25">
      <c r="A27" t="s">
        <v>61</v>
      </c>
      <c r="B27">
        <v>0</v>
      </c>
      <c r="C27">
        <v>33</v>
      </c>
      <c r="D27">
        <v>0</v>
      </c>
      <c r="E27">
        <v>4</v>
      </c>
      <c r="F27">
        <v>0</v>
      </c>
      <c r="G27">
        <v>22</v>
      </c>
      <c r="H27">
        <v>0</v>
      </c>
    </row>
    <row r="28" spans="1:8" x14ac:dyDescent="0.25">
      <c r="A28" t="s">
        <v>62</v>
      </c>
      <c r="B28">
        <v>35</v>
      </c>
      <c r="C28">
        <v>0</v>
      </c>
      <c r="D28">
        <v>0</v>
      </c>
      <c r="E28">
        <v>0</v>
      </c>
      <c r="F28">
        <v>10</v>
      </c>
      <c r="G28">
        <v>0</v>
      </c>
      <c r="H28">
        <v>0</v>
      </c>
    </row>
    <row r="29" spans="1:8" x14ac:dyDescent="0.25">
      <c r="A29" t="s">
        <v>62</v>
      </c>
      <c r="B29">
        <v>0</v>
      </c>
      <c r="C29">
        <v>0</v>
      </c>
      <c r="D29">
        <v>0</v>
      </c>
      <c r="E29">
        <v>13</v>
      </c>
      <c r="F29">
        <v>22</v>
      </c>
      <c r="G29">
        <v>0</v>
      </c>
      <c r="H29">
        <v>0</v>
      </c>
    </row>
    <row r="30" spans="1:8" x14ac:dyDescent="0.25">
      <c r="A30" t="s">
        <v>64</v>
      </c>
      <c r="B30">
        <v>18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25">
      <c r="A31" t="s">
        <v>59</v>
      </c>
      <c r="B31">
        <v>23</v>
      </c>
      <c r="C31">
        <v>35</v>
      </c>
      <c r="D31">
        <v>120</v>
      </c>
      <c r="E31">
        <v>374</v>
      </c>
      <c r="F31">
        <v>145</v>
      </c>
      <c r="G31">
        <v>234</v>
      </c>
      <c r="H31">
        <v>27</v>
      </c>
    </row>
    <row r="32" spans="1:8" x14ac:dyDescent="0.25">
      <c r="A32" t="s">
        <v>61</v>
      </c>
      <c r="B32">
        <v>0</v>
      </c>
      <c r="C32">
        <v>13</v>
      </c>
      <c r="D32">
        <v>0</v>
      </c>
      <c r="E32">
        <v>0</v>
      </c>
      <c r="F32">
        <v>7</v>
      </c>
      <c r="G32">
        <v>0</v>
      </c>
      <c r="H32">
        <v>0</v>
      </c>
    </row>
    <row r="33" spans="1:9" x14ac:dyDescent="0.25">
      <c r="A33" t="s">
        <v>60</v>
      </c>
      <c r="B33">
        <v>0</v>
      </c>
      <c r="C33">
        <v>14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9" x14ac:dyDescent="0.25">
      <c r="A34" t="s">
        <v>65</v>
      </c>
      <c r="B34">
        <v>0</v>
      </c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9" x14ac:dyDescent="0.25">
      <c r="A35" s="8" t="s">
        <v>66</v>
      </c>
      <c r="B35">
        <f>SUM(B2:B34)</f>
        <v>988</v>
      </c>
      <c r="C35">
        <f>SUM(C2:C34)</f>
        <v>299</v>
      </c>
      <c r="D35">
        <f>SUM(D2:D34)</f>
        <v>450</v>
      </c>
      <c r="E35">
        <f t="shared" ref="E35:H35" si="0">SUM(E2:E34)</f>
        <v>655</v>
      </c>
      <c r="F35">
        <f t="shared" si="0"/>
        <v>570</v>
      </c>
      <c r="G35">
        <f t="shared" si="0"/>
        <v>336</v>
      </c>
      <c r="H35">
        <f t="shared" si="0"/>
        <v>75</v>
      </c>
      <c r="I35">
        <f>SUM(B35:H35)</f>
        <v>3373</v>
      </c>
    </row>
    <row r="36" spans="1:9" x14ac:dyDescent="0.25">
      <c r="A36" s="8"/>
    </row>
    <row r="37" spans="1:9" x14ac:dyDescent="0.25">
      <c r="A37" t="s">
        <v>90</v>
      </c>
      <c r="B37">
        <f>SUM(B32,B34,B27)</f>
        <v>0</v>
      </c>
      <c r="C37">
        <f t="shared" ref="C37:H37" si="1">SUM(C32,C34,C27)</f>
        <v>48</v>
      </c>
      <c r="D37">
        <f t="shared" si="1"/>
        <v>0</v>
      </c>
      <c r="E37">
        <f t="shared" si="1"/>
        <v>4</v>
      </c>
      <c r="F37">
        <f t="shared" si="1"/>
        <v>7</v>
      </c>
      <c r="G37">
        <f t="shared" si="1"/>
        <v>22</v>
      </c>
      <c r="H37">
        <f t="shared" si="1"/>
        <v>0</v>
      </c>
      <c r="I37">
        <f>SUM(B37:H37,B39:H39,B41:H41,B43:H43,B45:H45)</f>
        <v>3395</v>
      </c>
    </row>
    <row r="38" spans="1:9" x14ac:dyDescent="0.25">
      <c r="A38" t="s">
        <v>91</v>
      </c>
      <c r="B38" s="17">
        <f>B37/B35</f>
        <v>0</v>
      </c>
      <c r="C38" s="17">
        <f t="shared" ref="C38:H38" si="2">C37/C35</f>
        <v>0.16053511705685619</v>
      </c>
      <c r="D38" s="17">
        <f t="shared" si="2"/>
        <v>0</v>
      </c>
      <c r="E38" s="17">
        <f t="shared" si="2"/>
        <v>6.1068702290076335E-3</v>
      </c>
      <c r="F38" s="17">
        <f t="shared" si="2"/>
        <v>1.2280701754385965E-2</v>
      </c>
      <c r="G38" s="17">
        <f t="shared" si="2"/>
        <v>6.5476190476190479E-2</v>
      </c>
      <c r="H38" s="17">
        <f t="shared" si="2"/>
        <v>0</v>
      </c>
    </row>
    <row r="39" spans="1:9" x14ac:dyDescent="0.25">
      <c r="A39" t="s">
        <v>92</v>
      </c>
      <c r="B39">
        <f>SUM(B31,B26,B24,B23,B21,B20,B19)</f>
        <v>80</v>
      </c>
      <c r="C39">
        <f t="shared" ref="C39:H39" si="3">SUM(C31,C26,C24,C23,C21,C20,C19)</f>
        <v>121</v>
      </c>
      <c r="D39">
        <f t="shared" si="3"/>
        <v>371</v>
      </c>
      <c r="E39">
        <f t="shared" si="3"/>
        <v>580</v>
      </c>
      <c r="F39">
        <f t="shared" si="3"/>
        <v>443</v>
      </c>
      <c r="G39">
        <f t="shared" si="3"/>
        <v>298</v>
      </c>
      <c r="H39">
        <f t="shared" si="3"/>
        <v>75</v>
      </c>
    </row>
    <row r="40" spans="1:9" x14ac:dyDescent="0.25">
      <c r="A40" t="s">
        <v>93</v>
      </c>
      <c r="B40" s="11">
        <f>B39/B35*100</f>
        <v>8.097165991902834</v>
      </c>
      <c r="C40" s="11">
        <f t="shared" ref="C40:H40" si="4">C39/C35*100</f>
        <v>40.468227424749166</v>
      </c>
      <c r="D40" s="11">
        <f t="shared" si="4"/>
        <v>82.444444444444443</v>
      </c>
      <c r="E40" s="11">
        <f t="shared" si="4"/>
        <v>88.549618320610691</v>
      </c>
      <c r="F40" s="11">
        <f t="shared" si="4"/>
        <v>77.719298245614027</v>
      </c>
      <c r="G40" s="11">
        <f t="shared" si="4"/>
        <v>88.69047619047619</v>
      </c>
      <c r="H40" s="11">
        <f t="shared" si="4"/>
        <v>100</v>
      </c>
    </row>
    <row r="41" spans="1:9" x14ac:dyDescent="0.25">
      <c r="A41" t="s">
        <v>94</v>
      </c>
      <c r="B41">
        <f>SUM(B2,B3,B4,B28,B29)</f>
        <v>474</v>
      </c>
      <c r="C41">
        <f t="shared" ref="C41:H41" si="5">SUM(C2,C3,C4,C28,C29)</f>
        <v>22</v>
      </c>
      <c r="D41">
        <f t="shared" si="5"/>
        <v>18</v>
      </c>
      <c r="E41">
        <f t="shared" si="5"/>
        <v>30</v>
      </c>
      <c r="F41">
        <f t="shared" si="5"/>
        <v>38</v>
      </c>
      <c r="G41">
        <f t="shared" si="5"/>
        <v>5</v>
      </c>
      <c r="H41">
        <f t="shared" si="5"/>
        <v>0</v>
      </c>
    </row>
    <row r="42" spans="1:9" x14ac:dyDescent="0.25">
      <c r="A42" t="s">
        <v>98</v>
      </c>
      <c r="B42" s="10">
        <f>B41/B35*100</f>
        <v>47.97570850202429</v>
      </c>
      <c r="C42" s="10">
        <f t="shared" ref="C42:H42" si="6">C41/C35*100</f>
        <v>7.3578595317725757</v>
      </c>
      <c r="D42" s="10">
        <f t="shared" si="6"/>
        <v>4</v>
      </c>
      <c r="E42" s="10">
        <f t="shared" si="6"/>
        <v>4.5801526717557248</v>
      </c>
      <c r="F42" s="10">
        <f t="shared" si="6"/>
        <v>6.666666666666667</v>
      </c>
      <c r="G42" s="10">
        <f t="shared" si="6"/>
        <v>1.4880952380952379</v>
      </c>
      <c r="H42" s="10">
        <f t="shared" si="6"/>
        <v>0</v>
      </c>
    </row>
    <row r="43" spans="1:9" x14ac:dyDescent="0.25">
      <c r="A43" t="s">
        <v>95</v>
      </c>
      <c r="B43">
        <f>SUM(B22,B30)</f>
        <v>18</v>
      </c>
      <c r="C43">
        <f t="shared" ref="C43:H43" si="7">SUM(C22,C30)</f>
        <v>0</v>
      </c>
      <c r="D43">
        <f t="shared" si="7"/>
        <v>0</v>
      </c>
      <c r="E43">
        <f t="shared" si="7"/>
        <v>24</v>
      </c>
      <c r="F43">
        <f t="shared" si="7"/>
        <v>0</v>
      </c>
      <c r="G43">
        <f t="shared" si="7"/>
        <v>0</v>
      </c>
      <c r="H43">
        <f t="shared" si="7"/>
        <v>0</v>
      </c>
    </row>
    <row r="44" spans="1:9" x14ac:dyDescent="0.25">
      <c r="A44" t="s">
        <v>97</v>
      </c>
      <c r="B44" s="10">
        <f>B43/B35*100</f>
        <v>1.8218623481781375</v>
      </c>
      <c r="C44" s="10">
        <f t="shared" ref="C44:H44" si="8">C43/C35*100</f>
        <v>0</v>
      </c>
      <c r="D44" s="10">
        <f t="shared" si="8"/>
        <v>0</v>
      </c>
      <c r="E44" s="10">
        <f t="shared" si="8"/>
        <v>3.6641221374045805</v>
      </c>
      <c r="F44" s="10">
        <f t="shared" si="8"/>
        <v>0</v>
      </c>
      <c r="G44" s="10">
        <f t="shared" si="8"/>
        <v>0</v>
      </c>
      <c r="H44" s="10">
        <f t="shared" si="8"/>
        <v>0</v>
      </c>
    </row>
    <row r="45" spans="1:9" x14ac:dyDescent="0.25">
      <c r="A45" t="s">
        <v>99</v>
      </c>
      <c r="B45">
        <f>SUM(B5:B18,B18,B25,B33)</f>
        <v>438</v>
      </c>
      <c r="C45">
        <f t="shared" ref="C45:H45" si="9">SUM(C5:C18,C18,C25,C33)</f>
        <v>108</v>
      </c>
      <c r="D45">
        <f t="shared" si="9"/>
        <v>61</v>
      </c>
      <c r="E45">
        <f t="shared" si="9"/>
        <v>17</v>
      </c>
      <c r="F45">
        <f t="shared" si="9"/>
        <v>82</v>
      </c>
      <c r="G45">
        <f t="shared" si="9"/>
        <v>11</v>
      </c>
      <c r="H45">
        <f t="shared" si="9"/>
        <v>0</v>
      </c>
    </row>
    <row r="46" spans="1:9" x14ac:dyDescent="0.25">
      <c r="A46" t="s">
        <v>100</v>
      </c>
      <c r="B46" s="10">
        <f>B45/B35*100</f>
        <v>44.331983805668017</v>
      </c>
      <c r="C46" s="10">
        <f t="shared" ref="C46:H46" si="10">C45/C35*100</f>
        <v>36.120401337792643</v>
      </c>
      <c r="D46" s="10">
        <f t="shared" si="10"/>
        <v>13.555555555555557</v>
      </c>
      <c r="E46" s="10">
        <f t="shared" si="10"/>
        <v>2.5954198473282442</v>
      </c>
      <c r="F46" s="10">
        <f t="shared" si="10"/>
        <v>14.385964912280702</v>
      </c>
      <c r="G46" s="10">
        <f t="shared" si="10"/>
        <v>3.2738095238095242</v>
      </c>
      <c r="H46" s="10">
        <f t="shared" si="10"/>
        <v>0</v>
      </c>
    </row>
    <row r="47" spans="1:9" x14ac:dyDescent="0.25">
      <c r="A47" t="s">
        <v>96</v>
      </c>
      <c r="B47" s="10">
        <f>B41/$B43</f>
        <v>26.333333333333332</v>
      </c>
      <c r="C47" s="10">
        <f t="shared" ref="C47:H47" si="11">C41/$B43</f>
        <v>1.2222222222222223</v>
      </c>
      <c r="D47" s="10">
        <f t="shared" si="11"/>
        <v>1</v>
      </c>
      <c r="E47" s="10">
        <f t="shared" si="11"/>
        <v>1.6666666666666667</v>
      </c>
      <c r="F47" s="10">
        <f t="shared" si="11"/>
        <v>2.1111111111111112</v>
      </c>
      <c r="G47" s="10">
        <f t="shared" si="11"/>
        <v>0.27777777777777779</v>
      </c>
      <c r="H47" s="10">
        <f t="shared" si="1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topLeftCell="A16" workbookViewId="0">
      <selection activeCell="F38" sqref="F38"/>
    </sheetView>
  </sheetViews>
  <sheetFormatPr defaultRowHeight="15" x14ac:dyDescent="0.25"/>
  <cols>
    <col min="2" max="2" width="18.28515625" customWidth="1"/>
    <col min="3" max="3" width="18.140625" customWidth="1"/>
    <col min="4" max="4" width="17.7109375" customWidth="1"/>
    <col min="5" max="5" width="14.42578125" customWidth="1"/>
    <col min="6" max="6" width="13.85546875" customWidth="1"/>
    <col min="7" max="7" width="14.42578125" customWidth="1"/>
    <col min="8" max="8" width="12.5703125" bestFit="1" customWidth="1"/>
    <col min="9" max="9" width="15.5703125" customWidth="1"/>
  </cols>
  <sheetData>
    <row r="1" spans="2:9" x14ac:dyDescent="0.25">
      <c r="B1" t="s">
        <v>4</v>
      </c>
      <c r="C1" t="s">
        <v>0</v>
      </c>
      <c r="D1" t="s">
        <v>1</v>
      </c>
      <c r="E1" t="s">
        <v>2</v>
      </c>
      <c r="F1" t="s">
        <v>53</v>
      </c>
      <c r="G1" t="s">
        <v>3</v>
      </c>
      <c r="H1" t="s">
        <v>56</v>
      </c>
      <c r="I1" t="s">
        <v>54</v>
      </c>
    </row>
    <row r="2" spans="2:9" x14ac:dyDescent="0.25">
      <c r="B2" s="8" t="s">
        <v>6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0</v>
      </c>
    </row>
    <row r="3" spans="2:9" x14ac:dyDescent="0.25">
      <c r="B3" t="s">
        <v>7</v>
      </c>
      <c r="C3">
        <v>6</v>
      </c>
      <c r="D3">
        <v>6</v>
      </c>
      <c r="E3">
        <v>6</v>
      </c>
      <c r="F3">
        <v>6</v>
      </c>
      <c r="G3">
        <v>0</v>
      </c>
      <c r="H3">
        <v>6</v>
      </c>
      <c r="I3">
        <v>0</v>
      </c>
    </row>
    <row r="4" spans="2:9" x14ac:dyDescent="0.25">
      <c r="B4" t="s">
        <v>8</v>
      </c>
      <c r="C4">
        <v>9</v>
      </c>
      <c r="D4">
        <v>9</v>
      </c>
      <c r="E4">
        <v>0</v>
      </c>
      <c r="F4">
        <v>0</v>
      </c>
      <c r="G4">
        <v>0</v>
      </c>
      <c r="H4">
        <v>0</v>
      </c>
      <c r="I4">
        <v>0</v>
      </c>
    </row>
    <row r="5" spans="2:9" x14ac:dyDescent="0.25">
      <c r="B5" t="s">
        <v>10</v>
      </c>
      <c r="C5">
        <v>4</v>
      </c>
      <c r="D5">
        <v>4</v>
      </c>
      <c r="E5">
        <v>4</v>
      </c>
      <c r="F5">
        <v>0</v>
      </c>
      <c r="G5">
        <v>0</v>
      </c>
      <c r="H5">
        <v>0</v>
      </c>
      <c r="I5">
        <v>0</v>
      </c>
    </row>
    <row r="6" spans="2:9" x14ac:dyDescent="0.25">
      <c r="B6" t="s">
        <v>11</v>
      </c>
      <c r="C6">
        <v>5</v>
      </c>
      <c r="D6">
        <v>5</v>
      </c>
      <c r="E6">
        <v>5</v>
      </c>
      <c r="F6">
        <v>0</v>
      </c>
      <c r="G6">
        <v>0</v>
      </c>
      <c r="H6">
        <v>0</v>
      </c>
      <c r="I6">
        <v>0</v>
      </c>
    </row>
    <row r="7" spans="2:9" x14ac:dyDescent="0.25">
      <c r="B7" t="s">
        <v>12</v>
      </c>
      <c r="C7">
        <v>3</v>
      </c>
      <c r="D7">
        <v>3</v>
      </c>
      <c r="E7">
        <v>3</v>
      </c>
      <c r="F7">
        <v>3</v>
      </c>
      <c r="G7">
        <v>0</v>
      </c>
      <c r="H7">
        <v>6</v>
      </c>
      <c r="I7">
        <v>0</v>
      </c>
    </row>
    <row r="8" spans="2:9" x14ac:dyDescent="0.25">
      <c r="B8" t="s">
        <v>27</v>
      </c>
      <c r="C8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 t="s">
        <v>13</v>
      </c>
      <c r="C9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2:9" x14ac:dyDescent="0.25">
      <c r="B10" t="s">
        <v>41</v>
      </c>
      <c r="C10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2:9" x14ac:dyDescent="0.25">
      <c r="B11" t="s">
        <v>14</v>
      </c>
      <c r="C11">
        <v>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2:9" x14ac:dyDescent="0.25">
      <c r="B12" t="s">
        <v>16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0</v>
      </c>
    </row>
    <row r="13" spans="2:9" x14ac:dyDescent="0.25">
      <c r="B13" t="s">
        <v>18</v>
      </c>
      <c r="C13">
        <v>4</v>
      </c>
      <c r="D13">
        <v>4</v>
      </c>
      <c r="E13">
        <v>4</v>
      </c>
      <c r="F13">
        <v>0</v>
      </c>
      <c r="G13">
        <v>0</v>
      </c>
      <c r="H13">
        <v>0</v>
      </c>
      <c r="I13">
        <v>0</v>
      </c>
    </row>
    <row r="14" spans="2:9" x14ac:dyDescent="0.25">
      <c r="B14" t="s">
        <v>23</v>
      </c>
      <c r="C14">
        <v>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2:9" x14ac:dyDescent="0.25">
      <c r="B15" t="s">
        <v>19</v>
      </c>
      <c r="C15">
        <v>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2:9" x14ac:dyDescent="0.25">
      <c r="B16" t="s">
        <v>21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</row>
    <row r="17" spans="1:9" x14ac:dyDescent="0.25">
      <c r="B17" t="s">
        <v>22</v>
      </c>
      <c r="C17">
        <v>1</v>
      </c>
      <c r="D17">
        <v>0</v>
      </c>
      <c r="E17">
        <v>0</v>
      </c>
      <c r="F17">
        <v>1</v>
      </c>
      <c r="G17">
        <v>1</v>
      </c>
      <c r="H17">
        <v>1</v>
      </c>
      <c r="I17">
        <v>0</v>
      </c>
    </row>
    <row r="18" spans="1:9" x14ac:dyDescent="0.25">
      <c r="B18" t="s">
        <v>35</v>
      </c>
      <c r="C18">
        <v>0</v>
      </c>
      <c r="D18">
        <v>1</v>
      </c>
      <c r="E18">
        <v>1</v>
      </c>
      <c r="F18">
        <v>1</v>
      </c>
      <c r="G18">
        <v>1</v>
      </c>
      <c r="H18">
        <v>0</v>
      </c>
      <c r="I18">
        <v>1</v>
      </c>
    </row>
    <row r="19" spans="1:9" x14ac:dyDescent="0.25">
      <c r="B19" t="s">
        <v>39</v>
      </c>
      <c r="C19">
        <v>0</v>
      </c>
      <c r="D19">
        <v>0</v>
      </c>
      <c r="E19">
        <v>0</v>
      </c>
      <c r="F19" s="8">
        <v>5</v>
      </c>
      <c r="G19">
        <v>0</v>
      </c>
      <c r="H19">
        <v>0</v>
      </c>
      <c r="I19">
        <v>0</v>
      </c>
    </row>
    <row r="20" spans="1:9" x14ac:dyDescent="0.25">
      <c r="B20" t="s">
        <v>40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</row>
    <row r="21" spans="1:9" x14ac:dyDescent="0.25">
      <c r="B21" t="s">
        <v>45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</row>
    <row r="22" spans="1:9" x14ac:dyDescent="0.25">
      <c r="B22" t="s">
        <v>47</v>
      </c>
      <c r="C22">
        <v>0</v>
      </c>
      <c r="D22">
        <v>0</v>
      </c>
      <c r="E22">
        <v>0</v>
      </c>
      <c r="F22">
        <v>0</v>
      </c>
      <c r="G22">
        <v>2</v>
      </c>
      <c r="H22">
        <v>0</v>
      </c>
      <c r="I22">
        <v>0</v>
      </c>
    </row>
    <row r="23" spans="1:9" x14ac:dyDescent="0.25">
      <c r="B23" t="s">
        <v>48</v>
      </c>
      <c r="C23">
        <v>0</v>
      </c>
      <c r="D23">
        <v>0</v>
      </c>
      <c r="E23">
        <v>3</v>
      </c>
      <c r="F23">
        <v>0</v>
      </c>
      <c r="G23">
        <v>3</v>
      </c>
      <c r="H23">
        <v>0</v>
      </c>
      <c r="I23">
        <v>0</v>
      </c>
    </row>
    <row r="24" spans="1:9" x14ac:dyDescent="0.25">
      <c r="B24" t="s">
        <v>30</v>
      </c>
      <c r="C24">
        <v>0</v>
      </c>
      <c r="D24">
        <v>7</v>
      </c>
      <c r="E24">
        <v>0</v>
      </c>
      <c r="F24">
        <v>7</v>
      </c>
      <c r="G24">
        <v>0</v>
      </c>
      <c r="H24">
        <v>7</v>
      </c>
      <c r="I24">
        <v>0</v>
      </c>
    </row>
    <row r="25" spans="1:9" x14ac:dyDescent="0.25">
      <c r="B25" t="s">
        <v>25</v>
      </c>
      <c r="C25">
        <v>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9" x14ac:dyDescent="0.25">
      <c r="B26" t="s">
        <v>42</v>
      </c>
      <c r="C26">
        <v>0</v>
      </c>
      <c r="D26">
        <v>0</v>
      </c>
      <c r="E26">
        <v>0</v>
      </c>
      <c r="F26">
        <v>3</v>
      </c>
      <c r="G26">
        <v>3</v>
      </c>
      <c r="H26">
        <v>0</v>
      </c>
      <c r="I26">
        <v>0</v>
      </c>
    </row>
    <row r="27" spans="1:9" x14ac:dyDescent="0.25">
      <c r="B27" t="s">
        <v>26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 x14ac:dyDescent="0.25">
      <c r="B28" t="s">
        <v>38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</row>
    <row r="29" spans="1:9" x14ac:dyDescent="0.25">
      <c r="B29" s="8" t="s">
        <v>32</v>
      </c>
      <c r="C29">
        <v>9</v>
      </c>
      <c r="D29">
        <v>9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25">
      <c r="B30" s="8" t="s">
        <v>34</v>
      </c>
      <c r="C30">
        <v>0</v>
      </c>
      <c r="D30">
        <v>8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 x14ac:dyDescent="0.25">
      <c r="B31" t="s">
        <v>37</v>
      </c>
      <c r="C31">
        <v>8</v>
      </c>
      <c r="D31">
        <v>8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9" x14ac:dyDescent="0.25">
      <c r="A32" t="s">
        <v>67</v>
      </c>
      <c r="B32" t="s">
        <v>103</v>
      </c>
      <c r="C32">
        <f>SUM(C2:C31)</f>
        <v>96</v>
      </c>
      <c r="D32">
        <f t="shared" ref="D32:I32" si="0">SUM(D2:D31)</f>
        <v>75</v>
      </c>
      <c r="E32">
        <f t="shared" si="0"/>
        <v>37</v>
      </c>
      <c r="F32">
        <f t="shared" si="0"/>
        <v>38</v>
      </c>
      <c r="G32">
        <f t="shared" si="0"/>
        <v>22</v>
      </c>
      <c r="H32">
        <f t="shared" si="0"/>
        <v>31</v>
      </c>
      <c r="I32">
        <f t="shared" si="0"/>
        <v>3</v>
      </c>
    </row>
    <row r="33" spans="2:9" x14ac:dyDescent="0.25">
      <c r="B33" t="s">
        <v>105</v>
      </c>
      <c r="C33">
        <v>21</v>
      </c>
      <c r="D33">
        <v>15</v>
      </c>
      <c r="E33">
        <v>11</v>
      </c>
      <c r="F33">
        <v>12</v>
      </c>
      <c r="G33">
        <v>12</v>
      </c>
      <c r="H33">
        <v>8</v>
      </c>
      <c r="I33">
        <v>3</v>
      </c>
    </row>
    <row r="34" spans="2:9" x14ac:dyDescent="0.25">
      <c r="B34" t="s">
        <v>102</v>
      </c>
      <c r="C34" s="11">
        <f>C32/C33</f>
        <v>4.5714285714285712</v>
      </c>
      <c r="D34" s="11">
        <f t="shared" ref="D34:I34" si="1">D32/D33</f>
        <v>5</v>
      </c>
      <c r="E34" s="11">
        <f t="shared" si="1"/>
        <v>3.3636363636363638</v>
      </c>
      <c r="F34" s="11">
        <f t="shared" si="1"/>
        <v>3.1666666666666665</v>
      </c>
      <c r="G34" s="11">
        <f t="shared" si="1"/>
        <v>1.8333333333333333</v>
      </c>
      <c r="H34" s="11">
        <f t="shared" si="1"/>
        <v>3.875</v>
      </c>
      <c r="I34" s="11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7"/>
  <sheetViews>
    <sheetView topLeftCell="A28" workbookViewId="0">
      <selection sqref="A1:I34"/>
    </sheetView>
  </sheetViews>
  <sheetFormatPr defaultRowHeight="15" x14ac:dyDescent="0.25"/>
  <cols>
    <col min="1" max="1" width="19.5703125" customWidth="1"/>
    <col min="2" max="2" width="19.140625" customWidth="1"/>
    <col min="3" max="3" width="20.140625" customWidth="1"/>
    <col min="4" max="4" width="19.28515625" customWidth="1"/>
    <col min="5" max="5" width="15.28515625" customWidth="1"/>
    <col min="6" max="6" width="12.28515625" customWidth="1"/>
    <col min="7" max="7" width="10.85546875" customWidth="1"/>
    <col min="8" max="9" width="10.5703125" bestFit="1" customWidth="1"/>
  </cols>
  <sheetData>
    <row r="1" spans="1:9" x14ac:dyDescent="0.25">
      <c r="A1" t="s">
        <v>74</v>
      </c>
      <c r="B1" t="s">
        <v>4</v>
      </c>
      <c r="C1" t="s">
        <v>0</v>
      </c>
      <c r="D1" t="s">
        <v>1</v>
      </c>
      <c r="E1" t="s">
        <v>2</v>
      </c>
      <c r="F1" t="s">
        <v>53</v>
      </c>
      <c r="G1" t="s">
        <v>3</v>
      </c>
      <c r="H1" t="s">
        <v>56</v>
      </c>
      <c r="I1" t="s">
        <v>54</v>
      </c>
    </row>
    <row r="2" spans="1:9" x14ac:dyDescent="0.25">
      <c r="A2" t="s">
        <v>5</v>
      </c>
      <c r="B2" t="s">
        <v>6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0</v>
      </c>
    </row>
    <row r="3" spans="1:9" x14ac:dyDescent="0.25">
      <c r="B3" t="s">
        <v>7</v>
      </c>
      <c r="C3">
        <v>6</v>
      </c>
      <c r="D3">
        <v>6</v>
      </c>
      <c r="E3">
        <v>6</v>
      </c>
      <c r="F3">
        <v>6</v>
      </c>
      <c r="G3">
        <v>6</v>
      </c>
      <c r="H3">
        <v>6</v>
      </c>
      <c r="I3">
        <v>0</v>
      </c>
    </row>
    <row r="4" spans="1:9" x14ac:dyDescent="0.25">
      <c r="B4" t="s">
        <v>8</v>
      </c>
      <c r="C4">
        <v>13</v>
      </c>
      <c r="D4">
        <v>13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5">
      <c r="A5" t="s">
        <v>9</v>
      </c>
      <c r="B5" t="s">
        <v>10</v>
      </c>
      <c r="C5">
        <v>3</v>
      </c>
      <c r="D5">
        <v>3</v>
      </c>
      <c r="E5">
        <v>3</v>
      </c>
      <c r="F5">
        <v>0</v>
      </c>
      <c r="G5">
        <v>0</v>
      </c>
      <c r="H5">
        <v>0</v>
      </c>
      <c r="I5">
        <v>0</v>
      </c>
    </row>
    <row r="6" spans="1:9" x14ac:dyDescent="0.25">
      <c r="B6" t="s">
        <v>11</v>
      </c>
      <c r="C6">
        <v>5</v>
      </c>
      <c r="D6">
        <v>5</v>
      </c>
      <c r="E6">
        <v>5</v>
      </c>
      <c r="F6">
        <v>0</v>
      </c>
      <c r="G6">
        <v>0</v>
      </c>
      <c r="H6">
        <v>0</v>
      </c>
      <c r="I6">
        <v>0</v>
      </c>
    </row>
    <row r="7" spans="1:9" x14ac:dyDescent="0.25">
      <c r="B7" t="s">
        <v>12</v>
      </c>
      <c r="C7">
        <v>3</v>
      </c>
      <c r="D7">
        <v>3</v>
      </c>
      <c r="E7">
        <v>3</v>
      </c>
      <c r="F7">
        <v>3</v>
      </c>
      <c r="G7">
        <v>0</v>
      </c>
      <c r="H7">
        <v>3</v>
      </c>
      <c r="I7">
        <v>0</v>
      </c>
    </row>
    <row r="8" spans="1:9" x14ac:dyDescent="0.25">
      <c r="B8" t="s">
        <v>27</v>
      </c>
      <c r="C8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B9" t="s">
        <v>13</v>
      </c>
      <c r="C9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B10" t="s">
        <v>41</v>
      </c>
      <c r="C10">
        <v>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B11" t="s">
        <v>14</v>
      </c>
      <c r="C11">
        <v>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A12" t="s">
        <v>15</v>
      </c>
      <c r="B12" t="s">
        <v>16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0</v>
      </c>
    </row>
    <row r="13" spans="1:9" x14ac:dyDescent="0.25">
      <c r="B13" t="s">
        <v>43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25">
      <c r="B14" t="s">
        <v>44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25">
      <c r="B15" t="s">
        <v>49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 x14ac:dyDescent="0.25">
      <c r="A16" t="s">
        <v>17</v>
      </c>
      <c r="B16" t="s">
        <v>18</v>
      </c>
      <c r="C16">
        <v>4</v>
      </c>
      <c r="D16">
        <v>4</v>
      </c>
      <c r="E16">
        <v>4</v>
      </c>
      <c r="F16">
        <v>0</v>
      </c>
      <c r="G16">
        <v>0</v>
      </c>
      <c r="H16">
        <v>0</v>
      </c>
      <c r="I16">
        <v>0</v>
      </c>
    </row>
    <row r="17" spans="1:9" x14ac:dyDescent="0.25">
      <c r="A17" t="s">
        <v>24</v>
      </c>
      <c r="B17" t="s">
        <v>23</v>
      </c>
      <c r="C17">
        <v>8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25">
      <c r="B18" t="s">
        <v>19</v>
      </c>
      <c r="C18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25">
      <c r="A19" t="s">
        <v>20</v>
      </c>
      <c r="B19" t="s">
        <v>21</v>
      </c>
      <c r="C19">
        <v>2</v>
      </c>
      <c r="D19">
        <v>2</v>
      </c>
      <c r="E19">
        <v>2</v>
      </c>
      <c r="F19">
        <v>2</v>
      </c>
      <c r="G19">
        <v>2</v>
      </c>
      <c r="H19">
        <v>2</v>
      </c>
      <c r="I19">
        <v>2</v>
      </c>
    </row>
    <row r="20" spans="1:9" x14ac:dyDescent="0.25">
      <c r="B20" t="s">
        <v>22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</row>
    <row r="21" spans="1:9" x14ac:dyDescent="0.25">
      <c r="B21" t="s">
        <v>35</v>
      </c>
      <c r="C21">
        <v>1</v>
      </c>
      <c r="D21">
        <v>1</v>
      </c>
      <c r="E21">
        <v>1</v>
      </c>
      <c r="F21">
        <v>1</v>
      </c>
      <c r="G21">
        <v>1</v>
      </c>
      <c r="H21">
        <v>0</v>
      </c>
      <c r="I21">
        <v>1</v>
      </c>
    </row>
    <row r="22" spans="1:9" x14ac:dyDescent="0.25">
      <c r="B22" t="s">
        <v>39</v>
      </c>
      <c r="C22">
        <v>5</v>
      </c>
      <c r="D22">
        <v>0</v>
      </c>
      <c r="E22">
        <v>0</v>
      </c>
      <c r="F22">
        <v>5</v>
      </c>
      <c r="G22">
        <v>0</v>
      </c>
      <c r="H22">
        <v>0</v>
      </c>
      <c r="I22">
        <v>0</v>
      </c>
    </row>
    <row r="23" spans="1:9" x14ac:dyDescent="0.25">
      <c r="B23" t="s">
        <v>40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</row>
    <row r="24" spans="1:9" x14ac:dyDescent="0.25">
      <c r="B24" t="s">
        <v>45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</row>
    <row r="25" spans="1:9" x14ac:dyDescent="0.25">
      <c r="B25" t="s">
        <v>47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</row>
    <row r="26" spans="1:9" x14ac:dyDescent="0.25">
      <c r="B26" t="s">
        <v>48</v>
      </c>
      <c r="C26">
        <v>0</v>
      </c>
      <c r="D26">
        <v>0</v>
      </c>
      <c r="E26">
        <v>3</v>
      </c>
      <c r="F26">
        <v>0</v>
      </c>
      <c r="G26">
        <v>3</v>
      </c>
      <c r="H26">
        <v>0</v>
      </c>
      <c r="I26">
        <v>0</v>
      </c>
    </row>
    <row r="27" spans="1:9" x14ac:dyDescent="0.25">
      <c r="B27" t="s">
        <v>30</v>
      </c>
      <c r="C27">
        <v>0</v>
      </c>
      <c r="D27">
        <v>5</v>
      </c>
      <c r="E27">
        <v>0</v>
      </c>
      <c r="F27">
        <v>5</v>
      </c>
      <c r="G27">
        <v>0</v>
      </c>
      <c r="H27">
        <v>5</v>
      </c>
      <c r="I27">
        <v>0</v>
      </c>
    </row>
    <row r="28" spans="1:9" x14ac:dyDescent="0.25">
      <c r="A28" t="s">
        <v>29</v>
      </c>
      <c r="B28" t="s">
        <v>25</v>
      </c>
      <c r="C28">
        <v>3</v>
      </c>
      <c r="D28">
        <v>0</v>
      </c>
      <c r="E28">
        <v>0</v>
      </c>
      <c r="F28">
        <v>0</v>
      </c>
      <c r="G28">
        <v>3</v>
      </c>
      <c r="H28">
        <v>0</v>
      </c>
      <c r="I28">
        <v>0</v>
      </c>
    </row>
    <row r="29" spans="1:9" x14ac:dyDescent="0.25">
      <c r="B29" t="s">
        <v>42</v>
      </c>
      <c r="C29">
        <v>0</v>
      </c>
      <c r="D29">
        <v>0</v>
      </c>
      <c r="E29">
        <v>0</v>
      </c>
      <c r="F29">
        <v>3</v>
      </c>
      <c r="G29">
        <v>3</v>
      </c>
      <c r="H29">
        <v>0</v>
      </c>
      <c r="I29">
        <v>0</v>
      </c>
    </row>
    <row r="30" spans="1:9" x14ac:dyDescent="0.25">
      <c r="B30" t="s">
        <v>26</v>
      </c>
      <c r="C30">
        <v>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 x14ac:dyDescent="0.25">
      <c r="A31" t="s">
        <v>55</v>
      </c>
      <c r="B31" t="s">
        <v>38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</row>
    <row r="32" spans="1:9" x14ac:dyDescent="0.25">
      <c r="A32" t="s">
        <v>31</v>
      </c>
      <c r="B32" t="s">
        <v>32</v>
      </c>
      <c r="C32">
        <v>12</v>
      </c>
      <c r="D32">
        <v>12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9" x14ac:dyDescent="0.25">
      <c r="A33" t="s">
        <v>33</v>
      </c>
      <c r="B33" t="s">
        <v>34</v>
      </c>
      <c r="C33">
        <v>0</v>
      </c>
      <c r="D33">
        <v>8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 x14ac:dyDescent="0.25">
      <c r="A34" t="s">
        <v>36</v>
      </c>
      <c r="B34" t="s">
        <v>37</v>
      </c>
      <c r="C34">
        <v>8</v>
      </c>
      <c r="D34">
        <v>8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9" x14ac:dyDescent="0.25">
      <c r="B35" t="s">
        <v>101</v>
      </c>
      <c r="C35">
        <f>SUM(C2:C34)</f>
        <v>111</v>
      </c>
      <c r="D35">
        <f t="shared" ref="D35:I35" si="0">SUM(D2:D34)</f>
        <v>80</v>
      </c>
      <c r="E35">
        <f t="shared" si="0"/>
        <v>37</v>
      </c>
      <c r="F35">
        <f t="shared" si="0"/>
        <v>37</v>
      </c>
      <c r="G35">
        <f t="shared" si="0"/>
        <v>31</v>
      </c>
      <c r="H35">
        <f t="shared" si="0"/>
        <v>27</v>
      </c>
      <c r="I35">
        <f t="shared" si="0"/>
        <v>4</v>
      </c>
    </row>
    <row r="36" spans="1:9" x14ac:dyDescent="0.25">
      <c r="B36" t="s">
        <v>104</v>
      </c>
      <c r="C36">
        <v>21</v>
      </c>
      <c r="D36">
        <v>15</v>
      </c>
      <c r="E36">
        <v>11</v>
      </c>
      <c r="F36">
        <v>12</v>
      </c>
      <c r="G36">
        <v>12</v>
      </c>
      <c r="H36">
        <v>8</v>
      </c>
      <c r="I36">
        <v>3</v>
      </c>
    </row>
    <row r="37" spans="1:9" x14ac:dyDescent="0.25">
      <c r="B37" t="s">
        <v>102</v>
      </c>
      <c r="C37" s="10">
        <f>C35/C36</f>
        <v>5.2857142857142856</v>
      </c>
      <c r="D37" s="10">
        <f t="shared" ref="D37:I37" si="1">D35/D36</f>
        <v>5.333333333333333</v>
      </c>
      <c r="E37" s="10">
        <f t="shared" si="1"/>
        <v>3.3636363636363638</v>
      </c>
      <c r="F37" s="10">
        <f t="shared" si="1"/>
        <v>3.0833333333333335</v>
      </c>
      <c r="G37" s="10">
        <f t="shared" si="1"/>
        <v>2.5833333333333335</v>
      </c>
      <c r="H37" s="10">
        <f t="shared" si="1"/>
        <v>3.375</v>
      </c>
      <c r="I37" s="10">
        <f t="shared" si="1"/>
        <v>1.3333333333333333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topLeftCell="A11" workbookViewId="0">
      <selection activeCell="C30" sqref="C30"/>
    </sheetView>
  </sheetViews>
  <sheetFormatPr defaultRowHeight="15" x14ac:dyDescent="0.25"/>
  <cols>
    <col min="1" max="1" width="22.42578125" bestFit="1" customWidth="1"/>
    <col min="2" max="2" width="23.7109375" customWidth="1"/>
    <col min="3" max="3" width="16" customWidth="1"/>
    <col min="4" max="4" width="13.42578125" customWidth="1"/>
    <col min="5" max="6" width="13.28515625" customWidth="1"/>
    <col min="10" max="10" width="12.5703125" customWidth="1"/>
  </cols>
  <sheetData>
    <row r="1" spans="1:10" x14ac:dyDescent="0.25">
      <c r="A1" t="s">
        <v>74</v>
      </c>
      <c r="B1" t="s">
        <v>4</v>
      </c>
      <c r="C1" t="s">
        <v>107</v>
      </c>
      <c r="D1" t="s">
        <v>0</v>
      </c>
      <c r="E1" t="s">
        <v>1</v>
      </c>
      <c r="F1" t="s">
        <v>2</v>
      </c>
      <c r="G1" t="s">
        <v>53</v>
      </c>
      <c r="H1" t="s">
        <v>3</v>
      </c>
      <c r="I1" t="s">
        <v>56</v>
      </c>
      <c r="J1" t="s">
        <v>54</v>
      </c>
    </row>
    <row r="2" spans="1:10" x14ac:dyDescent="0.25">
      <c r="A2" t="s">
        <v>5</v>
      </c>
      <c r="B2" t="s">
        <v>6</v>
      </c>
      <c r="C2" t="s">
        <v>108</v>
      </c>
      <c r="D2">
        <v>4</v>
      </c>
      <c r="E2">
        <v>4</v>
      </c>
      <c r="F2">
        <v>4</v>
      </c>
      <c r="G2">
        <v>4</v>
      </c>
      <c r="H2">
        <v>4</v>
      </c>
      <c r="I2">
        <v>4</v>
      </c>
      <c r="J2">
        <v>0</v>
      </c>
    </row>
    <row r="3" spans="1:10" x14ac:dyDescent="0.25">
      <c r="B3" t="s">
        <v>7</v>
      </c>
      <c r="C3" t="s">
        <v>110</v>
      </c>
      <c r="D3">
        <v>6</v>
      </c>
      <c r="E3">
        <v>6</v>
      </c>
      <c r="F3">
        <v>6</v>
      </c>
      <c r="G3">
        <v>6</v>
      </c>
      <c r="H3">
        <v>6</v>
      </c>
      <c r="I3">
        <v>6</v>
      </c>
      <c r="J3">
        <v>0</v>
      </c>
    </row>
    <row r="4" spans="1:10" x14ac:dyDescent="0.25">
      <c r="B4" t="s">
        <v>8</v>
      </c>
      <c r="C4" t="s">
        <v>111</v>
      </c>
      <c r="D4">
        <v>13</v>
      </c>
      <c r="E4">
        <v>13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9</v>
      </c>
      <c r="B5" t="s">
        <v>10</v>
      </c>
      <c r="C5" t="s">
        <v>108</v>
      </c>
      <c r="D5">
        <v>3</v>
      </c>
      <c r="E5">
        <v>3</v>
      </c>
      <c r="F5">
        <v>3</v>
      </c>
      <c r="G5">
        <v>0</v>
      </c>
      <c r="H5">
        <v>0</v>
      </c>
      <c r="I5">
        <v>0</v>
      </c>
      <c r="J5">
        <v>0</v>
      </c>
    </row>
    <row r="6" spans="1:10" x14ac:dyDescent="0.25">
      <c r="B6" t="s">
        <v>11</v>
      </c>
      <c r="C6" t="s">
        <v>113</v>
      </c>
      <c r="D6">
        <v>5</v>
      </c>
      <c r="E6">
        <v>5</v>
      </c>
      <c r="F6">
        <v>5</v>
      </c>
      <c r="G6">
        <v>0</v>
      </c>
      <c r="H6">
        <v>0</v>
      </c>
      <c r="I6">
        <v>0</v>
      </c>
      <c r="J6">
        <v>0</v>
      </c>
    </row>
    <row r="7" spans="1:10" x14ac:dyDescent="0.25">
      <c r="B7" t="s">
        <v>12</v>
      </c>
      <c r="C7" t="s">
        <v>108</v>
      </c>
      <c r="D7">
        <v>3</v>
      </c>
      <c r="E7">
        <v>3</v>
      </c>
      <c r="F7">
        <v>3</v>
      </c>
      <c r="G7">
        <v>3</v>
      </c>
      <c r="H7">
        <v>0</v>
      </c>
      <c r="I7">
        <v>3</v>
      </c>
      <c r="J7">
        <v>0</v>
      </c>
    </row>
    <row r="8" spans="1:10" x14ac:dyDescent="0.25">
      <c r="A8" t="s">
        <v>108</v>
      </c>
      <c r="B8" t="s">
        <v>27</v>
      </c>
      <c r="C8" t="s">
        <v>112</v>
      </c>
      <c r="D8">
        <v>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 t="s">
        <v>110</v>
      </c>
      <c r="B9" t="s">
        <v>13</v>
      </c>
      <c r="C9" t="s">
        <v>112</v>
      </c>
      <c r="D9">
        <v>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25">
      <c r="A10" t="s">
        <v>111</v>
      </c>
      <c r="B10" t="s">
        <v>41</v>
      </c>
      <c r="D10">
        <v>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25">
      <c r="A11" t="s">
        <v>108</v>
      </c>
      <c r="B11" t="s">
        <v>14</v>
      </c>
      <c r="C11" t="s">
        <v>113</v>
      </c>
      <c r="D11">
        <v>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 t="s">
        <v>113</v>
      </c>
      <c r="B12" t="s">
        <v>16</v>
      </c>
      <c r="C12" t="s">
        <v>108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v>0</v>
      </c>
    </row>
    <row r="13" spans="1:10" x14ac:dyDescent="0.25">
      <c r="A13" t="s">
        <v>108</v>
      </c>
      <c r="B13" s="8" t="s">
        <v>43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112</v>
      </c>
      <c r="B14" s="8" t="s">
        <v>44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112</v>
      </c>
      <c r="B15" s="8" t="s">
        <v>49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5">
      <c r="B16" t="s">
        <v>18</v>
      </c>
      <c r="C16" t="s">
        <v>114</v>
      </c>
      <c r="D16">
        <v>4</v>
      </c>
      <c r="E16">
        <v>4</v>
      </c>
      <c r="F16">
        <v>4</v>
      </c>
      <c r="G16">
        <v>0</v>
      </c>
      <c r="H16">
        <v>0</v>
      </c>
      <c r="I16">
        <v>0</v>
      </c>
      <c r="J16">
        <v>0</v>
      </c>
    </row>
    <row r="17" spans="1:10" x14ac:dyDescent="0.25">
      <c r="A17" t="s">
        <v>113</v>
      </c>
      <c r="B17" t="s">
        <v>23</v>
      </c>
      <c r="C17" t="s">
        <v>112</v>
      </c>
      <c r="D17">
        <v>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5">
      <c r="A18" t="s">
        <v>108</v>
      </c>
      <c r="B18" t="s">
        <v>19</v>
      </c>
      <c r="C18" t="s">
        <v>111</v>
      </c>
      <c r="D18">
        <v>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5">
      <c r="A19" t="s">
        <v>20</v>
      </c>
      <c r="B19" t="s">
        <v>21</v>
      </c>
      <c r="C19" t="s">
        <v>111</v>
      </c>
      <c r="D19">
        <v>2</v>
      </c>
      <c r="E19">
        <v>2</v>
      </c>
      <c r="F19">
        <v>2</v>
      </c>
      <c r="G19">
        <v>2</v>
      </c>
      <c r="H19">
        <v>2</v>
      </c>
      <c r="I19">
        <v>2</v>
      </c>
      <c r="J19">
        <v>2</v>
      </c>
    </row>
    <row r="20" spans="1:10" x14ac:dyDescent="0.25">
      <c r="B20" t="s">
        <v>22</v>
      </c>
      <c r="C20" t="s">
        <v>115</v>
      </c>
      <c r="D20">
        <v>1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</row>
    <row r="21" spans="1:10" x14ac:dyDescent="0.25">
      <c r="B21" t="s">
        <v>35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</row>
    <row r="22" spans="1:10" x14ac:dyDescent="0.25">
      <c r="B22" t="s">
        <v>39</v>
      </c>
      <c r="C22" t="s">
        <v>109</v>
      </c>
      <c r="D22">
        <v>5</v>
      </c>
      <c r="E22">
        <v>0</v>
      </c>
      <c r="F22">
        <v>0</v>
      </c>
      <c r="G22">
        <v>5</v>
      </c>
      <c r="H22">
        <v>0</v>
      </c>
      <c r="I22">
        <v>0</v>
      </c>
      <c r="J22">
        <v>0</v>
      </c>
    </row>
    <row r="23" spans="1:10" x14ac:dyDescent="0.25">
      <c r="B23" t="s">
        <v>40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</row>
    <row r="24" spans="1:10" x14ac:dyDescent="0.25">
      <c r="B24" t="s">
        <v>45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</row>
    <row r="25" spans="1:10" x14ac:dyDescent="0.25">
      <c r="B25" t="s">
        <v>47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</row>
    <row r="26" spans="1:10" x14ac:dyDescent="0.25">
      <c r="B26" t="s">
        <v>48</v>
      </c>
      <c r="C26" t="s">
        <v>110</v>
      </c>
      <c r="D26">
        <v>0</v>
      </c>
      <c r="E26">
        <v>0</v>
      </c>
      <c r="F26">
        <v>3</v>
      </c>
      <c r="G26">
        <v>0</v>
      </c>
      <c r="H26">
        <v>3</v>
      </c>
      <c r="I26">
        <v>0</v>
      </c>
      <c r="J26">
        <v>0</v>
      </c>
    </row>
    <row r="27" spans="1:10" x14ac:dyDescent="0.25">
      <c r="B27" t="s">
        <v>30</v>
      </c>
      <c r="C27" t="s">
        <v>110</v>
      </c>
      <c r="D27">
        <v>0</v>
      </c>
      <c r="E27">
        <v>5</v>
      </c>
      <c r="F27">
        <v>0</v>
      </c>
      <c r="G27">
        <v>5</v>
      </c>
      <c r="H27">
        <v>0</v>
      </c>
      <c r="I27">
        <v>5</v>
      </c>
      <c r="J27">
        <v>0</v>
      </c>
    </row>
    <row r="28" spans="1:10" x14ac:dyDescent="0.25">
      <c r="A28" t="s">
        <v>29</v>
      </c>
      <c r="B28" t="s">
        <v>25</v>
      </c>
      <c r="D28">
        <v>3</v>
      </c>
      <c r="E28">
        <v>0</v>
      </c>
      <c r="F28">
        <v>0</v>
      </c>
      <c r="G28">
        <v>0</v>
      </c>
      <c r="H28">
        <v>3</v>
      </c>
      <c r="I28">
        <v>0</v>
      </c>
      <c r="J28">
        <v>0</v>
      </c>
    </row>
    <row r="29" spans="1:10" x14ac:dyDescent="0.25">
      <c r="B29" t="s">
        <v>42</v>
      </c>
      <c r="D29">
        <v>0</v>
      </c>
      <c r="E29">
        <v>0</v>
      </c>
      <c r="F29">
        <v>0</v>
      </c>
      <c r="G29">
        <v>3</v>
      </c>
      <c r="H29">
        <v>3</v>
      </c>
      <c r="I29">
        <v>0</v>
      </c>
      <c r="J29">
        <v>0</v>
      </c>
    </row>
    <row r="30" spans="1:10" x14ac:dyDescent="0.25">
      <c r="B30" t="s">
        <v>26</v>
      </c>
      <c r="D30">
        <v>3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A31" t="s">
        <v>55</v>
      </c>
      <c r="B31" t="s">
        <v>38</v>
      </c>
      <c r="C31" t="s">
        <v>111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</row>
    <row r="32" spans="1:10" x14ac:dyDescent="0.25">
      <c r="A32" t="s">
        <v>31</v>
      </c>
      <c r="B32" t="s">
        <v>32</v>
      </c>
      <c r="C32" t="s">
        <v>109</v>
      </c>
      <c r="D32">
        <v>12</v>
      </c>
      <c r="E32">
        <v>12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A33" t="s">
        <v>33</v>
      </c>
      <c r="B33" t="s">
        <v>34</v>
      </c>
      <c r="D33">
        <v>0</v>
      </c>
      <c r="E33">
        <v>8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A34" t="s">
        <v>36</v>
      </c>
      <c r="B34" t="s">
        <v>37</v>
      </c>
      <c r="D34">
        <v>8</v>
      </c>
      <c r="E34">
        <v>8</v>
      </c>
      <c r="F34">
        <v>0</v>
      </c>
      <c r="G34">
        <v>0</v>
      </c>
      <c r="H34">
        <v>0</v>
      </c>
      <c r="I34">
        <v>0</v>
      </c>
      <c r="J3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4"/>
  <sheetViews>
    <sheetView topLeftCell="A7" workbookViewId="0">
      <selection activeCell="A29" sqref="A29"/>
    </sheetView>
  </sheetViews>
  <sheetFormatPr defaultRowHeight="15" x14ac:dyDescent="0.25"/>
  <cols>
    <col min="1" max="1" width="23.42578125" customWidth="1"/>
    <col min="2" max="2" width="20.7109375" customWidth="1"/>
    <col min="3" max="3" width="34.42578125" customWidth="1"/>
    <col min="4" max="4" width="18.7109375" customWidth="1"/>
  </cols>
  <sheetData>
    <row r="1" spans="1:11" x14ac:dyDescent="0.25">
      <c r="A1" t="s">
        <v>74</v>
      </c>
      <c r="B1" t="s">
        <v>4</v>
      </c>
      <c r="C1" t="s">
        <v>116</v>
      </c>
      <c r="D1" t="s">
        <v>117</v>
      </c>
      <c r="E1" t="s">
        <v>0</v>
      </c>
      <c r="F1" t="s">
        <v>1</v>
      </c>
      <c r="G1" t="s">
        <v>2</v>
      </c>
      <c r="H1" t="s">
        <v>53</v>
      </c>
      <c r="I1" t="s">
        <v>3</v>
      </c>
      <c r="J1" t="s">
        <v>56</v>
      </c>
      <c r="K1" t="s">
        <v>54</v>
      </c>
    </row>
    <row r="2" spans="1:11" x14ac:dyDescent="0.25">
      <c r="A2" t="s">
        <v>5</v>
      </c>
      <c r="B2" t="s">
        <v>6</v>
      </c>
      <c r="C2" t="s">
        <v>118</v>
      </c>
      <c r="D2" t="s">
        <v>119</v>
      </c>
      <c r="E2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0</v>
      </c>
    </row>
    <row r="3" spans="1:11" x14ac:dyDescent="0.25">
      <c r="B3" t="s">
        <v>7</v>
      </c>
      <c r="C3" t="s">
        <v>118</v>
      </c>
      <c r="D3" t="s">
        <v>120</v>
      </c>
      <c r="E3">
        <v>6</v>
      </c>
      <c r="F3">
        <v>6</v>
      </c>
      <c r="G3">
        <v>6</v>
      </c>
      <c r="H3">
        <v>6</v>
      </c>
      <c r="I3">
        <v>6</v>
      </c>
      <c r="J3">
        <v>6</v>
      </c>
      <c r="K3">
        <v>0</v>
      </c>
    </row>
    <row r="4" spans="1:11" x14ac:dyDescent="0.25">
      <c r="B4" t="s">
        <v>8</v>
      </c>
      <c r="C4" t="s">
        <v>121</v>
      </c>
      <c r="D4" t="s">
        <v>122</v>
      </c>
      <c r="E4">
        <v>13</v>
      </c>
      <c r="F4">
        <v>13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9</v>
      </c>
      <c r="B5" t="s">
        <v>10</v>
      </c>
      <c r="C5" t="s">
        <v>125</v>
      </c>
      <c r="D5" t="s">
        <v>126</v>
      </c>
      <c r="E5">
        <v>3</v>
      </c>
      <c r="F5">
        <v>3</v>
      </c>
      <c r="G5">
        <v>3</v>
      </c>
      <c r="H5">
        <v>0</v>
      </c>
      <c r="I5">
        <v>0</v>
      </c>
      <c r="J5">
        <v>0</v>
      </c>
      <c r="K5">
        <v>0</v>
      </c>
    </row>
    <row r="6" spans="1:11" x14ac:dyDescent="0.25">
      <c r="B6" t="s">
        <v>11</v>
      </c>
      <c r="C6" t="s">
        <v>123</v>
      </c>
      <c r="D6" t="s">
        <v>127</v>
      </c>
      <c r="E6">
        <v>5</v>
      </c>
      <c r="F6">
        <v>5</v>
      </c>
      <c r="G6">
        <v>5</v>
      </c>
      <c r="H6">
        <v>0</v>
      </c>
      <c r="I6">
        <v>0</v>
      </c>
      <c r="J6">
        <v>0</v>
      </c>
      <c r="K6">
        <v>0</v>
      </c>
    </row>
    <row r="7" spans="1:11" x14ac:dyDescent="0.25">
      <c r="B7" t="s">
        <v>12</v>
      </c>
      <c r="C7" t="s">
        <v>123</v>
      </c>
      <c r="D7" t="s">
        <v>127</v>
      </c>
      <c r="E7">
        <v>3</v>
      </c>
      <c r="F7">
        <v>3</v>
      </c>
      <c r="G7">
        <v>3</v>
      </c>
      <c r="H7">
        <v>3</v>
      </c>
      <c r="I7">
        <v>0</v>
      </c>
      <c r="J7">
        <v>3</v>
      </c>
      <c r="K7">
        <v>0</v>
      </c>
    </row>
    <row r="8" spans="1:11" x14ac:dyDescent="0.25">
      <c r="B8" t="s">
        <v>27</v>
      </c>
      <c r="C8" t="s">
        <v>123</v>
      </c>
      <c r="D8" t="s">
        <v>124</v>
      </c>
      <c r="E8">
        <v>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B9" t="s">
        <v>13</v>
      </c>
      <c r="C9" t="s">
        <v>123</v>
      </c>
      <c r="D9" t="s">
        <v>128</v>
      </c>
      <c r="E9">
        <v>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B10" t="s">
        <v>41</v>
      </c>
      <c r="C10" t="s">
        <v>123</v>
      </c>
      <c r="D10" t="s">
        <v>129</v>
      </c>
      <c r="E10">
        <v>7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B11" t="s">
        <v>14</v>
      </c>
      <c r="C11" t="s">
        <v>123</v>
      </c>
      <c r="D11" t="s">
        <v>130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 t="s">
        <v>15</v>
      </c>
      <c r="B12" t="s">
        <v>16</v>
      </c>
      <c r="C12" t="s">
        <v>123</v>
      </c>
      <c r="D12" t="s">
        <v>129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K12">
        <v>0</v>
      </c>
    </row>
    <row r="13" spans="1:11" x14ac:dyDescent="0.25">
      <c r="A13" t="s">
        <v>17</v>
      </c>
      <c r="B13" t="s">
        <v>18</v>
      </c>
      <c r="C13" t="s">
        <v>123</v>
      </c>
      <c r="D13" t="s">
        <v>126</v>
      </c>
      <c r="E13">
        <v>4</v>
      </c>
      <c r="F13">
        <v>4</v>
      </c>
      <c r="G13">
        <v>4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 t="s">
        <v>24</v>
      </c>
      <c r="B14" t="s">
        <v>23</v>
      </c>
      <c r="C14" t="s">
        <v>123</v>
      </c>
      <c r="D14" t="s">
        <v>131</v>
      </c>
      <c r="E14">
        <v>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B15" t="s">
        <v>19</v>
      </c>
      <c r="C15" t="s">
        <v>123</v>
      </c>
      <c r="D15" t="s">
        <v>132</v>
      </c>
      <c r="E15">
        <v>6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 x14ac:dyDescent="0.25">
      <c r="A16" t="s">
        <v>20</v>
      </c>
      <c r="B16" t="s">
        <v>21</v>
      </c>
      <c r="C16" t="s">
        <v>137</v>
      </c>
      <c r="D16" t="s">
        <v>130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</row>
    <row r="17" spans="1:11" x14ac:dyDescent="0.25">
      <c r="B17" t="s">
        <v>22</v>
      </c>
      <c r="C17" t="s">
        <v>125</v>
      </c>
      <c r="D17" t="s">
        <v>124</v>
      </c>
      <c r="E17">
        <v>1</v>
      </c>
      <c r="F17">
        <v>0</v>
      </c>
      <c r="G17">
        <v>0</v>
      </c>
      <c r="H17">
        <v>1</v>
      </c>
      <c r="I17">
        <v>1</v>
      </c>
      <c r="J17">
        <v>1</v>
      </c>
      <c r="K17">
        <v>0</v>
      </c>
    </row>
    <row r="18" spans="1:11" x14ac:dyDescent="0.25">
      <c r="B18" t="s">
        <v>35</v>
      </c>
      <c r="C18" t="s">
        <v>133</v>
      </c>
      <c r="D18" t="s">
        <v>128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</row>
    <row r="19" spans="1:11" x14ac:dyDescent="0.25">
      <c r="B19" t="s">
        <v>39</v>
      </c>
      <c r="C19" t="s">
        <v>134</v>
      </c>
      <c r="D19" t="s">
        <v>130</v>
      </c>
      <c r="E19">
        <v>5</v>
      </c>
      <c r="F19">
        <v>0</v>
      </c>
      <c r="G19">
        <v>0</v>
      </c>
      <c r="H19">
        <v>5</v>
      </c>
      <c r="I19">
        <v>0</v>
      </c>
      <c r="J19">
        <v>0</v>
      </c>
      <c r="K19">
        <v>0</v>
      </c>
    </row>
    <row r="20" spans="1:11" x14ac:dyDescent="0.25">
      <c r="B20" t="s">
        <v>40</v>
      </c>
      <c r="C20" t="s">
        <v>134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</row>
    <row r="21" spans="1:11" x14ac:dyDescent="0.25">
      <c r="B21" t="s">
        <v>45</v>
      </c>
      <c r="C21" t="s">
        <v>125</v>
      </c>
      <c r="D21" t="s">
        <v>124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</row>
    <row r="22" spans="1:11" x14ac:dyDescent="0.25">
      <c r="B22" t="s">
        <v>47</v>
      </c>
      <c r="C22" t="s">
        <v>123</v>
      </c>
      <c r="D22" t="s">
        <v>135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</row>
    <row r="23" spans="1:11" x14ac:dyDescent="0.25">
      <c r="B23" t="s">
        <v>48</v>
      </c>
      <c r="C23" t="s">
        <v>125</v>
      </c>
      <c r="D23" t="s">
        <v>130</v>
      </c>
      <c r="E23">
        <v>0</v>
      </c>
      <c r="F23">
        <v>0</v>
      </c>
      <c r="G23">
        <v>3</v>
      </c>
      <c r="H23">
        <v>0</v>
      </c>
      <c r="I23">
        <v>3</v>
      </c>
      <c r="J23">
        <v>0</v>
      </c>
      <c r="K23">
        <v>0</v>
      </c>
    </row>
    <row r="24" spans="1:11" x14ac:dyDescent="0.25">
      <c r="B24" t="s">
        <v>30</v>
      </c>
      <c r="C24" t="s">
        <v>136</v>
      </c>
      <c r="D24" t="s">
        <v>131</v>
      </c>
      <c r="E24">
        <v>0</v>
      </c>
      <c r="F24">
        <v>5</v>
      </c>
      <c r="G24">
        <v>0</v>
      </c>
      <c r="H24">
        <v>5</v>
      </c>
      <c r="I24">
        <v>0</v>
      </c>
      <c r="J24">
        <v>5</v>
      </c>
      <c r="K24">
        <v>0</v>
      </c>
    </row>
    <row r="25" spans="1:11" x14ac:dyDescent="0.25">
      <c r="A25" t="s">
        <v>29</v>
      </c>
      <c r="B25" t="s">
        <v>25</v>
      </c>
      <c r="C25" t="s">
        <v>121</v>
      </c>
      <c r="E25">
        <v>3</v>
      </c>
      <c r="F25">
        <v>0</v>
      </c>
      <c r="G25">
        <v>0</v>
      </c>
      <c r="H25">
        <v>0</v>
      </c>
      <c r="I25">
        <v>3</v>
      </c>
      <c r="J25">
        <v>0</v>
      </c>
      <c r="K25">
        <v>0</v>
      </c>
    </row>
    <row r="26" spans="1:11" x14ac:dyDescent="0.25">
      <c r="B26" t="s">
        <v>42</v>
      </c>
      <c r="C26" t="s">
        <v>121</v>
      </c>
      <c r="D26" t="s">
        <v>120</v>
      </c>
      <c r="E26">
        <v>0</v>
      </c>
      <c r="F26">
        <v>0</v>
      </c>
      <c r="G26">
        <v>0</v>
      </c>
      <c r="H26">
        <v>3</v>
      </c>
      <c r="I26">
        <v>3</v>
      </c>
      <c r="J26">
        <v>0</v>
      </c>
      <c r="K26">
        <v>0</v>
      </c>
    </row>
    <row r="27" spans="1:11" x14ac:dyDescent="0.25">
      <c r="B27" t="s">
        <v>26</v>
      </c>
      <c r="C27" t="s">
        <v>121</v>
      </c>
      <c r="E27">
        <v>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 x14ac:dyDescent="0.25">
      <c r="A28" t="s">
        <v>55</v>
      </c>
      <c r="B28" t="s">
        <v>38</v>
      </c>
      <c r="C28" t="s">
        <v>125</v>
      </c>
      <c r="D28" t="s">
        <v>128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</row>
    <row r="29" spans="1:11" x14ac:dyDescent="0.25">
      <c r="A29" t="s">
        <v>31</v>
      </c>
      <c r="B29" t="s">
        <v>32</v>
      </c>
      <c r="C29" t="s">
        <v>138</v>
      </c>
      <c r="D29" t="s">
        <v>129</v>
      </c>
      <c r="E29">
        <v>12</v>
      </c>
      <c r="F29">
        <v>12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1:11" x14ac:dyDescent="0.25">
      <c r="A30" t="s">
        <v>33</v>
      </c>
      <c r="B30" t="s">
        <v>34</v>
      </c>
      <c r="E30">
        <v>0</v>
      </c>
      <c r="F30">
        <v>8</v>
      </c>
      <c r="G30">
        <v>0</v>
      </c>
      <c r="H30">
        <v>0</v>
      </c>
      <c r="I30">
        <v>0</v>
      </c>
      <c r="J30">
        <v>0</v>
      </c>
      <c r="K30">
        <v>0</v>
      </c>
    </row>
    <row r="31" spans="1:11" x14ac:dyDescent="0.25">
      <c r="A31" t="s">
        <v>36</v>
      </c>
      <c r="B31" t="s">
        <v>37</v>
      </c>
      <c r="E31">
        <v>8</v>
      </c>
      <c r="F31">
        <v>8</v>
      </c>
      <c r="G31">
        <v>0</v>
      </c>
      <c r="H31">
        <v>0</v>
      </c>
      <c r="I31">
        <v>0</v>
      </c>
      <c r="J31">
        <v>0</v>
      </c>
      <c r="K31">
        <v>0</v>
      </c>
    </row>
    <row r="34" spans="5:5" x14ac:dyDescent="0.25">
      <c r="E34">
        <f>LN(E29)</f>
        <v>2.4849066497880004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2 g B W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A 7 a A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2 g B W S i K R 7 g O A A A A E Q A A A B M A H A B G b 3 J t d W x h c y 9 T Z W N 0 a W 9 u M S 5 t I K I Y A C i g F A A A A A A A A A A A A A A A A A A A A A A A A A A A A C t O T S 7 J z M 9 T C I b Q h t Y A U E s B A i 0 A F A A C A A g A O 2 g B W d H d V o y m A A A A + A A A A B I A A A A A A A A A A A A A A A A A A A A A A E N v b m Z p Z y 9 Q Y W N r Y W d l L n h t b F B L A Q I t A B Q A A g A I A D t o A V k P y u m r p A A A A O k A A A A T A A A A A A A A A A A A A A A A A P I A A A B b Q 2 9 u d G V u d F 9 U e X B l c 1 0 u e G 1 s U E s B A i 0 A F A A C A A g A O 2 g B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H 7 6 Y Y N w 6 J J r k Y T q D p 9 v 9 E A A A A A A g A A A A A A E G Y A A A A B A A A g A A A A o u b k 0 L i X f A Z / g / K s g r Y 5 c u Q 8 2 s A r k U L w U n B 1 k o J k Y Q A A A A A A D o A A A A A C A A A g A A A A + R y C l O P j 9 R w O U 2 c I D g V n j s H i J 7 j 5 W 8 B M L U F N x r u W S R B Q A A A A i s m y 2 w Q x H 4 y 0 I + + 3 b 8 I o X R r R t g j F x y e + 7 W V 8 D / o h / Q a f b m j X p q / x M 7 r F 9 J w 5 K z O S y / E t g e q x d R w u M f A v Z Q a x K J 4 x g G Z V y a P q G F q / C F l X c U p A A A A A B L N y I b 2 c R R S 2 7 + e I n F G j E y i a N y Q N f L w 3 e D a s 2 e E N 8 / D Z F 9 5 0 8 C v D q o y r K n S I e l e f m h n q N B Q m n B x K / q 0 F S d F f T Q = = < / D a t a M a s h u p > 
</file>

<file path=customXml/itemProps1.xml><?xml version="1.0" encoding="utf-8"?>
<ds:datastoreItem xmlns:ds="http://schemas.openxmlformats.org/officeDocument/2006/customXml" ds:itemID="{95127C68-35FA-423E-9ACE-BA1FAD6A49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Physico-chemical </vt:lpstr>
      <vt:lpstr>M_GSM</vt:lpstr>
      <vt:lpstr> richness and Composition </vt:lpstr>
      <vt:lpstr>Diversity</vt:lpstr>
      <vt:lpstr>FFG</vt:lpstr>
      <vt:lpstr>ETbios</vt:lpstr>
      <vt:lpstr>SASS</vt:lpstr>
      <vt:lpstr>Trait movt</vt:lpstr>
      <vt:lpstr>final FFG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2024-06-04T19:19:32Z</dcterms:created>
  <dcterms:modified xsi:type="dcterms:W3CDTF">2025-12-29T18:47:32Z</dcterms:modified>
</cp:coreProperties>
</file>