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202300"/>
  <mc:AlternateContent xmlns:mc="http://schemas.openxmlformats.org/markup-compatibility/2006">
    <mc:Choice Requires="x15">
      <x15ac:absPath xmlns:x15ac="http://schemas.microsoft.com/office/spreadsheetml/2010/11/ac" url="C:\Users\DELL\Desktop\Submission\"/>
    </mc:Choice>
  </mc:AlternateContent>
  <xr:revisionPtr revIDLastSave="0" documentId="8_{84D6C1D6-7A56-41FA-AF57-0139AB0F8E7A}" xr6:coauthVersionLast="47" xr6:coauthVersionMax="47" xr10:uidLastSave="{00000000-0000-0000-0000-000000000000}"/>
  <bookViews>
    <workbookView xWindow="-110" yWindow="-110" windowWidth="19420" windowHeight="10300" activeTab="3" xr2:uid="{C4324C35-4DB4-411C-8E30-72D16D442C8E}"/>
  </bookViews>
  <sheets>
    <sheet name="ReadMe" sheetId="13" r:id="rId1"/>
    <sheet name="Results" sheetId="5" r:id="rId2"/>
    <sheet name="Analysis" sheetId="3" r:id="rId3"/>
    <sheet name="Pathways" sheetId="9" r:id="rId4"/>
    <sheet name="India_NTP" sheetId="1" r:id="rId5"/>
    <sheet name="India_MPP" sheetId="11" r:id="rId6"/>
    <sheet name="AUS_NTP" sheetId="12" r:id="rId7"/>
    <sheet name="AUS_CSIRO" sheetId="2" r:id="rId8"/>
    <sheet name="Global_IEA" sheetId="7" r:id="rId9"/>
    <sheet name="Lists" sheetId="4"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3" l="1"/>
  <c r="F19" i="13" s="1"/>
  <c r="CO18" i="3"/>
  <c r="CI15" i="3"/>
  <c r="CJ15" i="3" s="1"/>
  <c r="CH31" i="3"/>
  <c r="CH28" i="3"/>
  <c r="CI20" i="3"/>
  <c r="CH20" i="3"/>
  <c r="CH17" i="3"/>
  <c r="CK4" i="3"/>
  <c r="CL4" i="3" s="1"/>
  <c r="CM4" i="3" s="1"/>
  <c r="CN4" i="3" s="1"/>
  <c r="CO4" i="3" s="1"/>
  <c r="CP4" i="3" s="1"/>
  <c r="CQ4" i="3" s="1"/>
  <c r="CR4" i="3" s="1"/>
  <c r="CS4" i="3" s="1"/>
  <c r="CT4" i="3" s="1"/>
  <c r="CU4" i="3" s="1"/>
  <c r="CV4" i="3" s="1"/>
  <c r="CW4" i="3" s="1"/>
  <c r="CX4" i="3" s="1"/>
  <c r="CY4" i="3" s="1"/>
  <c r="CZ4" i="3" s="1"/>
  <c r="DA4" i="3" s="1"/>
  <c r="DB4" i="3" s="1"/>
  <c r="DC4" i="3" s="1"/>
  <c r="DD4" i="3" s="1"/>
  <c r="DE4" i="3" s="1"/>
  <c r="DF4" i="3" s="1"/>
  <c r="DG4" i="3" s="1"/>
  <c r="DH4" i="3" s="1"/>
  <c r="CJ4" i="3"/>
  <c r="CI4" i="3"/>
  <c r="CI9" i="3"/>
  <c r="CI10" i="3" s="1"/>
  <c r="CI7" i="3" s="1"/>
  <c r="CH10" i="3"/>
  <c r="CH9" i="3"/>
  <c r="CA7" i="3"/>
  <c r="CA29" i="3"/>
  <c r="CA18" i="3"/>
  <c r="AR29" i="3"/>
  <c r="AY31" i="3"/>
  <c r="AY28" i="3"/>
  <c r="AY20" i="3"/>
  <c r="AY17" i="3"/>
  <c r="F38" i="9"/>
  <c r="AR7" i="3"/>
  <c r="BT10" i="3"/>
  <c r="BT7" i="3" s="1"/>
  <c r="BS10" i="3"/>
  <c r="BS7" i="3" s="1"/>
  <c r="BQ10" i="3"/>
  <c r="BP10" i="3"/>
  <c r="BH10" i="3"/>
  <c r="BH7" i="3" s="1"/>
  <c r="BG10" i="3"/>
  <c r="BG7" i="3" s="1"/>
  <c r="BE10" i="3"/>
  <c r="BE7" i="3" s="1"/>
  <c r="BD10" i="3"/>
  <c r="BD7" i="3" s="1"/>
  <c r="BY9" i="3"/>
  <c r="BY10" i="3" s="1"/>
  <c r="BY7" i="3" s="1"/>
  <c r="BX9" i="3"/>
  <c r="BX10" i="3" s="1"/>
  <c r="BX7" i="3" s="1"/>
  <c r="BW9" i="3"/>
  <c r="BW10" i="3" s="1"/>
  <c r="BW7" i="3" s="1"/>
  <c r="BV9" i="3"/>
  <c r="BV10" i="3" s="1"/>
  <c r="BV7" i="3" s="1"/>
  <c r="BU9" i="3"/>
  <c r="BU10" i="3" s="1"/>
  <c r="BU7" i="3" s="1"/>
  <c r="BT9" i="3"/>
  <c r="BS9" i="3"/>
  <c r="BR9" i="3"/>
  <c r="BR10" i="3" s="1"/>
  <c r="BR7" i="3" s="1"/>
  <c r="BQ9" i="3"/>
  <c r="BP9" i="3"/>
  <c r="BO9" i="3"/>
  <c r="BO10" i="3" s="1"/>
  <c r="BO7" i="3" s="1"/>
  <c r="BN9" i="3"/>
  <c r="BN10" i="3" s="1"/>
  <c r="BN7" i="3" s="1"/>
  <c r="BM9" i="3"/>
  <c r="BM10" i="3" s="1"/>
  <c r="BM7" i="3" s="1"/>
  <c r="BL9" i="3"/>
  <c r="BL10" i="3" s="1"/>
  <c r="BL7" i="3" s="1"/>
  <c r="BK9" i="3"/>
  <c r="BK10" i="3" s="1"/>
  <c r="BK7" i="3" s="1"/>
  <c r="BJ9" i="3"/>
  <c r="BJ10" i="3" s="1"/>
  <c r="BJ7" i="3" s="1"/>
  <c r="BI9" i="3"/>
  <c r="BI10" i="3" s="1"/>
  <c r="BI7" i="3" s="1"/>
  <c r="BH9" i="3"/>
  <c r="BG9" i="3"/>
  <c r="BF9" i="3"/>
  <c r="BF10" i="3" s="1"/>
  <c r="BF7" i="3" s="1"/>
  <c r="BE9" i="3"/>
  <c r="BD9" i="3"/>
  <c r="BC9" i="3"/>
  <c r="BC10" i="3" s="1"/>
  <c r="BC7" i="3" s="1"/>
  <c r="BB9" i="3"/>
  <c r="BB10" i="3" s="1"/>
  <c r="BB7" i="3" s="1"/>
  <c r="BA9" i="3"/>
  <c r="BA10" i="3" s="1"/>
  <c r="BA7" i="3" s="1"/>
  <c r="AZ9" i="3"/>
  <c r="AZ10" i="3" s="1"/>
  <c r="AZ7" i="3" s="1"/>
  <c r="BQ7" i="3"/>
  <c r="BP7" i="3"/>
  <c r="AZ6" i="3"/>
  <c r="BA6" i="3" s="1"/>
  <c r="AY10" i="3"/>
  <c r="AY9" i="3"/>
  <c r="AP10" i="3"/>
  <c r="AP7" i="3" s="1"/>
  <c r="AJ10" i="3"/>
  <c r="AJ7" i="3" s="1"/>
  <c r="AI10" i="3"/>
  <c r="AI7" i="3" s="1"/>
  <c r="AE10" i="3"/>
  <c r="AE7" i="3" s="1"/>
  <c r="AD10" i="3"/>
  <c r="AD7" i="3" s="1"/>
  <c r="X10" i="3"/>
  <c r="X7" i="3" s="1"/>
  <c r="W10" i="3"/>
  <c r="W7" i="3" s="1"/>
  <c r="S10" i="3"/>
  <c r="S7" i="3" s="1"/>
  <c r="AP9" i="3"/>
  <c r="AO9" i="3"/>
  <c r="AO10" i="3" s="1"/>
  <c r="AO7" i="3" s="1"/>
  <c r="AN9" i="3"/>
  <c r="AN10" i="3" s="1"/>
  <c r="AN7" i="3" s="1"/>
  <c r="AM9" i="3"/>
  <c r="AM10" i="3" s="1"/>
  <c r="AM7" i="3" s="1"/>
  <c r="AL9" i="3"/>
  <c r="AL10" i="3" s="1"/>
  <c r="AL7" i="3" s="1"/>
  <c r="AK9" i="3"/>
  <c r="AK10" i="3" s="1"/>
  <c r="AK7" i="3" s="1"/>
  <c r="AJ9" i="3"/>
  <c r="AI9" i="3"/>
  <c r="AH9" i="3"/>
  <c r="AH10" i="3" s="1"/>
  <c r="AH7" i="3" s="1"/>
  <c r="AG9" i="3"/>
  <c r="AG10" i="3" s="1"/>
  <c r="AG7" i="3" s="1"/>
  <c r="AF9" i="3"/>
  <c r="AF10" i="3" s="1"/>
  <c r="AF7" i="3" s="1"/>
  <c r="AE9" i="3"/>
  <c r="AD9" i="3"/>
  <c r="AC9" i="3"/>
  <c r="AC10" i="3" s="1"/>
  <c r="AC7" i="3" s="1"/>
  <c r="AB9" i="3"/>
  <c r="AB10" i="3" s="1"/>
  <c r="AB7" i="3" s="1"/>
  <c r="AA9" i="3"/>
  <c r="AA10" i="3" s="1"/>
  <c r="AA7" i="3" s="1"/>
  <c r="Z9" i="3"/>
  <c r="Z10" i="3" s="1"/>
  <c r="Z7" i="3" s="1"/>
  <c r="Y9" i="3"/>
  <c r="Y10" i="3" s="1"/>
  <c r="Y7" i="3" s="1"/>
  <c r="X9" i="3"/>
  <c r="W9" i="3"/>
  <c r="V9" i="3"/>
  <c r="V10" i="3" s="1"/>
  <c r="V7" i="3" s="1"/>
  <c r="U9" i="3"/>
  <c r="U10" i="3" s="1"/>
  <c r="U7" i="3" s="1"/>
  <c r="T9" i="3"/>
  <c r="T10" i="3" s="1"/>
  <c r="T7" i="3" s="1"/>
  <c r="S9" i="3"/>
  <c r="R9" i="3"/>
  <c r="R10" i="3" s="1"/>
  <c r="R7" i="3" s="1"/>
  <c r="Q9" i="3"/>
  <c r="Q10" i="3" s="1"/>
  <c r="Q7" i="3" s="1"/>
  <c r="Q6" i="3"/>
  <c r="R6" i="3" s="1"/>
  <c r="P10" i="3"/>
  <c r="P7" i="3" s="1"/>
  <c r="P8" i="3" s="1"/>
  <c r="P12" i="3" s="1"/>
  <c r="P9" i="3"/>
  <c r="I7" i="3"/>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B12"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B10" i="9"/>
  <c r="AF7" i="9"/>
  <c r="AF6" i="9"/>
  <c r="AF5" i="9"/>
  <c r="AF4" i="9"/>
  <c r="AF3" i="9"/>
  <c r="AF2" i="9"/>
  <c r="AE7" i="9"/>
  <c r="AD7" i="9"/>
  <c r="AC7" i="9"/>
  <c r="AB7" i="9"/>
  <c r="AA7" i="9"/>
  <c r="Z7" i="9"/>
  <c r="Y7" i="9"/>
  <c r="X7" i="9"/>
  <c r="W7" i="9"/>
  <c r="V7" i="9"/>
  <c r="U7" i="9"/>
  <c r="T7" i="9"/>
  <c r="S7" i="9"/>
  <c r="R7" i="9"/>
  <c r="Q7" i="9"/>
  <c r="P7" i="9"/>
  <c r="O7" i="9"/>
  <c r="N7" i="9"/>
  <c r="M7" i="9"/>
  <c r="L7" i="9"/>
  <c r="K7" i="9"/>
  <c r="J7" i="9"/>
  <c r="I7" i="9"/>
  <c r="H7" i="9"/>
  <c r="G7" i="9"/>
  <c r="F7" i="9"/>
  <c r="E7" i="9"/>
  <c r="D7" i="9"/>
  <c r="C7" i="9"/>
  <c r="A7" i="9"/>
  <c r="AE6" i="9"/>
  <c r="AD6" i="9"/>
  <c r="AC6" i="9"/>
  <c r="AB6" i="9"/>
  <c r="AA6" i="9"/>
  <c r="Z6" i="9"/>
  <c r="Y6" i="9"/>
  <c r="X6" i="9"/>
  <c r="W6" i="9"/>
  <c r="V6" i="9"/>
  <c r="U6" i="9"/>
  <c r="T6" i="9"/>
  <c r="S6" i="9"/>
  <c r="R6" i="9"/>
  <c r="Q6" i="9"/>
  <c r="P6" i="9"/>
  <c r="O6" i="9"/>
  <c r="N6" i="9"/>
  <c r="M6" i="9"/>
  <c r="L6" i="9"/>
  <c r="K6" i="9"/>
  <c r="J6" i="9"/>
  <c r="I6" i="9"/>
  <c r="H6" i="9"/>
  <c r="G6" i="9"/>
  <c r="F6" i="9"/>
  <c r="A6" i="9"/>
  <c r="AE5" i="9"/>
  <c r="AD5" i="9"/>
  <c r="AC5" i="9"/>
  <c r="AB5" i="9"/>
  <c r="AA5" i="9"/>
  <c r="Z5" i="9"/>
  <c r="Y5" i="9"/>
  <c r="X5" i="9"/>
  <c r="W5" i="9"/>
  <c r="V5" i="9"/>
  <c r="U5" i="9"/>
  <c r="T5" i="9"/>
  <c r="S5" i="9"/>
  <c r="R5" i="9"/>
  <c r="Q5" i="9"/>
  <c r="P5" i="9"/>
  <c r="O5" i="9"/>
  <c r="N5" i="9"/>
  <c r="M5" i="9"/>
  <c r="L5" i="9"/>
  <c r="K5" i="9"/>
  <c r="J5" i="9"/>
  <c r="I5" i="9"/>
  <c r="H5" i="9"/>
  <c r="G5" i="9"/>
  <c r="F5" i="9"/>
  <c r="A5" i="9"/>
  <c r="AE4" i="9"/>
  <c r="AD4" i="9"/>
  <c r="AC4" i="9"/>
  <c r="AB4" i="9"/>
  <c r="AA4" i="9"/>
  <c r="Z4" i="9"/>
  <c r="Y4" i="9"/>
  <c r="X4" i="9"/>
  <c r="W4" i="9"/>
  <c r="V4" i="9"/>
  <c r="U4" i="9"/>
  <c r="T4" i="9"/>
  <c r="S4" i="9"/>
  <c r="R4" i="9"/>
  <c r="Q4" i="9"/>
  <c r="P4" i="9"/>
  <c r="O4" i="9"/>
  <c r="N4" i="9"/>
  <c r="M4" i="9"/>
  <c r="L4" i="9"/>
  <c r="K4" i="9"/>
  <c r="J4" i="9"/>
  <c r="I4" i="9"/>
  <c r="H4" i="9"/>
  <c r="G4" i="9"/>
  <c r="F4" i="9"/>
  <c r="E4" i="9"/>
  <c r="D4" i="9"/>
  <c r="C4" i="9"/>
  <c r="B4" i="9"/>
  <c r="A4" i="9"/>
  <c r="AE3" i="9"/>
  <c r="AD3" i="9"/>
  <c r="AC3" i="9"/>
  <c r="AB3" i="9"/>
  <c r="AA3" i="9"/>
  <c r="Z3" i="9"/>
  <c r="Y3" i="9"/>
  <c r="X3" i="9"/>
  <c r="W3" i="9"/>
  <c r="V3" i="9"/>
  <c r="U3" i="9"/>
  <c r="T3" i="9"/>
  <c r="S3" i="9"/>
  <c r="R3" i="9"/>
  <c r="Q3" i="9"/>
  <c r="P3" i="9"/>
  <c r="O3" i="9"/>
  <c r="N3" i="9"/>
  <c r="M3" i="9"/>
  <c r="L3" i="9"/>
  <c r="K3" i="9"/>
  <c r="J3" i="9"/>
  <c r="I3" i="9"/>
  <c r="H3" i="9"/>
  <c r="G3" i="9"/>
  <c r="F3" i="9"/>
  <c r="A3" i="9"/>
  <c r="AE2" i="9"/>
  <c r="AD2" i="9"/>
  <c r="AC2" i="9"/>
  <c r="AB2" i="9"/>
  <c r="AA2" i="9"/>
  <c r="Z2" i="9"/>
  <c r="Y2" i="9"/>
  <c r="X2" i="9"/>
  <c r="W2" i="9"/>
  <c r="V2" i="9"/>
  <c r="U2" i="9"/>
  <c r="T2" i="9"/>
  <c r="S2" i="9"/>
  <c r="R2" i="9"/>
  <c r="Q2" i="9"/>
  <c r="P2" i="9"/>
  <c r="O2" i="9"/>
  <c r="N2" i="9"/>
  <c r="M2" i="9"/>
  <c r="L2" i="9"/>
  <c r="K2" i="9"/>
  <c r="J2" i="9"/>
  <c r="I2" i="9"/>
  <c r="H2" i="9"/>
  <c r="G2" i="9"/>
  <c r="F2" i="9"/>
  <c r="E2" i="9"/>
  <c r="D2" i="9"/>
  <c r="C2" i="9"/>
  <c r="B2" i="9"/>
  <c r="A2" i="9"/>
  <c r="P6" i="3"/>
  <c r="AG5" i="12"/>
  <c r="AF5" i="12"/>
  <c r="AF6" i="12" s="1"/>
  <c r="AE5" i="12"/>
  <c r="AD5" i="12"/>
  <c r="AC5" i="12"/>
  <c r="AB5" i="12"/>
  <c r="AA5" i="12"/>
  <c r="AA6" i="12" s="1"/>
  <c r="Z5" i="12"/>
  <c r="Z6" i="12" s="1"/>
  <c r="Y5" i="12"/>
  <c r="Y6" i="12" s="1"/>
  <c r="X5" i="12"/>
  <c r="X6" i="12" s="1"/>
  <c r="W5" i="12"/>
  <c r="W6" i="12" s="1"/>
  <c r="V5" i="12"/>
  <c r="V6" i="12" s="1"/>
  <c r="U5" i="12"/>
  <c r="T5" i="12"/>
  <c r="T6" i="12" s="1"/>
  <c r="S5" i="12"/>
  <c r="R5" i="12"/>
  <c r="Q5" i="12"/>
  <c r="P5" i="12"/>
  <c r="O5" i="12"/>
  <c r="O6" i="12" s="1"/>
  <c r="N5" i="12"/>
  <c r="N6" i="12" s="1"/>
  <c r="M5" i="12"/>
  <c r="M6" i="12" s="1"/>
  <c r="L5" i="12"/>
  <c r="L6" i="12" s="1"/>
  <c r="K5" i="12"/>
  <c r="K6" i="12" s="1"/>
  <c r="J5" i="12"/>
  <c r="J6" i="12" s="1"/>
  <c r="I5" i="12"/>
  <c r="S3" i="12"/>
  <c r="T3" i="12" s="1"/>
  <c r="U3" i="12" s="1"/>
  <c r="V3" i="12" s="1"/>
  <c r="W3" i="12" s="1"/>
  <c r="X3" i="12" s="1"/>
  <c r="Y3" i="12" s="1"/>
  <c r="Z3" i="12" s="1"/>
  <c r="AA3" i="12" s="1"/>
  <c r="AB3" i="12" s="1"/>
  <c r="AC3" i="12" s="1"/>
  <c r="AD3" i="12" s="1"/>
  <c r="AE3" i="12" s="1"/>
  <c r="AF3" i="12" s="1"/>
  <c r="I3" i="12"/>
  <c r="J3" i="12" s="1"/>
  <c r="K3" i="12" s="1"/>
  <c r="L3" i="12" s="1"/>
  <c r="M3" i="12" s="1"/>
  <c r="N3" i="12" s="1"/>
  <c r="O3" i="12" s="1"/>
  <c r="P3" i="12" s="1"/>
  <c r="Q3" i="12" s="1"/>
  <c r="P6" i="12"/>
  <c r="G5" i="12"/>
  <c r="AC6" i="12" s="1"/>
  <c r="I4" i="12"/>
  <c r="J4" i="12" s="1"/>
  <c r="K4" i="12" s="1"/>
  <c r="L4" i="12" s="1"/>
  <c r="M4" i="12" s="1"/>
  <c r="N4" i="12" s="1"/>
  <c r="O4" i="12" s="1"/>
  <c r="P4" i="12" s="1"/>
  <c r="Q4" i="12" s="1"/>
  <c r="E15" i="12"/>
  <c r="AG4" i="12" s="1"/>
  <c r="S4" i="12" s="1"/>
  <c r="T4" i="12" s="1"/>
  <c r="U4" i="12" s="1"/>
  <c r="V4" i="12" s="1"/>
  <c r="W4" i="12" s="1"/>
  <c r="X4" i="12" s="1"/>
  <c r="Y4" i="12" s="1"/>
  <c r="Z4" i="12" s="1"/>
  <c r="AA4" i="12" s="1"/>
  <c r="AB4" i="12" s="1"/>
  <c r="AC4" i="12" s="1"/>
  <c r="AD4" i="12" s="1"/>
  <c r="AE4" i="12" s="1"/>
  <c r="AF4" i="12" s="1"/>
  <c r="D15" i="12"/>
  <c r="E19" i="12"/>
  <c r="AG3" i="12" s="1"/>
  <c r="D19" i="12"/>
  <c r="R3" i="12" s="1"/>
  <c r="C19" i="12"/>
  <c r="H3" i="12" s="1"/>
  <c r="R4" i="12"/>
  <c r="H4" i="12"/>
  <c r="C4" i="12"/>
  <c r="AW71" i="3"/>
  <c r="AV71" i="3"/>
  <c r="AU71" i="3"/>
  <c r="AW60" i="3"/>
  <c r="AV60" i="3"/>
  <c r="AU60" i="3"/>
  <c r="AW58" i="3"/>
  <c r="AV58" i="3"/>
  <c r="AU58" i="3"/>
  <c r="AU61" i="3" s="1"/>
  <c r="AW48" i="3"/>
  <c r="AV48" i="3"/>
  <c r="AU48" i="3"/>
  <c r="L61" i="3"/>
  <c r="M61" i="3" s="1"/>
  <c r="F7" i="1"/>
  <c r="E7" i="1"/>
  <c r="D7" i="1"/>
  <c r="M6" i="1"/>
  <c r="L6" i="1"/>
  <c r="K6" i="1"/>
  <c r="J6" i="1"/>
  <c r="I6" i="1"/>
  <c r="H6" i="1"/>
  <c r="G6" i="1"/>
  <c r="F6" i="1"/>
  <c r="E6" i="1"/>
  <c r="D6" i="1"/>
  <c r="C6" i="1"/>
  <c r="E4" i="1"/>
  <c r="D4" i="1"/>
  <c r="F3" i="1"/>
  <c r="C3" i="1"/>
  <c r="E5" i="1"/>
  <c r="D5" i="1"/>
  <c r="C5" i="1" s="1"/>
  <c r="F5" i="1"/>
  <c r="E8" i="11"/>
  <c r="D8" i="11"/>
  <c r="C8" i="11"/>
  <c r="B8" i="11"/>
  <c r="F8" i="11"/>
  <c r="F7" i="11"/>
  <c r="I20" i="11"/>
  <c r="L4" i="11"/>
  <c r="L3" i="11" s="1"/>
  <c r="F4" i="11"/>
  <c r="E4" i="11"/>
  <c r="D4" i="11"/>
  <c r="C4" i="11"/>
  <c r="B4" i="11"/>
  <c r="H20" i="11"/>
  <c r="G4" i="11" s="1"/>
  <c r="G20" i="11"/>
  <c r="F20" i="11"/>
  <c r="E20" i="11"/>
  <c r="D20" i="11"/>
  <c r="C20" i="11"/>
  <c r="E16" i="11"/>
  <c r="L5" i="11" s="1"/>
  <c r="D16" i="11"/>
  <c r="G5" i="11" s="1"/>
  <c r="H5" i="11" s="1"/>
  <c r="I5" i="11" s="1"/>
  <c r="J5" i="11" s="1"/>
  <c r="K5" i="11" s="1"/>
  <c r="C16" i="11"/>
  <c r="B5" i="11" s="1"/>
  <c r="B3" i="11" s="1"/>
  <c r="D8" i="7"/>
  <c r="E8" i="7"/>
  <c r="E5" i="7"/>
  <c r="D5" i="7"/>
  <c r="C5" i="7"/>
  <c r="D4" i="7"/>
  <c r="D3" i="7"/>
  <c r="C4" i="7"/>
  <c r="C3" i="7"/>
  <c r="CK15" i="3" l="1"/>
  <c r="CJ20" i="3"/>
  <c r="CI28" i="3"/>
  <c r="CH32" i="3"/>
  <c r="CH29" i="3" s="1"/>
  <c r="CH30" i="3" s="1"/>
  <c r="CH34" i="3" s="1"/>
  <c r="CI17" i="3"/>
  <c r="CJ21" i="3"/>
  <c r="CJ18" i="3" s="1"/>
  <c r="CH21" i="3"/>
  <c r="CH18" i="3" s="1"/>
  <c r="CH19" i="3" s="1"/>
  <c r="CH23" i="3" s="1"/>
  <c r="CI21" i="3"/>
  <c r="CI18" i="3" s="1"/>
  <c r="CI19" i="3" s="1"/>
  <c r="Q8" i="3"/>
  <c r="R8" i="3" s="1"/>
  <c r="AY32" i="3"/>
  <c r="AY29" i="3" s="1"/>
  <c r="AY21" i="3"/>
  <c r="BB6" i="3"/>
  <c r="S6" i="3"/>
  <c r="AD6" i="12"/>
  <c r="G3" i="12"/>
  <c r="G6" i="12"/>
  <c r="U6" i="12"/>
  <c r="R6" i="12"/>
  <c r="AE6" i="12"/>
  <c r="I6" i="12"/>
  <c r="S6" i="12"/>
  <c r="AG6" i="12"/>
  <c r="H6" i="12"/>
  <c r="AB6" i="12"/>
  <c r="Q6" i="12"/>
  <c r="S7" i="12"/>
  <c r="D4" i="12"/>
  <c r="D7" i="12"/>
  <c r="E4" i="12"/>
  <c r="H5" i="12"/>
  <c r="N7" i="12"/>
  <c r="AV61" i="3"/>
  <c r="AW61" i="3"/>
  <c r="N61" i="3"/>
  <c r="E3" i="1"/>
  <c r="D3" i="1"/>
  <c r="H4" i="11"/>
  <c r="H3" i="11" s="1"/>
  <c r="G3" i="11"/>
  <c r="C5" i="11"/>
  <c r="CK20" i="3" l="1"/>
  <c r="CK21" i="3" s="1"/>
  <c r="CK18" i="3" s="1"/>
  <c r="CL15" i="3"/>
  <c r="CJ28" i="3"/>
  <c r="CJ19" i="3"/>
  <c r="CK19" i="3" s="1"/>
  <c r="CJ17" i="3"/>
  <c r="CI23" i="3"/>
  <c r="R12" i="3"/>
  <c r="S8" i="3"/>
  <c r="T8" i="3" s="1"/>
  <c r="U8" i="3" s="1"/>
  <c r="V8" i="3" s="1"/>
  <c r="W8" i="3" s="1"/>
  <c r="X8" i="3" s="1"/>
  <c r="Y8" i="3" s="1"/>
  <c r="Z8" i="3" s="1"/>
  <c r="AA8" i="3" s="1"/>
  <c r="AB8" i="3" s="1"/>
  <c r="AC8" i="3" s="1"/>
  <c r="AD8" i="3" s="1"/>
  <c r="AE8" i="3" s="1"/>
  <c r="AF8" i="3" s="1"/>
  <c r="AG8" i="3" s="1"/>
  <c r="AH8" i="3" s="1"/>
  <c r="AI8" i="3" s="1"/>
  <c r="AJ8" i="3" s="1"/>
  <c r="AK8" i="3" s="1"/>
  <c r="AL8" i="3" s="1"/>
  <c r="AM8" i="3" s="1"/>
  <c r="AN8" i="3" s="1"/>
  <c r="AO8" i="3" s="1"/>
  <c r="AP8" i="3" s="1"/>
  <c r="Q12" i="3"/>
  <c r="AY30" i="3"/>
  <c r="AY34" i="3" s="1"/>
  <c r="AX29" i="3"/>
  <c r="BC6" i="3"/>
  <c r="P11" i="3"/>
  <c r="Q11" i="3"/>
  <c r="R11" i="3"/>
  <c r="S11" i="3"/>
  <c r="S12" i="3"/>
  <c r="T6" i="3"/>
  <c r="I7" i="12"/>
  <c r="X7" i="12"/>
  <c r="F4" i="12"/>
  <c r="E7" i="12"/>
  <c r="AC7" i="12"/>
  <c r="O7" i="12"/>
  <c r="O61" i="3"/>
  <c r="D5" i="11"/>
  <c r="E5" i="11" s="1"/>
  <c r="F5" i="11" s="1"/>
  <c r="C3" i="11"/>
  <c r="I4" i="11"/>
  <c r="CM15" i="3" l="1"/>
  <c r="CL20" i="3"/>
  <c r="CL21" i="3" s="1"/>
  <c r="CL18" i="3" s="1"/>
  <c r="CL19" i="3" s="1"/>
  <c r="CK28" i="3"/>
  <c r="CJ23" i="3"/>
  <c r="CK17" i="3"/>
  <c r="BD6" i="3"/>
  <c r="T11" i="3"/>
  <c r="T12" i="3"/>
  <c r="U6" i="3"/>
  <c r="T7" i="12"/>
  <c r="J7" i="12"/>
  <c r="AD7" i="12"/>
  <c r="P7" i="12"/>
  <c r="G4" i="12"/>
  <c r="F7" i="12"/>
  <c r="Y7" i="12"/>
  <c r="P61" i="3"/>
  <c r="D3" i="11"/>
  <c r="F3" i="11"/>
  <c r="E3" i="11"/>
  <c r="J4" i="11"/>
  <c r="I3" i="11"/>
  <c r="CN15" i="3" l="1"/>
  <c r="CM20" i="3"/>
  <c r="CM21" i="3" s="1"/>
  <c r="CM18" i="3" s="1"/>
  <c r="CM19" i="3" s="1"/>
  <c r="CK23" i="3"/>
  <c r="BE6" i="3"/>
  <c r="U12" i="3"/>
  <c r="V6" i="3"/>
  <c r="U11" i="3"/>
  <c r="U7" i="12"/>
  <c r="G7" i="12"/>
  <c r="H7" i="12"/>
  <c r="Q7" i="12"/>
  <c r="R7" i="12"/>
  <c r="AE7" i="12"/>
  <c r="Z7" i="12"/>
  <c r="K7" i="12"/>
  <c r="K4" i="11"/>
  <c r="K3" i="11" s="1"/>
  <c r="J3" i="11"/>
  <c r="CN20" i="3" l="1"/>
  <c r="CN21" i="3" s="1"/>
  <c r="CN18" i="3" s="1"/>
  <c r="CN19" i="3" s="1"/>
  <c r="CO15" i="3"/>
  <c r="BF6" i="3"/>
  <c r="V11" i="3"/>
  <c r="W6" i="3"/>
  <c r="V12" i="3"/>
  <c r="W7" i="12"/>
  <c r="V7" i="12"/>
  <c r="AA7" i="12"/>
  <c r="AB7" i="12"/>
  <c r="M7" i="12"/>
  <c r="L7" i="12"/>
  <c r="AF7" i="12"/>
  <c r="AG7" i="12"/>
  <c r="CI71" i="3"/>
  <c r="CJ71" i="3" s="1"/>
  <c r="CK71" i="3" s="1"/>
  <c r="CL71" i="3" s="1"/>
  <c r="CM71" i="3" s="1"/>
  <c r="CG69" i="3"/>
  <c r="CG70" i="3" s="1"/>
  <c r="CF69" i="3"/>
  <c r="CF70" i="3" s="1"/>
  <c r="CE69" i="3"/>
  <c r="CD69" i="3"/>
  <c r="CD72" i="3" s="1"/>
  <c r="L69" i="3"/>
  <c r="AU69" i="3" s="1"/>
  <c r="M69" i="3"/>
  <c r="AV69" i="3" s="1"/>
  <c r="N69" i="3"/>
  <c r="AW69" i="3" s="1"/>
  <c r="CH59" i="3"/>
  <c r="CG59" i="3"/>
  <c r="CF59" i="3"/>
  <c r="CE59" i="3"/>
  <c r="CD59" i="3"/>
  <c r="N59" i="3"/>
  <c r="M59" i="3"/>
  <c r="L59" i="3"/>
  <c r="CI60" i="3"/>
  <c r="CJ60" i="3" s="1"/>
  <c r="CK60" i="3" s="1"/>
  <c r="CL60" i="3" s="1"/>
  <c r="CM60" i="3" s="1"/>
  <c r="CH47" i="3"/>
  <c r="CH49" i="3" s="1"/>
  <c r="CI49" i="3" s="1"/>
  <c r="CG47" i="3"/>
  <c r="CG49" i="3" s="1"/>
  <c r="CF47" i="3"/>
  <c r="CF49" i="3" s="1"/>
  <c r="CE47" i="3"/>
  <c r="CE49" i="3" s="1"/>
  <c r="CD49" i="3" s="1"/>
  <c r="M47" i="3"/>
  <c r="N47" i="3"/>
  <c r="AW47" i="3" s="1"/>
  <c r="CD61" i="3"/>
  <c r="CE61" i="3" s="1"/>
  <c r="CH36" i="3"/>
  <c r="CH38" i="3" s="1"/>
  <c r="CI38" i="3" s="1"/>
  <c r="CJ38" i="3" s="1"/>
  <c r="CK38" i="3" s="1"/>
  <c r="CG36" i="3"/>
  <c r="CG38" i="3" s="1"/>
  <c r="CF36" i="3"/>
  <c r="CF38" i="3" s="1"/>
  <c r="CE36" i="3"/>
  <c r="CE38" i="3" s="1"/>
  <c r="CD36" i="3"/>
  <c r="CD38" i="3" s="1"/>
  <c r="B31" i="9"/>
  <c r="A31" i="9"/>
  <c r="A30" i="9"/>
  <c r="AF29" i="9"/>
  <c r="CA62" i="3" s="1"/>
  <c r="L29" i="9"/>
  <c r="A29" i="9"/>
  <c r="AF28" i="9"/>
  <c r="L28" i="9"/>
  <c r="A28" i="9"/>
  <c r="A27"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 r="B26" i="9"/>
  <c r="A26" i="9"/>
  <c r="AF27" i="9"/>
  <c r="L27" i="9"/>
  <c r="B28" i="9"/>
  <c r="B27" i="9"/>
  <c r="CG15" i="3"/>
  <c r="CF15" i="3"/>
  <c r="CF26" i="3" s="1"/>
  <c r="CG14" i="3"/>
  <c r="CK14" i="3" s="1"/>
  <c r="CF14" i="3"/>
  <c r="CF25" i="3" s="1"/>
  <c r="CE14" i="3"/>
  <c r="CH15" i="3"/>
  <c r="CH26" i="3" s="1"/>
  <c r="CH14" i="3"/>
  <c r="CE4" i="3"/>
  <c r="CE3" i="3"/>
  <c r="CE5" i="3" s="1"/>
  <c r="CD5" i="3"/>
  <c r="CF5" i="3"/>
  <c r="CN5" i="3"/>
  <c r="CO5" i="3" s="1"/>
  <c r="CP5" i="3" s="1"/>
  <c r="CQ5" i="3" s="1"/>
  <c r="CR5" i="3" s="1"/>
  <c r="CS5" i="3" s="1"/>
  <c r="CT5" i="3" s="1"/>
  <c r="CU5" i="3" s="1"/>
  <c r="CV5" i="3" s="1"/>
  <c r="CW5" i="3" s="1"/>
  <c r="CX5" i="3" s="1"/>
  <c r="CY5" i="3" s="1"/>
  <c r="CZ5" i="3" s="1"/>
  <c r="DA5" i="3" s="1"/>
  <c r="DB5" i="3" s="1"/>
  <c r="DC5" i="3" s="1"/>
  <c r="DD5" i="3" s="1"/>
  <c r="DE5" i="3" s="1"/>
  <c r="DF5" i="3" s="1"/>
  <c r="DG5" i="3" s="1"/>
  <c r="CH5" i="3"/>
  <c r="CG5" i="3"/>
  <c r="AZ71" i="3"/>
  <c r="BA71" i="3" s="1"/>
  <c r="AZ60" i="3"/>
  <c r="BA60" i="3" s="1"/>
  <c r="BB60" i="3" s="1"/>
  <c r="BC60" i="3" s="1"/>
  <c r="BD60" i="3" s="1"/>
  <c r="AX69" i="3"/>
  <c r="AY58" i="3"/>
  <c r="AX58" i="3"/>
  <c r="O59" i="3"/>
  <c r="O64" i="3" s="1"/>
  <c r="AX47" i="3"/>
  <c r="AY47" i="3"/>
  <c r="AY36" i="3"/>
  <c r="AX36" i="3"/>
  <c r="AW36" i="3"/>
  <c r="AV36" i="3"/>
  <c r="AU36" i="3"/>
  <c r="AX5" i="3"/>
  <c r="O5" i="3"/>
  <c r="AY15" i="3"/>
  <c r="AY26" i="3" s="1"/>
  <c r="AX15" i="3"/>
  <c r="AY14" i="3"/>
  <c r="AX14" i="3"/>
  <c r="BB14" i="3" s="1"/>
  <c r="O15" i="3"/>
  <c r="N15" i="3"/>
  <c r="O14" i="3"/>
  <c r="N14" i="3"/>
  <c r="AY6" i="3"/>
  <c r="BE5" i="3"/>
  <c r="BF5" i="3" s="1"/>
  <c r="BG5" i="3" s="1"/>
  <c r="BH5" i="3" s="1"/>
  <c r="BI5" i="3" s="1"/>
  <c r="BJ5" i="3" s="1"/>
  <c r="BK5" i="3" s="1"/>
  <c r="BL5" i="3" s="1"/>
  <c r="BM5" i="3" s="1"/>
  <c r="BN5" i="3" s="1"/>
  <c r="BO5" i="3" s="1"/>
  <c r="BP5" i="3" s="1"/>
  <c r="BQ5" i="3" s="1"/>
  <c r="BR5" i="3" s="1"/>
  <c r="BS5" i="3" s="1"/>
  <c r="BT5" i="3" s="1"/>
  <c r="BU5" i="3" s="1"/>
  <c r="BV5" i="3" s="1"/>
  <c r="BW5" i="3" s="1"/>
  <c r="BX5" i="3" s="1"/>
  <c r="AY5" i="3"/>
  <c r="M34" i="9"/>
  <c r="N34" i="9"/>
  <c r="O34" i="9"/>
  <c r="P34" i="9"/>
  <c r="Q34" i="9"/>
  <c r="R34" i="9"/>
  <c r="S34" i="9"/>
  <c r="T34" i="9"/>
  <c r="U34" i="9"/>
  <c r="V34" i="9"/>
  <c r="W34" i="9"/>
  <c r="X34" i="9"/>
  <c r="Y34" i="9"/>
  <c r="Z34" i="9"/>
  <c r="AA34" i="9"/>
  <c r="AB34" i="9"/>
  <c r="AC34" i="9"/>
  <c r="AD34" i="9"/>
  <c r="AE34" i="9"/>
  <c r="AF34" i="9"/>
  <c r="V5" i="3"/>
  <c r="D37" i="9"/>
  <c r="C37" i="9"/>
  <c r="B37" i="9"/>
  <c r="C36" i="9"/>
  <c r="B36" i="9"/>
  <c r="C35" i="9"/>
  <c r="B35" i="9"/>
  <c r="L34" i="9"/>
  <c r="K34" i="9"/>
  <c r="J34" i="9"/>
  <c r="I34" i="9"/>
  <c r="H34" i="9"/>
  <c r="G34" i="9"/>
  <c r="F34" i="9"/>
  <c r="E34" i="9"/>
  <c r="D34" i="9"/>
  <c r="C34" i="9"/>
  <c r="B34" i="9"/>
  <c r="E23" i="9"/>
  <c r="D23" i="9"/>
  <c r="C23" i="9"/>
  <c r="E22" i="9"/>
  <c r="D22" i="9"/>
  <c r="C22" i="9"/>
  <c r="B22" i="9"/>
  <c r="L21" i="9"/>
  <c r="K21" i="9"/>
  <c r="J21" i="9"/>
  <c r="I21" i="9"/>
  <c r="H21" i="9"/>
  <c r="G21" i="9"/>
  <c r="F21" i="9"/>
  <c r="E21" i="9"/>
  <c r="D21" i="9"/>
  <c r="C21" i="9"/>
  <c r="B21" i="9"/>
  <c r="L20" i="9"/>
  <c r="F20" i="9"/>
  <c r="E20" i="9"/>
  <c r="D20" i="9"/>
  <c r="C20" i="9"/>
  <c r="B20" i="9"/>
  <c r="E19" i="9"/>
  <c r="D19" i="9"/>
  <c r="C19" i="9"/>
  <c r="B19" i="9"/>
  <c r="L18" i="9"/>
  <c r="K18" i="9"/>
  <c r="J18" i="9"/>
  <c r="I18" i="9"/>
  <c r="H18" i="9"/>
  <c r="G18" i="9"/>
  <c r="F18" i="9"/>
  <c r="E18" i="9"/>
  <c r="D18" i="9"/>
  <c r="C18" i="9"/>
  <c r="B18" i="9"/>
  <c r="A89" i="3"/>
  <c r="A88" i="3"/>
  <c r="A87" i="3"/>
  <c r="A86" i="3"/>
  <c r="A85" i="3"/>
  <c r="A84" i="3"/>
  <c r="A83" i="3"/>
  <c r="A82" i="3"/>
  <c r="A81" i="3"/>
  <c r="A78" i="3"/>
  <c r="A77" i="3"/>
  <c r="A76" i="3"/>
  <c r="A75" i="3"/>
  <c r="A74" i="3"/>
  <c r="A73" i="3"/>
  <c r="A72" i="3"/>
  <c r="A71" i="3"/>
  <c r="A70" i="3"/>
  <c r="A67" i="3"/>
  <c r="A66" i="3"/>
  <c r="A65" i="3"/>
  <c r="A64" i="3"/>
  <c r="A63" i="3"/>
  <c r="A62" i="3"/>
  <c r="A61" i="3"/>
  <c r="A60" i="3"/>
  <c r="A59" i="3"/>
  <c r="A56" i="3"/>
  <c r="A55" i="3"/>
  <c r="A54" i="3"/>
  <c r="A53" i="3"/>
  <c r="A52" i="3"/>
  <c r="A51" i="3"/>
  <c r="A50" i="3"/>
  <c r="A49" i="3"/>
  <c r="A48" i="3"/>
  <c r="A45" i="3"/>
  <c r="A44" i="3"/>
  <c r="A43" i="3"/>
  <c r="A42" i="3"/>
  <c r="A41" i="3"/>
  <c r="A40" i="3"/>
  <c r="A39" i="3"/>
  <c r="A38" i="3"/>
  <c r="A37" i="3"/>
  <c r="A34" i="3"/>
  <c r="A33" i="3"/>
  <c r="A32" i="3"/>
  <c r="A31" i="3"/>
  <c r="A30" i="3"/>
  <c r="A29" i="3"/>
  <c r="A28" i="3"/>
  <c r="A27" i="3"/>
  <c r="A26" i="3"/>
  <c r="A23" i="3"/>
  <c r="A22" i="3"/>
  <c r="A21" i="3"/>
  <c r="A20" i="3"/>
  <c r="A19" i="3"/>
  <c r="A18" i="3"/>
  <c r="A17" i="3"/>
  <c r="A16" i="3"/>
  <c r="A15" i="3"/>
  <c r="A12" i="3"/>
  <c r="A11" i="3"/>
  <c r="A10" i="3"/>
  <c r="A9" i="3"/>
  <c r="A8" i="3"/>
  <c r="A7" i="3"/>
  <c r="A6" i="3"/>
  <c r="A5" i="3"/>
  <c r="A4" i="3"/>
  <c r="AG4" i="7"/>
  <c r="AF36" i="9" s="1"/>
  <c r="W4" i="7"/>
  <c r="M4" i="7"/>
  <c r="L36" i="9" s="1"/>
  <c r="F4" i="7"/>
  <c r="G4" i="7" s="1"/>
  <c r="H4" i="7" s="1"/>
  <c r="I4" i="7" s="1"/>
  <c r="J4" i="7" s="1"/>
  <c r="K4" i="7" s="1"/>
  <c r="L4" i="7" s="1"/>
  <c r="K36" i="9" s="1"/>
  <c r="E4" i="7"/>
  <c r="D36" i="9" s="1"/>
  <c r="AG3" i="7"/>
  <c r="AF35" i="9" s="1"/>
  <c r="W3" i="7"/>
  <c r="M3" i="7"/>
  <c r="L35" i="9" s="1"/>
  <c r="F3" i="7"/>
  <c r="E35" i="9" s="1"/>
  <c r="E3" i="7"/>
  <c r="D35" i="9" s="1"/>
  <c r="Q71" i="3"/>
  <c r="R71" i="3" s="1"/>
  <c r="S71" i="3" s="1"/>
  <c r="T71" i="3" s="1"/>
  <c r="U71" i="3" s="1"/>
  <c r="O69" i="3"/>
  <c r="Q60" i="3"/>
  <c r="R60" i="3" s="1"/>
  <c r="S60" i="3" s="1"/>
  <c r="T60" i="3" s="1"/>
  <c r="U60" i="3" s="1"/>
  <c r="P59" i="3"/>
  <c r="CO20" i="3" l="1"/>
  <c r="CO21" i="3" s="1"/>
  <c r="CO19" i="3" s="1"/>
  <c r="CP15" i="3"/>
  <c r="BG6" i="3"/>
  <c r="W11" i="3"/>
  <c r="X6" i="3"/>
  <c r="W12" i="3"/>
  <c r="L42" i="3"/>
  <c r="L53" i="3"/>
  <c r="N53" i="3"/>
  <c r="N42" i="3"/>
  <c r="P42" i="3"/>
  <c r="P53" i="3"/>
  <c r="M53" i="3"/>
  <c r="M42" i="3"/>
  <c r="O42" i="3"/>
  <c r="O53" i="3"/>
  <c r="I73" i="3"/>
  <c r="I62" i="3"/>
  <c r="P64" i="3"/>
  <c r="AU42" i="3"/>
  <c r="AU53" i="3"/>
  <c r="AV42" i="3"/>
  <c r="AV53" i="3"/>
  <c r="V36" i="9"/>
  <c r="N4" i="7"/>
  <c r="O4" i="7" s="1"/>
  <c r="P4" i="7" s="1"/>
  <c r="Q4" i="7" s="1"/>
  <c r="R4" i="7" s="1"/>
  <c r="X3" i="7"/>
  <c r="Y3" i="7" s="1"/>
  <c r="Z3" i="7" s="1"/>
  <c r="AA3" i="7" s="1"/>
  <c r="AB3" i="7" s="1"/>
  <c r="AC3" i="7" s="1"/>
  <c r="N3" i="7"/>
  <c r="O3" i="7" s="1"/>
  <c r="P3" i="7" s="1"/>
  <c r="Q3" i="7" s="1"/>
  <c r="R3" i="7" s="1"/>
  <c r="AW42" i="3"/>
  <c r="AW53" i="3"/>
  <c r="Z35" i="9"/>
  <c r="AA35" i="9"/>
  <c r="AZ5" i="3"/>
  <c r="BA5" i="3" s="1"/>
  <c r="BB5" i="3" s="1"/>
  <c r="BC5" i="3" s="1"/>
  <c r="BD5" i="3" s="1"/>
  <c r="AY16" i="3"/>
  <c r="AY59" i="3"/>
  <c r="AX70" i="3"/>
  <c r="AW80" i="3"/>
  <c r="AY38" i="3"/>
  <c r="M64" i="3"/>
  <c r="AV59" i="3"/>
  <c r="AV64" i="3" s="1"/>
  <c r="N64" i="3"/>
  <c r="AW59" i="3"/>
  <c r="AW64" i="3" s="1"/>
  <c r="AU38" i="3"/>
  <c r="AU39" i="3"/>
  <c r="AV39" i="3" s="1"/>
  <c r="AW39" i="3" s="1"/>
  <c r="AY49" i="3"/>
  <c r="AZ49" i="3" s="1"/>
  <c r="BA49" i="3" s="1"/>
  <c r="BB49" i="3" s="1"/>
  <c r="BC49" i="3" s="1"/>
  <c r="BD49" i="3" s="1"/>
  <c r="BE49" i="3" s="1"/>
  <c r="M49" i="3"/>
  <c r="AV47" i="3"/>
  <c r="AV80" i="3" s="1"/>
  <c r="AV38" i="3"/>
  <c r="AU72" i="3"/>
  <c r="AW38" i="3"/>
  <c r="AX59" i="3"/>
  <c r="AX61" i="3"/>
  <c r="AX38" i="3"/>
  <c r="L64" i="3"/>
  <c r="P65" i="3" s="1"/>
  <c r="AU59" i="3"/>
  <c r="AU64" i="3" s="1"/>
  <c r="L70" i="3"/>
  <c r="AU70" i="3" s="1"/>
  <c r="L72" i="3"/>
  <c r="N70" i="3"/>
  <c r="AW70" i="3" s="1"/>
  <c r="O70" i="3"/>
  <c r="CG25" i="3"/>
  <c r="M70" i="3"/>
  <c r="AV70" i="3" s="1"/>
  <c r="CD64" i="3"/>
  <c r="CD65" i="3" s="1"/>
  <c r="N49" i="3"/>
  <c r="AW49" i="3" s="1"/>
  <c r="CH16" i="3"/>
  <c r="B6" i="11"/>
  <c r="L6" i="11"/>
  <c r="L30" i="9" s="1"/>
  <c r="CD39" i="3"/>
  <c r="CE39" i="3" s="1"/>
  <c r="CE25" i="3"/>
  <c r="CI5" i="3"/>
  <c r="CJ5" i="3" s="1"/>
  <c r="CK5" i="3" s="1"/>
  <c r="CL5" i="3" s="1"/>
  <c r="CM5" i="3" s="1"/>
  <c r="CG16" i="3"/>
  <c r="CO16" i="3" s="1"/>
  <c r="CF16" i="3"/>
  <c r="CE16" i="3" s="1"/>
  <c r="CD16" i="3" s="1"/>
  <c r="BB71" i="3"/>
  <c r="BC71" i="3" s="1"/>
  <c r="BD71" i="3" s="1"/>
  <c r="CH25" i="3"/>
  <c r="CH27" i="3" s="1"/>
  <c r="CG26" i="3"/>
  <c r="AX49" i="3"/>
  <c r="CD14" i="3"/>
  <c r="CG80" i="3"/>
  <c r="AX80" i="3"/>
  <c r="AY25" i="3"/>
  <c r="CH6" i="3"/>
  <c r="N16" i="3"/>
  <c r="O16" i="3"/>
  <c r="Y35" i="9"/>
  <c r="X35" i="9"/>
  <c r="F36" i="9"/>
  <c r="G36" i="9"/>
  <c r="V35" i="9"/>
  <c r="CA73" i="3"/>
  <c r="CD53" i="3"/>
  <c r="CD54" i="3" s="1"/>
  <c r="D7" i="11"/>
  <c r="D31" i="9" s="1"/>
  <c r="C28" i="9"/>
  <c r="M28" i="9"/>
  <c r="M31" i="9"/>
  <c r="CA40" i="3"/>
  <c r="B30" i="9"/>
  <c r="B29" i="9"/>
  <c r="AF30" i="9"/>
  <c r="CD42" i="3"/>
  <c r="C27" i="9"/>
  <c r="CE72" i="3"/>
  <c r="CF72" i="3" s="1"/>
  <c r="CF81" i="3"/>
  <c r="CD70" i="3"/>
  <c r="CE70" i="3"/>
  <c r="CG81" i="3"/>
  <c r="CA51" i="3"/>
  <c r="CD47" i="3"/>
  <c r="CJ49" i="3"/>
  <c r="CK49" i="3" s="1"/>
  <c r="CL49" i="3" s="1"/>
  <c r="CE80" i="3"/>
  <c r="CF80" i="3"/>
  <c r="CF61" i="3"/>
  <c r="CL38" i="3"/>
  <c r="D27" i="9"/>
  <c r="C7" i="11"/>
  <c r="C31" i="9" s="1"/>
  <c r="CF27" i="3"/>
  <c r="CI14" i="3"/>
  <c r="AX16" i="3"/>
  <c r="H36" i="9"/>
  <c r="I36" i="9"/>
  <c r="F5" i="7"/>
  <c r="AG5" i="7"/>
  <c r="G3" i="7"/>
  <c r="X4" i="7"/>
  <c r="E36" i="9"/>
  <c r="J36" i="9"/>
  <c r="W5" i="7"/>
  <c r="W6" i="7" s="1"/>
  <c r="M35" i="9"/>
  <c r="M5" i="7"/>
  <c r="R5" i="7"/>
  <c r="R6" i="7" s="1"/>
  <c r="CP20" i="3" l="1"/>
  <c r="CP21" i="3" s="1"/>
  <c r="CP18" i="3" s="1"/>
  <c r="CP19" i="3" s="1"/>
  <c r="CQ15" i="3"/>
  <c r="AR18" i="3"/>
  <c r="AY18" i="3" s="1"/>
  <c r="AX18" i="3" s="1"/>
  <c r="BH6" i="3"/>
  <c r="Y6" i="3"/>
  <c r="X12" i="3"/>
  <c r="X11" i="3"/>
  <c r="L54" i="3"/>
  <c r="N54" i="3"/>
  <c r="O54" i="3"/>
  <c r="M54" i="3"/>
  <c r="P54" i="3"/>
  <c r="O43" i="3"/>
  <c r="P43" i="3"/>
  <c r="M43" i="3"/>
  <c r="N43" i="3"/>
  <c r="L43" i="3"/>
  <c r="N65" i="3"/>
  <c r="N62" i="3" s="1"/>
  <c r="L65" i="3"/>
  <c r="L62" i="3" s="1"/>
  <c r="O65" i="3"/>
  <c r="O62" i="3" s="1"/>
  <c r="AD3" i="7"/>
  <c r="AB35" i="9"/>
  <c r="S3" i="7"/>
  <c r="T3" i="7" s="1"/>
  <c r="U3" i="7" s="1"/>
  <c r="V3" i="7" s="1"/>
  <c r="Q35" i="9"/>
  <c r="AY64" i="3"/>
  <c r="AY65" i="3" s="1"/>
  <c r="AG6" i="7"/>
  <c r="I6" i="7"/>
  <c r="H6" i="7"/>
  <c r="G6" i="7"/>
  <c r="K6" i="7"/>
  <c r="J6" i="7"/>
  <c r="M6" i="7"/>
  <c r="L6" i="7"/>
  <c r="S4" i="7"/>
  <c r="T4" i="7" s="1"/>
  <c r="U4" i="7" s="1"/>
  <c r="V4" i="7" s="1"/>
  <c r="Q36" i="9"/>
  <c r="W35" i="9"/>
  <c r="AW54" i="3"/>
  <c r="AV54" i="3"/>
  <c r="AU54" i="3"/>
  <c r="AU43" i="3"/>
  <c r="AV43" i="3"/>
  <c r="AW43" i="3"/>
  <c r="AY53" i="3"/>
  <c r="AY54" i="3" s="1"/>
  <c r="AY42" i="3"/>
  <c r="AY43" i="3" s="1"/>
  <c r="AX42" i="3"/>
  <c r="AX43" i="3" s="1"/>
  <c r="AX53" i="3"/>
  <c r="AX54" i="3" s="1"/>
  <c r="AX64" i="3"/>
  <c r="AX65" i="3" s="1"/>
  <c r="F7" i="7"/>
  <c r="E39" i="9" s="1"/>
  <c r="E7" i="7"/>
  <c r="D39" i="9" s="1"/>
  <c r="D7" i="7"/>
  <c r="C39" i="9" s="1"/>
  <c r="M7" i="7"/>
  <c r="C7" i="7"/>
  <c r="B39" i="9" s="1"/>
  <c r="M65" i="3"/>
  <c r="M62" i="3" s="1"/>
  <c r="AX39" i="3"/>
  <c r="AU75" i="3"/>
  <c r="AU81" i="3"/>
  <c r="AU86" i="3" s="1"/>
  <c r="L49" i="3"/>
  <c r="AV49" i="3"/>
  <c r="CE15" i="3"/>
  <c r="CE26" i="3" s="1"/>
  <c r="CE27" i="3" s="1"/>
  <c r="AX81" i="3"/>
  <c r="AX86" i="3" s="1"/>
  <c r="AX75" i="3"/>
  <c r="AV75" i="3"/>
  <c r="AV81" i="3"/>
  <c r="AV86" i="3" s="1"/>
  <c r="AY61" i="3"/>
  <c r="AU65" i="3"/>
  <c r="AV65" i="3"/>
  <c r="AW65" i="3"/>
  <c r="AV72" i="3"/>
  <c r="AW75" i="3"/>
  <c r="AW81" i="3"/>
  <c r="AW86" i="3" s="1"/>
  <c r="L63" i="3"/>
  <c r="L67" i="3" s="1"/>
  <c r="J62" i="3"/>
  <c r="N75" i="3"/>
  <c r="N81" i="3"/>
  <c r="N86" i="3" s="1"/>
  <c r="O81" i="3"/>
  <c r="O86" i="3" s="1"/>
  <c r="O75" i="3"/>
  <c r="M72" i="3"/>
  <c r="CG27" i="3"/>
  <c r="AY27" i="3"/>
  <c r="M75" i="3"/>
  <c r="M81" i="3"/>
  <c r="M86" i="3" s="1"/>
  <c r="L81" i="3"/>
  <c r="L86" i="3" s="1"/>
  <c r="L75" i="3"/>
  <c r="C6" i="11"/>
  <c r="BF16" i="3"/>
  <c r="CD17" i="3"/>
  <c r="CE17" i="3" s="1"/>
  <c r="CF17" i="3" s="1"/>
  <c r="CG17" i="3" s="1"/>
  <c r="CD25" i="3"/>
  <c r="Q37" i="9"/>
  <c r="Y4" i="7"/>
  <c r="Y8" i="7" s="1"/>
  <c r="X40" i="9" s="1"/>
  <c r="W36" i="9"/>
  <c r="M36" i="9"/>
  <c r="L37" i="9"/>
  <c r="N35" i="9"/>
  <c r="R36" i="9"/>
  <c r="S35" i="9"/>
  <c r="R35" i="9"/>
  <c r="V37" i="9"/>
  <c r="AF37" i="9"/>
  <c r="E37" i="9"/>
  <c r="CF82" i="3"/>
  <c r="CD62" i="3"/>
  <c r="CD63" i="3" s="1"/>
  <c r="CD67" i="3" s="1"/>
  <c r="M27" i="9"/>
  <c r="C30" i="9"/>
  <c r="C29" i="9"/>
  <c r="N28" i="9"/>
  <c r="N31" i="9"/>
  <c r="CE64" i="3"/>
  <c r="CE65" i="3" s="1"/>
  <c r="CE53" i="3"/>
  <c r="CE54" i="3" s="1"/>
  <c r="CE42" i="3"/>
  <c r="CE43" i="3" s="1"/>
  <c r="CD43" i="3"/>
  <c r="CD40" i="3" s="1"/>
  <c r="CD41" i="3" s="1"/>
  <c r="CD45" i="3" s="1"/>
  <c r="D28" i="9"/>
  <c r="CD51" i="3"/>
  <c r="CD52" i="3" s="1"/>
  <c r="N27" i="9"/>
  <c r="CE81" i="3"/>
  <c r="CE86" i="3" s="1"/>
  <c r="CE75" i="3"/>
  <c r="CD75" i="3"/>
  <c r="CD81" i="3"/>
  <c r="CD86" i="3" s="1"/>
  <c r="CG82" i="3"/>
  <c r="CD50" i="3"/>
  <c r="CD80" i="3"/>
  <c r="CM49" i="3"/>
  <c r="CG72" i="3"/>
  <c r="CG61" i="3"/>
  <c r="CF39" i="3"/>
  <c r="CM38" i="3"/>
  <c r="E27" i="9"/>
  <c r="D6" i="11"/>
  <c r="CJ14" i="3"/>
  <c r="S5" i="7"/>
  <c r="S6" i="7" s="1"/>
  <c r="X8" i="7"/>
  <c r="W40" i="9" s="1"/>
  <c r="H3" i="7"/>
  <c r="F35" i="9"/>
  <c r="G5" i="7"/>
  <c r="G7" i="7" s="1"/>
  <c r="F39" i="9" s="1"/>
  <c r="X5" i="7"/>
  <c r="X6" i="7" s="1"/>
  <c r="N8" i="7"/>
  <c r="M40" i="9" s="1"/>
  <c r="N5" i="7"/>
  <c r="N6" i="7" s="1"/>
  <c r="S8" i="7"/>
  <c r="R40" i="9" s="1"/>
  <c r="CQ20" i="3" l="1"/>
  <c r="CQ21" i="3" s="1"/>
  <c r="CQ18" i="3" s="1"/>
  <c r="CQ19" i="3" s="1"/>
  <c r="CR15" i="3"/>
  <c r="BI6" i="3"/>
  <c r="Z6" i="3"/>
  <c r="Y12" i="3"/>
  <c r="Y11" i="3"/>
  <c r="AE3" i="7"/>
  <c r="AC35" i="9"/>
  <c r="Y5" i="7"/>
  <c r="Y6" i="7" s="1"/>
  <c r="T35" i="9"/>
  <c r="AR62" i="3"/>
  <c r="AV62" i="3" s="1"/>
  <c r="AR73" i="3"/>
  <c r="AU62" i="3"/>
  <c r="AT62" i="3" s="1"/>
  <c r="AY62" i="3"/>
  <c r="AW62" i="3"/>
  <c r="AR40" i="3"/>
  <c r="T5" i="7"/>
  <c r="T6" i="7" s="1"/>
  <c r="O5" i="7"/>
  <c r="AU49" i="3"/>
  <c r="AR51" i="3" s="1"/>
  <c r="L47" i="3"/>
  <c r="I51" i="3"/>
  <c r="AU76" i="3"/>
  <c r="AV76" i="3"/>
  <c r="AW76" i="3"/>
  <c r="AX76" i="3"/>
  <c r="AX73" i="3" s="1"/>
  <c r="AV82" i="3"/>
  <c r="AW82" i="3"/>
  <c r="CD15" i="3"/>
  <c r="AY39" i="3"/>
  <c r="AX82" i="3"/>
  <c r="AW72" i="3"/>
  <c r="AU87" i="3"/>
  <c r="AW87" i="3"/>
  <c r="AV87" i="3"/>
  <c r="AX87" i="3"/>
  <c r="M63" i="3"/>
  <c r="N72" i="3"/>
  <c r="M87" i="3"/>
  <c r="L87" i="3"/>
  <c r="O87" i="3"/>
  <c r="N87" i="3"/>
  <c r="L76" i="3"/>
  <c r="L73" i="3" s="1"/>
  <c r="M76" i="3"/>
  <c r="M73" i="3" s="1"/>
  <c r="N76" i="3"/>
  <c r="N73" i="3" s="1"/>
  <c r="O76" i="3"/>
  <c r="O73" i="3" s="1"/>
  <c r="P5" i="7"/>
  <c r="P6" i="7" s="1"/>
  <c r="N36" i="9"/>
  <c r="O35" i="9"/>
  <c r="X37" i="9"/>
  <c r="S36" i="9"/>
  <c r="W37" i="9"/>
  <c r="F37" i="9"/>
  <c r="M37" i="9"/>
  <c r="Z4" i="7"/>
  <c r="Z5" i="7" s="1"/>
  <c r="Z6" i="7" s="1"/>
  <c r="X36" i="9"/>
  <c r="R37" i="9"/>
  <c r="AY7" i="3"/>
  <c r="AX7" i="3" s="1"/>
  <c r="CE62" i="3"/>
  <c r="CE63" i="3" s="1"/>
  <c r="CE67" i="3" s="1"/>
  <c r="CF86" i="3"/>
  <c r="CF87" i="3" s="1"/>
  <c r="M30" i="9"/>
  <c r="M29" i="9"/>
  <c r="D30" i="9"/>
  <c r="D29" i="9"/>
  <c r="CE51" i="3"/>
  <c r="CE52" i="3" s="1"/>
  <c r="CE40" i="3"/>
  <c r="CE41" i="3" s="1"/>
  <c r="O27" i="9"/>
  <c r="CF53" i="3"/>
  <c r="CF54" i="3" s="1"/>
  <c r="CF64" i="3"/>
  <c r="CF65" i="3" s="1"/>
  <c r="CF42" i="3"/>
  <c r="CF43" i="3" s="1"/>
  <c r="CF75" i="3"/>
  <c r="CF76" i="3" s="1"/>
  <c r="E28" i="9"/>
  <c r="E7" i="11"/>
  <c r="E31" i="9" s="1"/>
  <c r="O28" i="9"/>
  <c r="O31" i="9"/>
  <c r="CD87" i="3"/>
  <c r="CE87" i="3"/>
  <c r="CE76" i="3"/>
  <c r="CE73" i="3" s="1"/>
  <c r="CD76" i="3"/>
  <c r="CD73" i="3" s="1"/>
  <c r="CD74" i="3" s="1"/>
  <c r="CD78" i="3" s="1"/>
  <c r="CE82" i="3"/>
  <c r="CD56" i="3"/>
  <c r="CE50" i="3"/>
  <c r="CD83" i="3"/>
  <c r="CE83" i="3" s="1"/>
  <c r="CF83" i="3" s="1"/>
  <c r="CG83" i="3" s="1"/>
  <c r="CD82" i="3"/>
  <c r="CA84" i="3" s="1"/>
  <c r="CH61" i="3"/>
  <c r="CG39" i="3"/>
  <c r="CN38" i="3"/>
  <c r="F27" i="9"/>
  <c r="E6" i="11"/>
  <c r="P27" i="9"/>
  <c r="G35" i="9"/>
  <c r="I3" i="7"/>
  <c r="O8" i="7"/>
  <c r="N40" i="9" s="1"/>
  <c r="T8" i="7"/>
  <c r="S40" i="9" s="1"/>
  <c r="D9" i="5"/>
  <c r="D8" i="5"/>
  <c r="O47" i="3"/>
  <c r="P47" i="3"/>
  <c r="O36" i="3"/>
  <c r="P36" i="3"/>
  <c r="N36" i="3"/>
  <c r="M36" i="3"/>
  <c r="L36" i="3"/>
  <c r="R14" i="3"/>
  <c r="V16" i="3"/>
  <c r="P5" i="3"/>
  <c r="Q5" i="3" s="1"/>
  <c r="C4" i="2"/>
  <c r="H4" i="2"/>
  <c r="M4" i="2"/>
  <c r="R4" i="2"/>
  <c r="W4" i="2"/>
  <c r="AB4" i="2"/>
  <c r="AG4" i="2"/>
  <c r="AG3" i="2"/>
  <c r="AB3" i="2"/>
  <c r="W3" i="2"/>
  <c r="R3" i="2"/>
  <c r="M3" i="2"/>
  <c r="H3" i="2"/>
  <c r="L22" i="9"/>
  <c r="K22" i="9"/>
  <c r="J22" i="9"/>
  <c r="I22" i="9"/>
  <c r="H22" i="9"/>
  <c r="G22" i="9"/>
  <c r="F22" i="9"/>
  <c r="P62" i="3" s="1"/>
  <c r="H7" i="1"/>
  <c r="G7" i="1"/>
  <c r="M3" i="1"/>
  <c r="L19" i="9" s="1"/>
  <c r="G3" i="1"/>
  <c r="F19" i="9" s="1"/>
  <c r="H4" i="1"/>
  <c r="CR20" i="3" l="1"/>
  <c r="CR21" i="3" s="1"/>
  <c r="CR18" i="3" s="1"/>
  <c r="CR19" i="3" s="1"/>
  <c r="CS15" i="3"/>
  <c r="AZ14" i="3"/>
  <c r="AZ17" i="3" s="1"/>
  <c r="BJ6" i="3"/>
  <c r="AA6" i="3"/>
  <c r="Z12" i="3"/>
  <c r="Z11" i="3"/>
  <c r="AV73" i="3"/>
  <c r="AG5" i="2"/>
  <c r="X3" i="2"/>
  <c r="AW73" i="3"/>
  <c r="AX62" i="3"/>
  <c r="AU63" i="3"/>
  <c r="AU73" i="3"/>
  <c r="AU74" i="3" s="1"/>
  <c r="AV74" i="3" s="1"/>
  <c r="AW74" i="3" s="1"/>
  <c r="AX74" i="3" s="1"/>
  <c r="N37" i="9"/>
  <c r="O6" i="7"/>
  <c r="AF3" i="7"/>
  <c r="AE35" i="9" s="1"/>
  <c r="AD35" i="9"/>
  <c r="P35" i="9"/>
  <c r="U35" i="9"/>
  <c r="AY40" i="3"/>
  <c r="AW40" i="3"/>
  <c r="AV40" i="3"/>
  <c r="AX40" i="3"/>
  <c r="AU40" i="3"/>
  <c r="AV63" i="3"/>
  <c r="AW63" i="3" s="1"/>
  <c r="AX63" i="3" s="1"/>
  <c r="AY63" i="3" s="1"/>
  <c r="S37" i="9"/>
  <c r="L51" i="3"/>
  <c r="O51" i="3"/>
  <c r="M51" i="3"/>
  <c r="P51" i="3"/>
  <c r="N51" i="3"/>
  <c r="L50" i="3"/>
  <c r="M50" i="3" s="1"/>
  <c r="N50" i="3" s="1"/>
  <c r="O50" i="3" s="1"/>
  <c r="AU47" i="3"/>
  <c r="AX72" i="3"/>
  <c r="AU51" i="3"/>
  <c r="AY51" i="3"/>
  <c r="AV51" i="3"/>
  <c r="AW51" i="3"/>
  <c r="AX51" i="3"/>
  <c r="CD26" i="3"/>
  <c r="O38" i="3"/>
  <c r="O49" i="3"/>
  <c r="O80" i="3"/>
  <c r="O72" i="3"/>
  <c r="L38" i="3"/>
  <c r="L39" i="3"/>
  <c r="M39" i="3" s="1"/>
  <c r="N39" i="3" s="1"/>
  <c r="L80" i="3"/>
  <c r="J73" i="3"/>
  <c r="L74" i="3"/>
  <c r="L78" i="3" s="1"/>
  <c r="M38" i="3"/>
  <c r="M80" i="3"/>
  <c r="M82" i="3" s="1"/>
  <c r="N38" i="3"/>
  <c r="N80" i="3"/>
  <c r="M67" i="3"/>
  <c r="N63" i="3"/>
  <c r="CF51" i="3"/>
  <c r="CF52" i="3" s="1"/>
  <c r="P38" i="3"/>
  <c r="Q38" i="3" s="1"/>
  <c r="R38" i="3" s="1"/>
  <c r="S38" i="3" s="1"/>
  <c r="T38" i="3" s="1"/>
  <c r="U38" i="3" s="1"/>
  <c r="V38" i="3" s="1"/>
  <c r="U36" i="9"/>
  <c r="T36" i="9"/>
  <c r="O37" i="9"/>
  <c r="AA4" i="7"/>
  <c r="Y36" i="9"/>
  <c r="Z8" i="7"/>
  <c r="Y40" i="9" s="1"/>
  <c r="P36" i="9"/>
  <c r="O36" i="9"/>
  <c r="Y37" i="9"/>
  <c r="AY8" i="3"/>
  <c r="CF73" i="3"/>
  <c r="CF62" i="3"/>
  <c r="CF63" i="3" s="1"/>
  <c r="CF67" i="3" s="1"/>
  <c r="CE45" i="3"/>
  <c r="F28" i="9"/>
  <c r="F31" i="9"/>
  <c r="N30" i="9"/>
  <c r="N29" i="9"/>
  <c r="O30" i="9"/>
  <c r="O29" i="9"/>
  <c r="E30" i="9"/>
  <c r="E29" i="9"/>
  <c r="P28" i="9"/>
  <c r="P31" i="9"/>
  <c r="CF40" i="3"/>
  <c r="CF41" i="3" s="1"/>
  <c r="CG53" i="3"/>
  <c r="CG54" i="3" s="1"/>
  <c r="CG42" i="3"/>
  <c r="CG43" i="3" s="1"/>
  <c r="CG64" i="3"/>
  <c r="CG65" i="3" s="1"/>
  <c r="CG75" i="3"/>
  <c r="CG76" i="3" s="1"/>
  <c r="CG86" i="3"/>
  <c r="CG87" i="3" s="1"/>
  <c r="CE74" i="3"/>
  <c r="CE78" i="3" s="1"/>
  <c r="CF84" i="3"/>
  <c r="CD84" i="3"/>
  <c r="CD85" i="3" s="1"/>
  <c r="CD89" i="3" s="1"/>
  <c r="CE84" i="3"/>
  <c r="CF50" i="3"/>
  <c r="CE56" i="3"/>
  <c r="CH39" i="3"/>
  <c r="Q27" i="9"/>
  <c r="G27" i="9"/>
  <c r="F6" i="11"/>
  <c r="BA14" i="3"/>
  <c r="BA17" i="3" s="1"/>
  <c r="BB17" i="3" s="1"/>
  <c r="P49" i="3"/>
  <c r="R5" i="2"/>
  <c r="D7" i="5"/>
  <c r="G23" i="9"/>
  <c r="I3" i="2"/>
  <c r="S3" i="2"/>
  <c r="F23" i="9"/>
  <c r="J3" i="7"/>
  <c r="H35" i="9"/>
  <c r="H3" i="1"/>
  <c r="G20" i="9"/>
  <c r="AC4" i="2"/>
  <c r="U8" i="7"/>
  <c r="T40" i="9" s="1"/>
  <c r="P8" i="7"/>
  <c r="O40" i="9" s="1"/>
  <c r="U5" i="7"/>
  <c r="U6" i="7" s="1"/>
  <c r="P14" i="3"/>
  <c r="D4" i="2"/>
  <c r="I4" i="2"/>
  <c r="M5" i="2"/>
  <c r="N4" i="2"/>
  <c r="S4" i="2"/>
  <c r="AB5" i="2"/>
  <c r="X4" i="2"/>
  <c r="Y3" i="2"/>
  <c r="I5" i="2"/>
  <c r="T3" i="2"/>
  <c r="E4" i="2"/>
  <c r="W5" i="2"/>
  <c r="N3" i="2"/>
  <c r="AC3" i="2"/>
  <c r="H5" i="2"/>
  <c r="I4" i="1"/>
  <c r="CS20" i="3" l="1"/>
  <c r="CS21" i="3" s="1"/>
  <c r="CS18" i="3" s="1"/>
  <c r="CS19" i="3" s="1"/>
  <c r="CT15" i="3"/>
  <c r="P25" i="3"/>
  <c r="P17" i="3"/>
  <c r="AY12" i="3"/>
  <c r="AZ8" i="3"/>
  <c r="BK6" i="3"/>
  <c r="AB6" i="3"/>
  <c r="AA12" i="3"/>
  <c r="AA11" i="3"/>
  <c r="AT73" i="3"/>
  <c r="I6" i="2"/>
  <c r="G5" i="2"/>
  <c r="H6" i="2"/>
  <c r="J4" i="2"/>
  <c r="R6" i="2"/>
  <c r="AC7" i="2"/>
  <c r="X5" i="2"/>
  <c r="AB6" i="2"/>
  <c r="T4" i="2"/>
  <c r="M6" i="2"/>
  <c r="W6" i="2"/>
  <c r="AG6" i="2"/>
  <c r="AX67" i="3"/>
  <c r="V5" i="7"/>
  <c r="V6" i="7" s="1"/>
  <c r="AT40" i="3"/>
  <c r="AU41" i="3"/>
  <c r="AX78" i="3"/>
  <c r="AU50" i="3"/>
  <c r="AU80" i="3"/>
  <c r="CD27" i="3"/>
  <c r="AT51" i="3"/>
  <c r="AU52" i="3"/>
  <c r="AV52" i="3" s="1"/>
  <c r="AW52" i="3" s="1"/>
  <c r="AX52" i="3" s="1"/>
  <c r="AY52" i="3" s="1"/>
  <c r="M52" i="3"/>
  <c r="J51" i="3"/>
  <c r="L52" i="3"/>
  <c r="L56" i="3" s="1"/>
  <c r="O39" i="3"/>
  <c r="O82" i="3"/>
  <c r="N67" i="3"/>
  <c r="O63" i="3"/>
  <c r="P50" i="3"/>
  <c r="N82" i="3"/>
  <c r="L83" i="3"/>
  <c r="L82" i="3"/>
  <c r="AY67" i="3"/>
  <c r="I40" i="3"/>
  <c r="M74" i="3"/>
  <c r="Q49" i="3"/>
  <c r="R49" i="3" s="1"/>
  <c r="S49" i="3" s="1"/>
  <c r="T49" i="3" s="1"/>
  <c r="U49" i="3" s="1"/>
  <c r="V49" i="3" s="1"/>
  <c r="AZ38" i="3"/>
  <c r="BA38" i="3" s="1"/>
  <c r="BB38" i="3" s="1"/>
  <c r="BC38" i="3" s="1"/>
  <c r="BD38" i="3" s="1"/>
  <c r="BE38" i="3" s="1"/>
  <c r="AB4" i="7"/>
  <c r="Z36" i="9"/>
  <c r="AA8" i="7"/>
  <c r="Z40" i="9" s="1"/>
  <c r="AA5" i="7"/>
  <c r="AA6" i="7" s="1"/>
  <c r="T37" i="9"/>
  <c r="Q48" i="3"/>
  <c r="Q53" i="3" s="1"/>
  <c r="Q54" i="3" s="1"/>
  <c r="Q51" i="3" s="1"/>
  <c r="Q37" i="3"/>
  <c r="Q42" i="3" s="1"/>
  <c r="Q43" i="3" s="1"/>
  <c r="Q59" i="3"/>
  <c r="Q64" i="3" s="1"/>
  <c r="Q65" i="3" s="1"/>
  <c r="Q62" i="3" s="1"/>
  <c r="CG40" i="3"/>
  <c r="CG41" i="3" s="1"/>
  <c r="CH70" i="3"/>
  <c r="CH75" i="3" s="1"/>
  <c r="CH76" i="3" s="1"/>
  <c r="P70" i="3"/>
  <c r="P69" i="3" s="1"/>
  <c r="P72" i="3" s="1"/>
  <c r="CF45" i="3"/>
  <c r="CG73" i="3"/>
  <c r="P30" i="9"/>
  <c r="P29" i="9"/>
  <c r="CG62" i="3"/>
  <c r="CG63" i="3" s="1"/>
  <c r="CG51" i="3"/>
  <c r="CG52" i="3" s="1"/>
  <c r="CG84" i="3"/>
  <c r="CH53" i="3"/>
  <c r="CH54" i="3" s="1"/>
  <c r="CH42" i="3"/>
  <c r="CH43" i="3" s="1"/>
  <c r="CH64" i="3"/>
  <c r="CH65" i="3" s="1"/>
  <c r="G28" i="9"/>
  <c r="G7" i="11"/>
  <c r="G31" i="9" s="1"/>
  <c r="F30" i="9"/>
  <c r="F29" i="9"/>
  <c r="CF74" i="3"/>
  <c r="Q28" i="9"/>
  <c r="Q31" i="9"/>
  <c r="CG50" i="3"/>
  <c r="CF56" i="3"/>
  <c r="CE85" i="3"/>
  <c r="CE89" i="3" s="1"/>
  <c r="H27" i="9"/>
  <c r="G6" i="11"/>
  <c r="R27" i="9"/>
  <c r="AD4" i="2"/>
  <c r="G19" i="9"/>
  <c r="I7" i="1"/>
  <c r="H23" i="9" s="1"/>
  <c r="H20" i="9"/>
  <c r="S5" i="2"/>
  <c r="J3" i="2"/>
  <c r="K3" i="7"/>
  <c r="I35" i="9"/>
  <c r="U4" i="2"/>
  <c r="S7" i="2"/>
  <c r="I7" i="2"/>
  <c r="D7" i="2"/>
  <c r="W8" i="7"/>
  <c r="V40" i="9" s="1"/>
  <c r="V8" i="7"/>
  <c r="U40" i="9" s="1"/>
  <c r="Q8" i="7"/>
  <c r="P40" i="9" s="1"/>
  <c r="R8" i="7"/>
  <c r="Q40" i="9" s="1"/>
  <c r="Q5" i="7"/>
  <c r="Q6" i="7" s="1"/>
  <c r="Q14" i="3"/>
  <c r="Q17" i="3" s="1"/>
  <c r="R5" i="3"/>
  <c r="O4" i="2"/>
  <c r="N7" i="2"/>
  <c r="Y4" i="2"/>
  <c r="X7" i="2"/>
  <c r="AC5" i="2"/>
  <c r="AD3" i="2"/>
  <c r="N5" i="2"/>
  <c r="O3" i="2"/>
  <c r="U7" i="2"/>
  <c r="E7" i="2"/>
  <c r="F4" i="2"/>
  <c r="U3" i="2"/>
  <c r="T5" i="2"/>
  <c r="Z3" i="2"/>
  <c r="I3" i="1"/>
  <c r="H19" i="9" s="1"/>
  <c r="J4" i="1"/>
  <c r="CT20" i="3" l="1"/>
  <c r="CT21" i="3" s="1"/>
  <c r="CT18" i="3" s="1"/>
  <c r="CT19" i="3" s="1"/>
  <c r="CU15" i="3"/>
  <c r="R17" i="3"/>
  <c r="P28" i="3"/>
  <c r="BL6" i="3"/>
  <c r="AZ12" i="3"/>
  <c r="BA8" i="3"/>
  <c r="AC6" i="3"/>
  <c r="AB12" i="3"/>
  <c r="AB11" i="3"/>
  <c r="T6" i="2"/>
  <c r="AC6" i="2"/>
  <c r="AE4" i="2"/>
  <c r="X6" i="2"/>
  <c r="Y5" i="2"/>
  <c r="AD7" i="2"/>
  <c r="V4" i="2"/>
  <c r="N6" i="2"/>
  <c r="S6" i="2"/>
  <c r="T7" i="2"/>
  <c r="K4" i="2"/>
  <c r="G6" i="2"/>
  <c r="J7" i="2"/>
  <c r="U37" i="9"/>
  <c r="AU45" i="3"/>
  <c r="AV41" i="3"/>
  <c r="M56" i="3"/>
  <c r="N52" i="3"/>
  <c r="AU56" i="3"/>
  <c r="AV50" i="3"/>
  <c r="AU82" i="3"/>
  <c r="AR84" i="3" s="1"/>
  <c r="AU83" i="3"/>
  <c r="Q47" i="3"/>
  <c r="Q50" i="3" s="1"/>
  <c r="M78" i="3"/>
  <c r="N74" i="3"/>
  <c r="O67" i="3"/>
  <c r="P63" i="3"/>
  <c r="P67" i="3" s="1"/>
  <c r="Q70" i="3"/>
  <c r="Q75" i="3" s="1"/>
  <c r="Q76" i="3" s="1"/>
  <c r="Q73" i="3" s="1"/>
  <c r="P75" i="3"/>
  <c r="P76" i="3" s="1"/>
  <c r="P73" i="3" s="1"/>
  <c r="I84" i="3"/>
  <c r="Q40" i="3"/>
  <c r="M83" i="3"/>
  <c r="P39" i="3"/>
  <c r="M40" i="3"/>
  <c r="N40" i="3"/>
  <c r="P40" i="3"/>
  <c r="O40" i="3"/>
  <c r="L40" i="3"/>
  <c r="P37" i="9"/>
  <c r="Z37" i="9"/>
  <c r="AC4" i="7"/>
  <c r="AA36" i="9"/>
  <c r="AB5" i="7"/>
  <c r="AB6" i="7" s="1"/>
  <c r="AB8" i="7"/>
  <c r="AA40" i="9" s="1"/>
  <c r="P81" i="3"/>
  <c r="P86" i="3" s="1"/>
  <c r="P87" i="3" s="1"/>
  <c r="R59" i="3"/>
  <c r="R64" i="3" s="1"/>
  <c r="R65" i="3" s="1"/>
  <c r="R62" i="3" s="1"/>
  <c r="Q58" i="3"/>
  <c r="Q61" i="3" s="1"/>
  <c r="CH81" i="3"/>
  <c r="CH86" i="3" s="1"/>
  <c r="CH87" i="3" s="1"/>
  <c r="CH84" i="3" s="1"/>
  <c r="CG74" i="3"/>
  <c r="CG78" i="3" s="1"/>
  <c r="CH69" i="3"/>
  <c r="CH80" i="3" s="1"/>
  <c r="CI70" i="3"/>
  <c r="CI75" i="3" s="1"/>
  <c r="CI76" i="3" s="1"/>
  <c r="R37" i="3"/>
  <c r="R42" i="3" s="1"/>
  <c r="R43" i="3" s="1"/>
  <c r="R40" i="3" s="1"/>
  <c r="Q36" i="3"/>
  <c r="Q39" i="3" s="1"/>
  <c r="R48" i="3"/>
  <c r="R53" i="3" s="1"/>
  <c r="R54" i="3" s="1"/>
  <c r="R51" i="3" s="1"/>
  <c r="CH7" i="3"/>
  <c r="CF78" i="3"/>
  <c r="CI37" i="3"/>
  <c r="CI48" i="3"/>
  <c r="CI59" i="3"/>
  <c r="Q30" i="9"/>
  <c r="Q29" i="9"/>
  <c r="CG67" i="3"/>
  <c r="CH40" i="3"/>
  <c r="CH41" i="3" s="1"/>
  <c r="H28" i="9"/>
  <c r="H7" i="11"/>
  <c r="H31" i="9" s="1"/>
  <c r="CH51" i="3"/>
  <c r="CH52" i="3" s="1"/>
  <c r="R28" i="9"/>
  <c r="R31" i="9"/>
  <c r="G30" i="9"/>
  <c r="G29" i="9"/>
  <c r="CH62" i="3"/>
  <c r="CH63" i="3" s="1"/>
  <c r="CH73" i="3"/>
  <c r="CG45" i="3"/>
  <c r="CG56" i="3"/>
  <c r="CH50" i="3"/>
  <c r="CF85" i="3"/>
  <c r="S27" i="9"/>
  <c r="I27" i="9"/>
  <c r="H6" i="11"/>
  <c r="K3" i="2"/>
  <c r="J7" i="1"/>
  <c r="I23" i="9" s="1"/>
  <c r="I20" i="9"/>
  <c r="P80" i="3"/>
  <c r="L3" i="7"/>
  <c r="K35" i="9" s="1"/>
  <c r="J35" i="9"/>
  <c r="J5" i="2"/>
  <c r="S5" i="3"/>
  <c r="O7" i="2"/>
  <c r="P4" i="2"/>
  <c r="Y7" i="2"/>
  <c r="Z4" i="2"/>
  <c r="Z5" i="2"/>
  <c r="AA3" i="2"/>
  <c r="K5" i="2"/>
  <c r="L3" i="2"/>
  <c r="P3" i="2"/>
  <c r="O5" i="2"/>
  <c r="V3" i="2"/>
  <c r="U5" i="2"/>
  <c r="G4" i="2"/>
  <c r="F7" i="2"/>
  <c r="AE3" i="2"/>
  <c r="AD5" i="2"/>
  <c r="J3" i="1"/>
  <c r="K4" i="1"/>
  <c r="CV15" i="3" l="1"/>
  <c r="CU20" i="3"/>
  <c r="CU21" i="3" s="1"/>
  <c r="CU18" i="3" s="1"/>
  <c r="CU19" i="3" s="1"/>
  <c r="BA12" i="3"/>
  <c r="BB8" i="3"/>
  <c r="BM6" i="3"/>
  <c r="AD6" i="3"/>
  <c r="AC12" i="3"/>
  <c r="AC11" i="3"/>
  <c r="AD6" i="2"/>
  <c r="K6" i="2"/>
  <c r="G3" i="2"/>
  <c r="Z6" i="2"/>
  <c r="Y6" i="2"/>
  <c r="U6" i="2"/>
  <c r="W7" i="2"/>
  <c r="V5" i="2"/>
  <c r="V7" i="2"/>
  <c r="L4" i="2"/>
  <c r="K7" i="2"/>
  <c r="AF4" i="2"/>
  <c r="AE7" i="2"/>
  <c r="O6" i="2"/>
  <c r="J6" i="2"/>
  <c r="AV45" i="3"/>
  <c r="AW41" i="3"/>
  <c r="AW84" i="3"/>
  <c r="AV84" i="3"/>
  <c r="AU84" i="3"/>
  <c r="AX84" i="3"/>
  <c r="O52" i="3"/>
  <c r="N56" i="3"/>
  <c r="AV83" i="3"/>
  <c r="AV56" i="3"/>
  <c r="AW50" i="3"/>
  <c r="Q63" i="3"/>
  <c r="Q67" i="3" s="1"/>
  <c r="R70" i="3"/>
  <c r="R75" i="3" s="1"/>
  <c r="R76" i="3" s="1"/>
  <c r="R73" i="3" s="1"/>
  <c r="D10" i="5"/>
  <c r="Q81" i="3"/>
  <c r="Q86" i="3" s="1"/>
  <c r="Q87" i="3" s="1"/>
  <c r="Q84" i="3" s="1"/>
  <c r="N83" i="3"/>
  <c r="Q69" i="3"/>
  <c r="Q72" i="3" s="1"/>
  <c r="O74" i="3"/>
  <c r="O78" i="3" s="1"/>
  <c r="N78" i="3"/>
  <c r="L41" i="3"/>
  <c r="L45" i="3" s="1"/>
  <c r="J40" i="3"/>
  <c r="N84" i="3"/>
  <c r="M84" i="3"/>
  <c r="P84" i="3"/>
  <c r="L84" i="3"/>
  <c r="O84" i="3"/>
  <c r="AD4" i="7"/>
  <c r="AB36" i="9"/>
  <c r="AC8" i="7"/>
  <c r="AB40" i="9" s="1"/>
  <c r="AC5" i="7"/>
  <c r="AC6" i="7" s="1"/>
  <c r="AA37" i="9"/>
  <c r="CH74" i="3"/>
  <c r="S59" i="3"/>
  <c r="S64" i="3" s="1"/>
  <c r="S65" i="3" s="1"/>
  <c r="S62" i="3" s="1"/>
  <c r="CH72" i="3"/>
  <c r="CI73" i="3"/>
  <c r="CI81" i="3"/>
  <c r="CI86" i="3" s="1"/>
  <c r="CI87" i="3" s="1"/>
  <c r="CI84" i="3" s="1"/>
  <c r="S48" i="3"/>
  <c r="S53" i="3" s="1"/>
  <c r="S54" i="3" s="1"/>
  <c r="S51" i="3" s="1"/>
  <c r="R47" i="3"/>
  <c r="R50" i="3" s="1"/>
  <c r="CJ70" i="3"/>
  <c r="CJ69" i="3" s="1"/>
  <c r="CJ9" i="3"/>
  <c r="CJ10" i="3" s="1"/>
  <c r="CJ7" i="3" s="1"/>
  <c r="CI3" i="3"/>
  <c r="CI6" i="3" s="1"/>
  <c r="CI26" i="3"/>
  <c r="CI31" i="3" s="1"/>
  <c r="CI32" i="3" s="1"/>
  <c r="CI29" i="3" s="1"/>
  <c r="CI30" i="3" s="1"/>
  <c r="CI34" i="3" s="1"/>
  <c r="CI16" i="3"/>
  <c r="S37" i="3"/>
  <c r="S42" i="3" s="1"/>
  <c r="S43" i="3" s="1"/>
  <c r="S40" i="3" s="1"/>
  <c r="CH8" i="3"/>
  <c r="CI69" i="3"/>
  <c r="CH45" i="3"/>
  <c r="S28" i="9"/>
  <c r="S31" i="9"/>
  <c r="CI47" i="3"/>
  <c r="CI53" i="3"/>
  <c r="CI54" i="3" s="1"/>
  <c r="CI51" i="3" s="1"/>
  <c r="CI52" i="3" s="1"/>
  <c r="CJ48" i="3"/>
  <c r="R30" i="9"/>
  <c r="R29" i="9"/>
  <c r="I28" i="9"/>
  <c r="I7" i="11"/>
  <c r="I31" i="9" s="1"/>
  <c r="CH67" i="3"/>
  <c r="CI58" i="3"/>
  <c r="CI61" i="3" s="1"/>
  <c r="CI64" i="3"/>
  <c r="CI65" i="3" s="1"/>
  <c r="CI62" i="3" s="1"/>
  <c r="CI63" i="3" s="1"/>
  <c r="CJ59" i="3"/>
  <c r="H30" i="9"/>
  <c r="H29" i="9"/>
  <c r="CH82" i="3"/>
  <c r="CH83" i="3"/>
  <c r="CI42" i="3"/>
  <c r="CI43" i="3" s="1"/>
  <c r="CI40" i="3" s="1"/>
  <c r="CI41" i="3" s="1"/>
  <c r="CI36" i="3"/>
  <c r="CI39" i="3" s="1"/>
  <c r="CJ37" i="3"/>
  <c r="CF89" i="3"/>
  <c r="CG85" i="3"/>
  <c r="CH56" i="3"/>
  <c r="J27" i="9"/>
  <c r="I6" i="11"/>
  <c r="T27" i="9"/>
  <c r="I19" i="9"/>
  <c r="L5" i="2"/>
  <c r="R36" i="3"/>
  <c r="R39" i="3" s="1"/>
  <c r="K7" i="1"/>
  <c r="J23" i="9" s="1"/>
  <c r="J20" i="9"/>
  <c r="P82" i="3"/>
  <c r="R81" i="3"/>
  <c r="R86" i="3" s="1"/>
  <c r="R87" i="3" s="1"/>
  <c r="R84" i="3" s="1"/>
  <c r="R58" i="3"/>
  <c r="R61" i="3" s="1"/>
  <c r="T5" i="3"/>
  <c r="P7" i="2"/>
  <c r="Q4" i="2"/>
  <c r="Z7" i="2"/>
  <c r="AA4" i="2"/>
  <c r="AE5" i="2"/>
  <c r="AF3" i="2"/>
  <c r="P5" i="2"/>
  <c r="Q3" i="2"/>
  <c r="H7" i="2"/>
  <c r="G7" i="2"/>
  <c r="L7" i="2"/>
  <c r="M7" i="2"/>
  <c r="K3" i="1"/>
  <c r="J19" i="9" s="1"/>
  <c r="L4" i="1"/>
  <c r="K20" i="9" s="1"/>
  <c r="CV20" i="3" l="1"/>
  <c r="CV21" i="3" s="1"/>
  <c r="CV18" i="3" s="1"/>
  <c r="CV19" i="3" s="1"/>
  <c r="CW15" i="3"/>
  <c r="CH12" i="3"/>
  <c r="CI8" i="3"/>
  <c r="BN6" i="3"/>
  <c r="BC8" i="3"/>
  <c r="BB12" i="3"/>
  <c r="AD12" i="3"/>
  <c r="AD11" i="3"/>
  <c r="AE6" i="3"/>
  <c r="Q80" i="3"/>
  <c r="S70" i="3"/>
  <c r="S75" i="3" s="1"/>
  <c r="S76" i="3" s="1"/>
  <c r="S73" i="3" s="1"/>
  <c r="L6" i="2"/>
  <c r="AG7" i="2"/>
  <c r="AF7" i="2"/>
  <c r="P6" i="2"/>
  <c r="AF5" i="2"/>
  <c r="V6" i="2"/>
  <c r="AE6" i="2"/>
  <c r="R63" i="3"/>
  <c r="S63" i="3" s="1"/>
  <c r="AW45" i="3"/>
  <c r="AX41" i="3"/>
  <c r="D11" i="5"/>
  <c r="R69" i="3"/>
  <c r="R80" i="3" s="1"/>
  <c r="AU85" i="3"/>
  <c r="AV85" i="3" s="1"/>
  <c r="AW85" i="3" s="1"/>
  <c r="AX85" i="3" s="1"/>
  <c r="AT84" i="3"/>
  <c r="AW56" i="3"/>
  <c r="AX50" i="3"/>
  <c r="AW83" i="3"/>
  <c r="R72" i="3"/>
  <c r="P52" i="3"/>
  <c r="O56" i="3"/>
  <c r="CH78" i="3"/>
  <c r="CI72" i="3"/>
  <c r="L85" i="3"/>
  <c r="L89" i="3" s="1"/>
  <c r="J84" i="3"/>
  <c r="O83" i="3"/>
  <c r="M41" i="3"/>
  <c r="P74" i="3"/>
  <c r="CI74" i="3"/>
  <c r="AB37" i="9"/>
  <c r="AE4" i="7"/>
  <c r="AC36" i="9"/>
  <c r="AD5" i="7"/>
  <c r="AD6" i="7" s="1"/>
  <c r="AD8" i="7"/>
  <c r="AC40" i="9" s="1"/>
  <c r="T59" i="3"/>
  <c r="T64" i="3" s="1"/>
  <c r="T65" i="3" s="1"/>
  <c r="T62" i="3" s="1"/>
  <c r="CJ75" i="3"/>
  <c r="CJ76" i="3" s="1"/>
  <c r="CJ73" i="3" s="1"/>
  <c r="CK70" i="3"/>
  <c r="CK75" i="3" s="1"/>
  <c r="CK76" i="3" s="1"/>
  <c r="CJ3" i="3"/>
  <c r="CJ25" i="3" s="1"/>
  <c r="CK9" i="3"/>
  <c r="CK10" i="3" s="1"/>
  <c r="CK7" i="3" s="1"/>
  <c r="CI80" i="3"/>
  <c r="CI82" i="3" s="1"/>
  <c r="T37" i="3"/>
  <c r="T42" i="3" s="1"/>
  <c r="T43" i="3" s="1"/>
  <c r="T40" i="3" s="1"/>
  <c r="T48" i="3"/>
  <c r="T53" i="3" s="1"/>
  <c r="T54" i="3" s="1"/>
  <c r="T51" i="3" s="1"/>
  <c r="S47" i="3"/>
  <c r="S50" i="3" s="1"/>
  <c r="D4" i="5"/>
  <c r="CI25" i="3"/>
  <c r="Q4" i="3"/>
  <c r="CJ26" i="3"/>
  <c r="CJ31" i="3" s="1"/>
  <c r="CJ32" i="3" s="1"/>
  <c r="CJ29" i="3" s="1"/>
  <c r="CJ30" i="3" s="1"/>
  <c r="CJ16" i="3"/>
  <c r="P15" i="3"/>
  <c r="T70" i="3"/>
  <c r="T75" i="3" s="1"/>
  <c r="T76" i="3" s="1"/>
  <c r="T73" i="3" s="1"/>
  <c r="CJ42" i="3"/>
  <c r="CJ43" i="3" s="1"/>
  <c r="CJ40" i="3" s="1"/>
  <c r="CJ41" i="3" s="1"/>
  <c r="CJ36" i="3"/>
  <c r="CJ39" i="3" s="1"/>
  <c r="CK37" i="3"/>
  <c r="T28" i="9"/>
  <c r="T31" i="9"/>
  <c r="CI45" i="3"/>
  <c r="J7" i="11"/>
  <c r="J31" i="9" s="1"/>
  <c r="J28" i="9"/>
  <c r="S30" i="9"/>
  <c r="S29" i="9"/>
  <c r="CJ58" i="3"/>
  <c r="CJ64" i="3"/>
  <c r="CJ65" i="3" s="1"/>
  <c r="CJ62" i="3" s="1"/>
  <c r="CJ63" i="3" s="1"/>
  <c r="CK59" i="3"/>
  <c r="CI67" i="3"/>
  <c r="CJ81" i="3"/>
  <c r="CJ86" i="3" s="1"/>
  <c r="CJ87" i="3" s="1"/>
  <c r="CJ84" i="3" s="1"/>
  <c r="I30" i="9"/>
  <c r="I29" i="9"/>
  <c r="CI50" i="3"/>
  <c r="CI56" i="3" s="1"/>
  <c r="CJ47" i="3"/>
  <c r="CJ53" i="3"/>
  <c r="CJ54" i="3" s="1"/>
  <c r="CJ51" i="3" s="1"/>
  <c r="CJ52" i="3" s="1"/>
  <c r="CK48" i="3"/>
  <c r="CG89" i="3"/>
  <c r="CH85" i="3"/>
  <c r="U27" i="9"/>
  <c r="J6" i="11"/>
  <c r="Q5" i="2"/>
  <c r="S58" i="3"/>
  <c r="S61" i="3" s="1"/>
  <c r="S69" i="3"/>
  <c r="S81" i="3"/>
  <c r="S86" i="3" s="1"/>
  <c r="S87" i="3" s="1"/>
  <c r="S84" i="3" s="1"/>
  <c r="S36" i="3"/>
  <c r="S39" i="3" s="1"/>
  <c r="Q82" i="3"/>
  <c r="U5" i="3"/>
  <c r="R7" i="2"/>
  <c r="Q7" i="2"/>
  <c r="AA7" i="2"/>
  <c r="AB7" i="2"/>
  <c r="AA5" i="2"/>
  <c r="L3" i="1"/>
  <c r="K19" i="9" s="1"/>
  <c r="L7" i="1"/>
  <c r="K23" i="9" s="1"/>
  <c r="M7" i="1"/>
  <c r="L23" i="9" s="1"/>
  <c r="CJ34" i="3" l="1"/>
  <c r="CW20" i="3"/>
  <c r="CW21" i="3" s="1"/>
  <c r="CW18" i="3" s="1"/>
  <c r="CW19" i="3" s="1"/>
  <c r="CX15" i="3"/>
  <c r="CJ6" i="3"/>
  <c r="CJ8" i="3"/>
  <c r="CI12" i="3"/>
  <c r="Q15" i="3"/>
  <c r="P26" i="3"/>
  <c r="P20" i="3"/>
  <c r="BD8" i="3"/>
  <c r="BC12" i="3"/>
  <c r="BO6" i="3"/>
  <c r="AE12" i="3"/>
  <c r="AE11" i="3"/>
  <c r="AF6" i="3"/>
  <c r="R67" i="3"/>
  <c r="AF6" i="2"/>
  <c r="Q6" i="2"/>
  <c r="AA6" i="2"/>
  <c r="T63" i="3"/>
  <c r="AY41" i="3"/>
  <c r="AY45" i="3" s="1"/>
  <c r="AX45" i="3"/>
  <c r="Q52" i="3"/>
  <c r="P56" i="3"/>
  <c r="S72" i="3"/>
  <c r="AX56" i="3"/>
  <c r="AY50" i="3"/>
  <c r="AX83" i="3"/>
  <c r="U59" i="3"/>
  <c r="U64" i="3" s="1"/>
  <c r="U65" i="3" s="1"/>
  <c r="U62" i="3" s="1"/>
  <c r="CI78" i="3"/>
  <c r="P83" i="3"/>
  <c r="M85" i="3"/>
  <c r="CJ74" i="3"/>
  <c r="S67" i="3"/>
  <c r="P78" i="3"/>
  <c r="Q74" i="3"/>
  <c r="CJ72" i="3"/>
  <c r="M45" i="3"/>
  <c r="N41" i="3"/>
  <c r="CL70" i="3"/>
  <c r="CL69" i="3" s="1"/>
  <c r="CK69" i="3"/>
  <c r="AC37" i="9"/>
  <c r="AF4" i="7"/>
  <c r="AD36" i="9"/>
  <c r="AE5" i="7"/>
  <c r="AE6" i="7" s="1"/>
  <c r="AE8" i="7"/>
  <c r="AD40" i="9" s="1"/>
  <c r="CJ50" i="3"/>
  <c r="CJ56" i="3" s="1"/>
  <c r="U70" i="3"/>
  <c r="R4" i="3"/>
  <c r="S4" i="3" s="1"/>
  <c r="T4" i="3" s="1"/>
  <c r="U4" i="3" s="1"/>
  <c r="V4" i="3" s="1"/>
  <c r="W4" i="3" s="1"/>
  <c r="X4" i="3" s="1"/>
  <c r="Y4" i="3" s="1"/>
  <c r="Z4" i="3" s="1"/>
  <c r="AA4" i="3" s="1"/>
  <c r="AB4" i="3" s="1"/>
  <c r="AC4" i="3" s="1"/>
  <c r="AD4" i="3" s="1"/>
  <c r="AE4" i="3" s="1"/>
  <c r="AF4" i="3" s="1"/>
  <c r="AG4" i="3" s="1"/>
  <c r="AH4" i="3" s="1"/>
  <c r="AI4" i="3" s="1"/>
  <c r="AJ4" i="3" s="1"/>
  <c r="AK4" i="3" s="1"/>
  <c r="AL4" i="3" s="1"/>
  <c r="AM4" i="3" s="1"/>
  <c r="AN4" i="3" s="1"/>
  <c r="AO4" i="3" s="1"/>
  <c r="AP4" i="3" s="1"/>
  <c r="CJ27" i="3"/>
  <c r="CI27" i="3"/>
  <c r="U37" i="3"/>
  <c r="CI83" i="3"/>
  <c r="U48" i="3"/>
  <c r="U53" i="3" s="1"/>
  <c r="U54" i="3" s="1"/>
  <c r="U51" i="3" s="1"/>
  <c r="T47" i="3"/>
  <c r="T50" i="3" s="1"/>
  <c r="CL9" i="3"/>
  <c r="CL10" i="3" s="1"/>
  <c r="CL7" i="3" s="1"/>
  <c r="CK3" i="3"/>
  <c r="CK26" i="3"/>
  <c r="CK31" i="3" s="1"/>
  <c r="CK32" i="3" s="1"/>
  <c r="CK29" i="3" s="1"/>
  <c r="CK30" i="3" s="1"/>
  <c r="CK16" i="3"/>
  <c r="CJ80" i="3"/>
  <c r="CJ61" i="3"/>
  <c r="CJ67" i="3" s="1"/>
  <c r="U28" i="9"/>
  <c r="U31" i="9"/>
  <c r="CL37" i="3"/>
  <c r="CK42" i="3"/>
  <c r="CK43" i="3" s="1"/>
  <c r="CK40" i="3" s="1"/>
  <c r="CK41" i="3" s="1"/>
  <c r="CK36" i="3"/>
  <c r="CK39" i="3" s="1"/>
  <c r="CJ45" i="3"/>
  <c r="J30" i="9"/>
  <c r="J29" i="9"/>
  <c r="CK53" i="3"/>
  <c r="CK54" i="3" s="1"/>
  <c r="CK51" i="3" s="1"/>
  <c r="CK52" i="3" s="1"/>
  <c r="CL48" i="3"/>
  <c r="CK47" i="3"/>
  <c r="K6" i="11"/>
  <c r="K27" i="9"/>
  <c r="CK81" i="3"/>
  <c r="CK86" i="3" s="1"/>
  <c r="CK87" i="3" s="1"/>
  <c r="CK84" i="3" s="1"/>
  <c r="T30" i="9"/>
  <c r="T29" i="9"/>
  <c r="CK73" i="3"/>
  <c r="L7" i="11"/>
  <c r="L31" i="9" s="1"/>
  <c r="K7" i="11"/>
  <c r="K31" i="9" s="1"/>
  <c r="K28" i="9"/>
  <c r="CK58" i="3"/>
  <c r="CK64" i="3"/>
  <c r="CK65" i="3" s="1"/>
  <c r="CK62" i="3" s="1"/>
  <c r="CK63" i="3" s="1"/>
  <c r="CL59" i="3"/>
  <c r="CI85" i="3"/>
  <c r="CH89" i="3"/>
  <c r="V27" i="9"/>
  <c r="D5" i="5"/>
  <c r="P16" i="3"/>
  <c r="I18" i="3" s="1"/>
  <c r="T69" i="3"/>
  <c r="T81" i="3"/>
  <c r="T86" i="3" s="1"/>
  <c r="T87" i="3" s="1"/>
  <c r="T84" i="3" s="1"/>
  <c r="Q3" i="3"/>
  <c r="S80" i="3"/>
  <c r="T36" i="3"/>
  <c r="T39" i="3" s="1"/>
  <c r="R82" i="3"/>
  <c r="T58" i="3"/>
  <c r="T61" i="3" s="1"/>
  <c r="CK34" i="3" l="1"/>
  <c r="CX20" i="3"/>
  <c r="CX21" i="3" s="1"/>
  <c r="CX18" i="3" s="1"/>
  <c r="CX19" i="3" s="1"/>
  <c r="CY15" i="3"/>
  <c r="CL16" i="3"/>
  <c r="CL14" i="3" s="1"/>
  <c r="CL17" i="3" s="1"/>
  <c r="CK25" i="3"/>
  <c r="CK6" i="3"/>
  <c r="CK8" i="3"/>
  <c r="CJ12" i="3"/>
  <c r="P31" i="3"/>
  <c r="P27" i="3"/>
  <c r="I29" i="3" s="1"/>
  <c r="P21" i="3"/>
  <c r="P18" i="3" s="1"/>
  <c r="P19" i="3" s="1"/>
  <c r="P23" i="3" s="1"/>
  <c r="R15" i="3"/>
  <c r="Q20" i="3"/>
  <c r="Q21" i="3" s="1"/>
  <c r="Q18" i="3" s="1"/>
  <c r="Q19" i="3" s="1"/>
  <c r="BE8" i="3"/>
  <c r="BD12" i="3"/>
  <c r="BP6" i="3"/>
  <c r="AF11" i="3"/>
  <c r="AF12" i="3"/>
  <c r="AG6" i="3"/>
  <c r="U63" i="3"/>
  <c r="AX89" i="3"/>
  <c r="AY56" i="3"/>
  <c r="T72" i="3"/>
  <c r="R52" i="3"/>
  <c r="Q56" i="3"/>
  <c r="V59" i="3"/>
  <c r="V64" i="3" s="1"/>
  <c r="V65" i="3" s="1"/>
  <c r="V62" i="3" s="1"/>
  <c r="CJ78" i="3"/>
  <c r="CK74" i="3"/>
  <c r="CK72" i="3"/>
  <c r="V70" i="3"/>
  <c r="V75" i="3" s="1"/>
  <c r="V76" i="3" s="1"/>
  <c r="V73" i="3" s="1"/>
  <c r="U75" i="3"/>
  <c r="U76" i="3" s="1"/>
  <c r="U73" i="3" s="1"/>
  <c r="V37" i="3"/>
  <c r="V42" i="3" s="1"/>
  <c r="V43" i="3" s="1"/>
  <c r="V40" i="3" s="1"/>
  <c r="J41" i="3" s="1"/>
  <c r="U42" i="3"/>
  <c r="U43" i="3" s="1"/>
  <c r="U40" i="3" s="1"/>
  <c r="O41" i="3"/>
  <c r="N45" i="3"/>
  <c r="M89" i="3"/>
  <c r="N85" i="3"/>
  <c r="T67" i="3"/>
  <c r="J63" i="3"/>
  <c r="V63" i="3"/>
  <c r="T66" i="3" s="1"/>
  <c r="Q83" i="3"/>
  <c r="R74" i="3"/>
  <c r="Q78" i="3"/>
  <c r="CL75" i="3"/>
  <c r="CL76" i="3" s="1"/>
  <c r="CL73" i="3" s="1"/>
  <c r="CM70" i="3"/>
  <c r="CM75" i="3" s="1"/>
  <c r="CM76" i="3" s="1"/>
  <c r="AD37" i="9"/>
  <c r="AE36" i="9"/>
  <c r="AF5" i="7"/>
  <c r="AF6" i="7" s="1"/>
  <c r="AG8" i="7"/>
  <c r="AF40" i="9" s="1"/>
  <c r="AF8" i="7"/>
  <c r="AE40" i="9" s="1"/>
  <c r="CK80" i="3"/>
  <c r="CK82" i="3" s="1"/>
  <c r="V48" i="3"/>
  <c r="V53" i="3" s="1"/>
  <c r="V54" i="3" s="1"/>
  <c r="V51" i="3" s="1"/>
  <c r="U47" i="3"/>
  <c r="U50" i="3" s="1"/>
  <c r="CL26" i="3"/>
  <c r="CL31" i="3" s="1"/>
  <c r="CL32" i="3" s="1"/>
  <c r="CL29" i="3" s="1"/>
  <c r="CL30" i="3" s="1"/>
  <c r="CK27" i="3"/>
  <c r="CK61" i="3"/>
  <c r="CK67" i="3" s="1"/>
  <c r="CM9" i="3"/>
  <c r="CM10" i="3" s="1"/>
  <c r="CM7" i="3" s="1"/>
  <c r="CL3" i="3"/>
  <c r="CL6" i="3" s="1"/>
  <c r="CL58" i="3"/>
  <c r="CL64" i="3"/>
  <c r="CL65" i="3" s="1"/>
  <c r="CL62" i="3" s="1"/>
  <c r="CL63" i="3" s="1"/>
  <c r="CM59" i="3"/>
  <c r="CM48" i="3"/>
  <c r="CL47" i="3"/>
  <c r="CL53" i="3"/>
  <c r="CL54" i="3" s="1"/>
  <c r="CL51" i="3" s="1"/>
  <c r="CL52" i="3" s="1"/>
  <c r="CJ82" i="3"/>
  <c r="CJ83" i="3"/>
  <c r="U30" i="9"/>
  <c r="U29" i="9"/>
  <c r="CK50" i="3"/>
  <c r="CK56" i="3" s="1"/>
  <c r="CL81" i="3"/>
  <c r="CL86" i="3" s="1"/>
  <c r="CL87" i="3" s="1"/>
  <c r="CL84" i="3" s="1"/>
  <c r="K30" i="9"/>
  <c r="K29" i="9"/>
  <c r="CK45" i="3"/>
  <c r="V28" i="9"/>
  <c r="V31" i="9"/>
  <c r="CM37" i="3"/>
  <c r="CL42" i="3"/>
  <c r="CL43" i="3" s="1"/>
  <c r="CL40" i="3" s="1"/>
  <c r="CL41" i="3" s="1"/>
  <c r="CL36" i="3"/>
  <c r="CL39" i="3" s="1"/>
  <c r="CJ85" i="3"/>
  <c r="CI89" i="3"/>
  <c r="W27" i="9"/>
  <c r="Q25" i="3"/>
  <c r="Q28" i="3" s="1"/>
  <c r="R3" i="3"/>
  <c r="U36" i="3"/>
  <c r="U39" i="3" s="1"/>
  <c r="U69" i="3"/>
  <c r="U72" i="3" s="1"/>
  <c r="U81" i="3"/>
  <c r="U86" i="3" s="1"/>
  <c r="U87" i="3" s="1"/>
  <c r="U84" i="3" s="1"/>
  <c r="U58" i="3"/>
  <c r="U61" i="3" s="1"/>
  <c r="T80" i="3"/>
  <c r="S82" i="3"/>
  <c r="Q26" i="3"/>
  <c r="Q31" i="3" s="1"/>
  <c r="Q16" i="3"/>
  <c r="D6" i="5"/>
  <c r="CL23" i="3" l="1"/>
  <c r="CZ15" i="3"/>
  <c r="CY20" i="3"/>
  <c r="CY21" i="3" s="1"/>
  <c r="CY18" i="3" s="1"/>
  <c r="CY19" i="3" s="1"/>
  <c r="CM16" i="3"/>
  <c r="CL8" i="3"/>
  <c r="CK12" i="3"/>
  <c r="Q23" i="3"/>
  <c r="S15" i="3"/>
  <c r="R20" i="3"/>
  <c r="R21" i="3" s="1"/>
  <c r="R18" i="3" s="1"/>
  <c r="R19" i="3" s="1"/>
  <c r="Q32" i="3"/>
  <c r="Q29" i="3" s="1"/>
  <c r="R32" i="3"/>
  <c r="R29" i="3" s="1"/>
  <c r="P32" i="3"/>
  <c r="P29" i="3" s="1"/>
  <c r="P30" i="3" s="1"/>
  <c r="P34" i="3" s="1"/>
  <c r="BQ6" i="3"/>
  <c r="BF8" i="3"/>
  <c r="BE12" i="3"/>
  <c r="AG11" i="3"/>
  <c r="AG12" i="3"/>
  <c r="AH6" i="3"/>
  <c r="CK78" i="3"/>
  <c r="CL74" i="3"/>
  <c r="S52" i="3"/>
  <c r="R56" i="3"/>
  <c r="CL72" i="3"/>
  <c r="CL78" i="3" s="1"/>
  <c r="CN70" i="3"/>
  <c r="R78" i="3"/>
  <c r="S74" i="3"/>
  <c r="L66" i="3"/>
  <c r="M66" i="3"/>
  <c r="N66" i="3"/>
  <c r="O66" i="3"/>
  <c r="P66" i="3"/>
  <c r="Q66" i="3"/>
  <c r="R66" i="3"/>
  <c r="S66" i="3"/>
  <c r="O85" i="3"/>
  <c r="N89" i="3"/>
  <c r="J52" i="3"/>
  <c r="P41" i="3"/>
  <c r="O45" i="3"/>
  <c r="CK83" i="3"/>
  <c r="J74" i="3"/>
  <c r="R83" i="3"/>
  <c r="U67" i="3"/>
  <c r="U66" i="3"/>
  <c r="CM69" i="3"/>
  <c r="CM72" i="3" s="1"/>
  <c r="AE37" i="9"/>
  <c r="CL50" i="3"/>
  <c r="CL56" i="3" s="1"/>
  <c r="CN9" i="3"/>
  <c r="CN10" i="3" s="1"/>
  <c r="CN7" i="3" s="1"/>
  <c r="CM3" i="3"/>
  <c r="CM6" i="3" s="1"/>
  <c r="CL25" i="3"/>
  <c r="CL28" i="3" s="1"/>
  <c r="V47" i="3"/>
  <c r="V50" i="3" s="1"/>
  <c r="CL61" i="3"/>
  <c r="CL67" i="3" s="1"/>
  <c r="CM26" i="3"/>
  <c r="CM31" i="3" s="1"/>
  <c r="CM32" i="3" s="1"/>
  <c r="CM29" i="3" s="1"/>
  <c r="CM30" i="3" s="1"/>
  <c r="CL80" i="3"/>
  <c r="CL45" i="3"/>
  <c r="CN37" i="3"/>
  <c r="CM42" i="3"/>
  <c r="CM43" i="3" s="1"/>
  <c r="CM40" i="3" s="1"/>
  <c r="CM41" i="3" s="1"/>
  <c r="CM36" i="3"/>
  <c r="CM39" i="3" s="1"/>
  <c r="CM73" i="3"/>
  <c r="CM74" i="3" s="1"/>
  <c r="CM53" i="3"/>
  <c r="CM54" i="3" s="1"/>
  <c r="CM51" i="3" s="1"/>
  <c r="CM52" i="3" s="1"/>
  <c r="CN48" i="3"/>
  <c r="CM47" i="3"/>
  <c r="CM81" i="3"/>
  <c r="CM86" i="3" s="1"/>
  <c r="CM87" i="3" s="1"/>
  <c r="CM84" i="3" s="1"/>
  <c r="CM58" i="3"/>
  <c r="CM64" i="3"/>
  <c r="CM65" i="3" s="1"/>
  <c r="CM62" i="3" s="1"/>
  <c r="CM63" i="3" s="1"/>
  <c r="CN59" i="3"/>
  <c r="W28" i="9"/>
  <c r="W31" i="9"/>
  <c r="V30" i="9"/>
  <c r="V29" i="9"/>
  <c r="CN69" i="3"/>
  <c r="CN75" i="3"/>
  <c r="CN76" i="3" s="1"/>
  <c r="CN73" i="3" s="1"/>
  <c r="CK85" i="3"/>
  <c r="CJ89" i="3"/>
  <c r="X27" i="9"/>
  <c r="U80" i="3"/>
  <c r="R25" i="3"/>
  <c r="R28" i="3" s="1"/>
  <c r="R16" i="3"/>
  <c r="R26" i="3"/>
  <c r="R31" i="3" s="1"/>
  <c r="V58" i="3"/>
  <c r="V61" i="3" s="1"/>
  <c r="AQ58" i="3" s="1"/>
  <c r="E9" i="5" s="1"/>
  <c r="S3" i="3"/>
  <c r="V69" i="3"/>
  <c r="V72" i="3" s="1"/>
  <c r="V81" i="3"/>
  <c r="V86" i="3" s="1"/>
  <c r="V87" i="3" s="1"/>
  <c r="V84" i="3" s="1"/>
  <c r="Q27" i="3"/>
  <c r="T82" i="3"/>
  <c r="V36" i="3"/>
  <c r="V39" i="3" s="1"/>
  <c r="CL34" i="3" l="1"/>
  <c r="DA15" i="3"/>
  <c r="CZ20" i="3"/>
  <c r="CZ21" i="3" s="1"/>
  <c r="CZ18" i="3" s="1"/>
  <c r="CZ19" i="3" s="1"/>
  <c r="CL27" i="3"/>
  <c r="CN16" i="3"/>
  <c r="CM14" i="3"/>
  <c r="Q30" i="3"/>
  <c r="Q34" i="3" s="1"/>
  <c r="R30" i="3"/>
  <c r="CM8" i="3"/>
  <c r="CL12" i="3"/>
  <c r="R23" i="3"/>
  <c r="R34" i="3"/>
  <c r="T15" i="3"/>
  <c r="S20" i="3"/>
  <c r="S21" i="3" s="1"/>
  <c r="S18" i="3" s="1"/>
  <c r="S19" i="3" s="1"/>
  <c r="BR6" i="3"/>
  <c r="BG8" i="3"/>
  <c r="BF12" i="3"/>
  <c r="AI6" i="3"/>
  <c r="AH12" i="3"/>
  <c r="AH11" i="3"/>
  <c r="S56" i="3"/>
  <c r="T52" i="3"/>
  <c r="Q41" i="3"/>
  <c r="P45" i="3"/>
  <c r="P85" i="3"/>
  <c r="O89" i="3"/>
  <c r="J85" i="3"/>
  <c r="S83" i="3"/>
  <c r="V66" i="3"/>
  <c r="V67" i="3"/>
  <c r="CN72" i="3"/>
  <c r="S78" i="3"/>
  <c r="T74" i="3"/>
  <c r="CM61" i="3"/>
  <c r="CM67" i="3" s="1"/>
  <c r="CN26" i="3"/>
  <c r="CN31" i="3" s="1"/>
  <c r="CN32" i="3" s="1"/>
  <c r="CN29" i="3" s="1"/>
  <c r="CN30" i="3" s="1"/>
  <c r="CM80" i="3"/>
  <c r="CM82" i="3" s="1"/>
  <c r="CO9" i="3"/>
  <c r="CO10" i="3" s="1"/>
  <c r="CO7" i="3" s="1"/>
  <c r="CN3" i="3"/>
  <c r="CN6" i="3" s="1"/>
  <c r="CM50" i="3"/>
  <c r="CM56" i="3" s="1"/>
  <c r="X28" i="9"/>
  <c r="X31" i="9"/>
  <c r="CN42" i="3"/>
  <c r="CN43" i="3" s="1"/>
  <c r="CN40" i="3" s="1"/>
  <c r="CN41" i="3" s="1"/>
  <c r="CN36" i="3"/>
  <c r="CN39" i="3" s="1"/>
  <c r="DI36" i="3" s="1"/>
  <c r="F7" i="5" s="1"/>
  <c r="CM45" i="3"/>
  <c r="CN58" i="3"/>
  <c r="CN64" i="3"/>
  <c r="CN65" i="3" s="1"/>
  <c r="CN62" i="3" s="1"/>
  <c r="CN63" i="3" s="1"/>
  <c r="CL83" i="3"/>
  <c r="CL82" i="3"/>
  <c r="CN47" i="3"/>
  <c r="CN53" i="3"/>
  <c r="CN54" i="3" s="1"/>
  <c r="CN51" i="3" s="1"/>
  <c r="CN52" i="3" s="1"/>
  <c r="W30" i="9"/>
  <c r="W29" i="9"/>
  <c r="CN81" i="3"/>
  <c r="CN86" i="3" s="1"/>
  <c r="CN87" i="3" s="1"/>
  <c r="CN84" i="3" s="1"/>
  <c r="CN74" i="3"/>
  <c r="CM78" i="3"/>
  <c r="CL85" i="3"/>
  <c r="CK89" i="3"/>
  <c r="Y27" i="9"/>
  <c r="V80" i="3"/>
  <c r="R27" i="3"/>
  <c r="T3" i="3"/>
  <c r="U82" i="3"/>
  <c r="S26" i="3"/>
  <c r="S31" i="3" s="1"/>
  <c r="S32" i="3" s="1"/>
  <c r="S29" i="3" s="1"/>
  <c r="S30" i="3" s="1"/>
  <c r="DA20" i="3" l="1"/>
  <c r="DA21" i="3" s="1"/>
  <c r="DA18" i="3" s="1"/>
  <c r="DA19" i="3" s="1"/>
  <c r="DB15" i="3"/>
  <c r="CM25" i="3"/>
  <c r="CM28" i="3" s="1"/>
  <c r="CM17" i="3"/>
  <c r="CN14" i="3"/>
  <c r="CN8" i="3"/>
  <c r="CM12" i="3"/>
  <c r="T20" i="3"/>
  <c r="T21" i="3" s="1"/>
  <c r="T18" i="3" s="1"/>
  <c r="T19" i="3" s="1"/>
  <c r="U15" i="3"/>
  <c r="BH8" i="3"/>
  <c r="BG12" i="3"/>
  <c r="BS6" i="3"/>
  <c r="AI11" i="3"/>
  <c r="AJ6" i="3"/>
  <c r="AI12" i="3"/>
  <c r="DI69" i="3"/>
  <c r="F10" i="5" s="1"/>
  <c r="T56" i="3"/>
  <c r="U52" i="3"/>
  <c r="T83" i="3"/>
  <c r="T78" i="3"/>
  <c r="U74" i="3"/>
  <c r="Q85" i="3"/>
  <c r="P89" i="3"/>
  <c r="R41" i="3"/>
  <c r="Q45" i="3"/>
  <c r="CM83" i="3"/>
  <c r="CN61" i="3"/>
  <c r="CN25" i="3"/>
  <c r="CN28" i="3" s="1"/>
  <c r="CP9" i="3"/>
  <c r="CP10" i="3" s="1"/>
  <c r="CP7" i="3" s="1"/>
  <c r="CO3" i="3"/>
  <c r="CO6" i="3" s="1"/>
  <c r="CN80" i="3"/>
  <c r="CN82" i="3" s="1"/>
  <c r="CO26" i="3"/>
  <c r="CO31" i="3" s="1"/>
  <c r="CO32" i="3" s="1"/>
  <c r="CO29" i="3" s="1"/>
  <c r="CO30" i="3" s="1"/>
  <c r="CO14" i="3"/>
  <c r="CN50" i="3"/>
  <c r="Y28" i="9"/>
  <c r="Y31" i="9"/>
  <c r="CN45" i="3"/>
  <c r="X30" i="9"/>
  <c r="X29" i="9"/>
  <c r="CN78" i="3"/>
  <c r="CM85" i="3"/>
  <c r="CL89" i="3"/>
  <c r="Z27" i="9"/>
  <c r="T26" i="3"/>
  <c r="T31" i="3" s="1"/>
  <c r="T32" i="3" s="1"/>
  <c r="T29" i="3" s="1"/>
  <c r="T30" i="3" s="1"/>
  <c r="U3" i="3"/>
  <c r="V82" i="3"/>
  <c r="CO17" i="3" l="1"/>
  <c r="CM23" i="3"/>
  <c r="CM34" i="3"/>
  <c r="DB20" i="3"/>
  <c r="DB21" i="3" s="1"/>
  <c r="DB18" i="3" s="1"/>
  <c r="DB19" i="3" s="1"/>
  <c r="DC15" i="3"/>
  <c r="CM27" i="3"/>
  <c r="CN34" i="3"/>
  <c r="CN17" i="3"/>
  <c r="CN27" i="3"/>
  <c r="CO8" i="3"/>
  <c r="CN12" i="3"/>
  <c r="V15" i="3"/>
  <c r="U20" i="3"/>
  <c r="U21" i="3" s="1"/>
  <c r="U18" i="3" s="1"/>
  <c r="U19" i="3" s="1"/>
  <c r="BI8" i="3"/>
  <c r="BH12" i="3"/>
  <c r="BT6" i="3"/>
  <c r="AK6" i="3"/>
  <c r="AJ12" i="3"/>
  <c r="AJ11" i="3"/>
  <c r="CN56" i="3"/>
  <c r="DI47" i="3"/>
  <c r="F8" i="5" s="1"/>
  <c r="CN67" i="3"/>
  <c r="DI58" i="3"/>
  <c r="F9" i="5" s="1"/>
  <c r="V52" i="3"/>
  <c r="U56" i="3"/>
  <c r="S41" i="3"/>
  <c r="R45" i="3"/>
  <c r="R85" i="3"/>
  <c r="Q89" i="3"/>
  <c r="V74" i="3"/>
  <c r="AQ69" i="3" s="1"/>
  <c r="E10" i="5" s="1"/>
  <c r="U78" i="3"/>
  <c r="U83" i="3"/>
  <c r="CN83" i="3"/>
  <c r="CP26" i="3"/>
  <c r="CP31" i="3" s="1"/>
  <c r="CP32" i="3" s="1"/>
  <c r="CP29" i="3" s="1"/>
  <c r="CP30" i="3" s="1"/>
  <c r="CP17" i="3"/>
  <c r="CQ9" i="3"/>
  <c r="CQ10" i="3" s="1"/>
  <c r="CQ7" i="3" s="1"/>
  <c r="CP3" i="3"/>
  <c r="CP6" i="3" s="1"/>
  <c r="CO25" i="3"/>
  <c r="CO28" i="3" s="1"/>
  <c r="Y30" i="9"/>
  <c r="Y29" i="9"/>
  <c r="Z28" i="9"/>
  <c r="Z31" i="9"/>
  <c r="CM89" i="3"/>
  <c r="CN85" i="3"/>
  <c r="AA27" i="9"/>
  <c r="U26" i="3"/>
  <c r="U31" i="3" s="1"/>
  <c r="U32" i="3" s="1"/>
  <c r="U29" i="3" s="1"/>
  <c r="U30" i="3" s="1"/>
  <c r="V3" i="3"/>
  <c r="DD15" i="3" l="1"/>
  <c r="DC20" i="3"/>
  <c r="DC21" i="3" s="1"/>
  <c r="DC18" i="3" s="1"/>
  <c r="DC19" i="3" s="1"/>
  <c r="CP23" i="3"/>
  <c r="CO23" i="3"/>
  <c r="CO34" i="3"/>
  <c r="CN23" i="3"/>
  <c r="CO27" i="3"/>
  <c r="CP8" i="3"/>
  <c r="CO12" i="3"/>
  <c r="W15" i="3"/>
  <c r="W26" i="3" s="1"/>
  <c r="W31" i="3" s="1"/>
  <c r="W32" i="3" s="1"/>
  <c r="W29" i="3" s="1"/>
  <c r="V20" i="3"/>
  <c r="V21" i="3" s="1"/>
  <c r="V18" i="3" s="1"/>
  <c r="V19" i="3" s="1"/>
  <c r="BU6" i="3"/>
  <c r="BJ8" i="3"/>
  <c r="BI12" i="3"/>
  <c r="AL6" i="3"/>
  <c r="AK12" i="3"/>
  <c r="AK11" i="3"/>
  <c r="DI80" i="3"/>
  <c r="F11" i="5" s="1"/>
  <c r="L55" i="3"/>
  <c r="P55" i="3"/>
  <c r="S55" i="3"/>
  <c r="M55" i="3"/>
  <c r="U55" i="3"/>
  <c r="R55" i="3"/>
  <c r="N55" i="3"/>
  <c r="V56" i="3"/>
  <c r="T55" i="3"/>
  <c r="AQ47" i="3"/>
  <c r="E8" i="5" s="1"/>
  <c r="O55" i="3"/>
  <c r="V55" i="3"/>
  <c r="Q55" i="3"/>
  <c r="L77" i="3"/>
  <c r="M77" i="3"/>
  <c r="N77" i="3"/>
  <c r="O77" i="3"/>
  <c r="P77" i="3"/>
  <c r="Q77" i="3"/>
  <c r="R77" i="3"/>
  <c r="S77" i="3"/>
  <c r="T77" i="3"/>
  <c r="U77" i="3"/>
  <c r="V78" i="3"/>
  <c r="V77" i="3"/>
  <c r="S85" i="3"/>
  <c r="R89" i="3"/>
  <c r="V83" i="3"/>
  <c r="T41" i="3"/>
  <c r="S45" i="3"/>
  <c r="CR9" i="3"/>
  <c r="CR10" i="3" s="1"/>
  <c r="CR7" i="3" s="1"/>
  <c r="CQ3" i="3"/>
  <c r="CQ6" i="3" s="1"/>
  <c r="CP25" i="3"/>
  <c r="CP28" i="3" s="1"/>
  <c r="CQ26" i="3"/>
  <c r="CQ31" i="3" s="1"/>
  <c r="CQ32" i="3" s="1"/>
  <c r="CQ29" i="3" s="1"/>
  <c r="CQ30" i="3" s="1"/>
  <c r="CQ17" i="3"/>
  <c r="AA28" i="9"/>
  <c r="AA31" i="9"/>
  <c r="Z30" i="9"/>
  <c r="Z29" i="9"/>
  <c r="CN89" i="3"/>
  <c r="AB27" i="9"/>
  <c r="V14" i="3"/>
  <c r="V26" i="3"/>
  <c r="V31" i="3" s="1"/>
  <c r="V32" i="3" s="1"/>
  <c r="V29" i="3" s="1"/>
  <c r="V30" i="3" s="1"/>
  <c r="S16" i="3"/>
  <c r="DD20" i="3" l="1"/>
  <c r="DD21" i="3" s="1"/>
  <c r="DD18" i="3" s="1"/>
  <c r="DD19" i="3" s="1"/>
  <c r="DE15" i="3"/>
  <c r="CQ23" i="3"/>
  <c r="CP34" i="3"/>
  <c r="CP27" i="3"/>
  <c r="CQ8" i="3"/>
  <c r="CP12" i="3"/>
  <c r="W30" i="3"/>
  <c r="V25" i="3"/>
  <c r="W20" i="3"/>
  <c r="W21" i="3" s="1"/>
  <c r="W18" i="3" s="1"/>
  <c r="W19" i="3" s="1"/>
  <c r="X15" i="3"/>
  <c r="BK8" i="3"/>
  <c r="BJ12" i="3"/>
  <c r="BV6" i="3"/>
  <c r="AM6" i="3"/>
  <c r="AL12" i="3"/>
  <c r="AL11" i="3"/>
  <c r="U41" i="3"/>
  <c r="T45" i="3"/>
  <c r="T85" i="3"/>
  <c r="S89" i="3"/>
  <c r="CS9" i="3"/>
  <c r="CS10" i="3" s="1"/>
  <c r="CS7" i="3" s="1"/>
  <c r="CR3" i="3"/>
  <c r="CR6" i="3" s="1"/>
  <c r="CR17" i="3"/>
  <c r="CR26" i="3"/>
  <c r="CR31" i="3" s="1"/>
  <c r="CR32" i="3" s="1"/>
  <c r="CR29" i="3" s="1"/>
  <c r="CR30" i="3" s="1"/>
  <c r="CQ25" i="3"/>
  <c r="CQ28" i="3" s="1"/>
  <c r="AA30" i="9"/>
  <c r="AA29" i="9"/>
  <c r="AB28" i="9"/>
  <c r="AB31" i="9"/>
  <c r="AC27" i="9"/>
  <c r="V27" i="3"/>
  <c r="T16" i="3"/>
  <c r="S14" i="3"/>
  <c r="S17" i="3" s="1"/>
  <c r="CQ34" i="3" l="1"/>
  <c r="DF15" i="3"/>
  <c r="DE20" i="3"/>
  <c r="DE21" i="3" s="1"/>
  <c r="DE18" i="3" s="1"/>
  <c r="DE19" i="3" s="1"/>
  <c r="CR23" i="3"/>
  <c r="CQ27" i="3"/>
  <c r="CR8" i="3"/>
  <c r="CQ12" i="3"/>
  <c r="X20" i="3"/>
  <c r="X21" i="3" s="1"/>
  <c r="X18" i="3" s="1"/>
  <c r="X19" i="3" s="1"/>
  <c r="Y15" i="3"/>
  <c r="X26" i="3"/>
  <c r="X31" i="3" s="1"/>
  <c r="X32" i="3" s="1"/>
  <c r="X29" i="3" s="1"/>
  <c r="X30" i="3"/>
  <c r="S23" i="3"/>
  <c r="BW6" i="3"/>
  <c r="BL8" i="3"/>
  <c r="BK12" i="3"/>
  <c r="AM12" i="3"/>
  <c r="AN6" i="3"/>
  <c r="AM11" i="3"/>
  <c r="U85" i="3"/>
  <c r="T89" i="3"/>
  <c r="V41" i="3"/>
  <c r="AQ36" i="3" s="1"/>
  <c r="E7" i="5" s="1"/>
  <c r="U45" i="3"/>
  <c r="CR25" i="3"/>
  <c r="CR28" i="3" s="1"/>
  <c r="CT9" i="3"/>
  <c r="CT10" i="3" s="1"/>
  <c r="CT7" i="3" s="1"/>
  <c r="CS3" i="3"/>
  <c r="CS6" i="3" s="1"/>
  <c r="CS17" i="3"/>
  <c r="CS26" i="3"/>
  <c r="CS31" i="3" s="1"/>
  <c r="CS32" i="3" s="1"/>
  <c r="CS29" i="3" s="1"/>
  <c r="CS30" i="3" s="1"/>
  <c r="AB30" i="9"/>
  <c r="AB29" i="9"/>
  <c r="AC28" i="9"/>
  <c r="AC31" i="9"/>
  <c r="AD27" i="9"/>
  <c r="S25" i="3"/>
  <c r="S28" i="3" s="1"/>
  <c r="T14" i="3"/>
  <c r="T17" i="3" s="1"/>
  <c r="U16" i="3"/>
  <c r="U14" i="3" s="1"/>
  <c r="CS23" i="3" l="1"/>
  <c r="CR34" i="3"/>
  <c r="DG15" i="3"/>
  <c r="DF20" i="3"/>
  <c r="DF21" i="3" s="1"/>
  <c r="DF18" i="3" s="1"/>
  <c r="DF19" i="3" s="1"/>
  <c r="CR27" i="3"/>
  <c r="CS8" i="3"/>
  <c r="CR12" i="3"/>
  <c r="U25" i="3"/>
  <c r="U17" i="3"/>
  <c r="T23" i="3"/>
  <c r="S34" i="3"/>
  <c r="Y20" i="3"/>
  <c r="Y21" i="3" s="1"/>
  <c r="Y18" i="3" s="1"/>
  <c r="Y19" i="3" s="1"/>
  <c r="Z15" i="3"/>
  <c r="Y26" i="3"/>
  <c r="Y31" i="3" s="1"/>
  <c r="Y32" i="3" s="1"/>
  <c r="Y29" i="3" s="1"/>
  <c r="Y30" i="3" s="1"/>
  <c r="BM8" i="3"/>
  <c r="BL12" i="3"/>
  <c r="BX6" i="3"/>
  <c r="AO6" i="3"/>
  <c r="AN11" i="3"/>
  <c r="AN12" i="3"/>
  <c r="L44" i="3"/>
  <c r="N44" i="3"/>
  <c r="M44" i="3"/>
  <c r="O44" i="3"/>
  <c r="P44" i="3"/>
  <c r="Q44" i="3"/>
  <c r="R44" i="3"/>
  <c r="S44" i="3"/>
  <c r="T44" i="3"/>
  <c r="U44" i="3"/>
  <c r="V45" i="3"/>
  <c r="V44" i="3"/>
  <c r="V85" i="3"/>
  <c r="AQ80" i="3" s="1"/>
  <c r="E11" i="5" s="1"/>
  <c r="U89" i="3"/>
  <c r="CS25" i="3"/>
  <c r="CS28" i="3" s="1"/>
  <c r="CT17" i="3"/>
  <c r="CT26" i="3"/>
  <c r="CT31" i="3" s="1"/>
  <c r="CT32" i="3" s="1"/>
  <c r="CT29" i="3" s="1"/>
  <c r="CT30" i="3" s="1"/>
  <c r="CU9" i="3"/>
  <c r="CU10" i="3" s="1"/>
  <c r="CU7" i="3" s="1"/>
  <c r="CT3" i="3"/>
  <c r="CT6" i="3" s="1"/>
  <c r="AC30" i="9"/>
  <c r="AC29" i="9"/>
  <c r="AD28" i="9"/>
  <c r="AD31" i="9"/>
  <c r="S27" i="3"/>
  <c r="T25" i="3"/>
  <c r="CU30" i="3" l="1"/>
  <c r="CT23" i="3"/>
  <c r="CS34" i="3"/>
  <c r="DH15" i="3"/>
  <c r="DH20" i="3" s="1"/>
  <c r="DH21" i="3" s="1"/>
  <c r="DH18" i="3" s="1"/>
  <c r="DG20" i="3"/>
  <c r="DG21" i="3" s="1"/>
  <c r="DG18" i="3" s="1"/>
  <c r="DG19" i="3" s="1"/>
  <c r="DH19" i="3" s="1"/>
  <c r="CS27" i="3"/>
  <c r="CT8" i="3"/>
  <c r="CS12" i="3"/>
  <c r="Z20" i="3"/>
  <c r="Z21" i="3" s="1"/>
  <c r="Z18" i="3" s="1"/>
  <c r="AA15" i="3"/>
  <c r="Z26" i="3"/>
  <c r="Z31" i="3" s="1"/>
  <c r="Z32" i="3" s="1"/>
  <c r="Z29" i="3" s="1"/>
  <c r="Z30" i="3" s="1"/>
  <c r="U23" i="3"/>
  <c r="V17" i="3"/>
  <c r="Z19" i="3"/>
  <c r="T27" i="3"/>
  <c r="T28" i="3"/>
  <c r="U27" i="3"/>
  <c r="U28" i="3"/>
  <c r="BY6" i="3"/>
  <c r="BN8" i="3"/>
  <c r="BM12" i="3"/>
  <c r="AP6" i="3"/>
  <c r="AO11" i="3"/>
  <c r="AO12" i="3"/>
  <c r="L88" i="3"/>
  <c r="M88" i="3"/>
  <c r="N88" i="3"/>
  <c r="O88" i="3"/>
  <c r="P88" i="3"/>
  <c r="Q88" i="3"/>
  <c r="R88" i="3"/>
  <c r="S88" i="3"/>
  <c r="T88" i="3"/>
  <c r="U88" i="3"/>
  <c r="V89" i="3"/>
  <c r="V88" i="3"/>
  <c r="CV9" i="3"/>
  <c r="CV10" i="3" s="1"/>
  <c r="CV7" i="3" s="1"/>
  <c r="CU3" i="3"/>
  <c r="CU6" i="3" s="1"/>
  <c r="CU17" i="3"/>
  <c r="CU26" i="3"/>
  <c r="CU31" i="3" s="1"/>
  <c r="CU32" i="3" s="1"/>
  <c r="CU29" i="3" s="1"/>
  <c r="CT25" i="3"/>
  <c r="CT28" i="3" s="1"/>
  <c r="AD30" i="9"/>
  <c r="AD29" i="9"/>
  <c r="AE27" i="9"/>
  <c r="AF31" i="9"/>
  <c r="AE28" i="9"/>
  <c r="AE31" i="9"/>
  <c r="CH22" i="3" l="1"/>
  <c r="CI22" i="3"/>
  <c r="CJ22" i="3"/>
  <c r="CK22" i="3"/>
  <c r="CL22" i="3"/>
  <c r="CM22" i="3"/>
  <c r="CP22" i="3"/>
  <c r="CO22" i="3"/>
  <c r="CN22" i="3"/>
  <c r="CQ22" i="3"/>
  <c r="CR22" i="3"/>
  <c r="CS22" i="3"/>
  <c r="CT22" i="3"/>
  <c r="CU23" i="3"/>
  <c r="CU22" i="3"/>
  <c r="CT34" i="3"/>
  <c r="CV30" i="3"/>
  <c r="CT27" i="3"/>
  <c r="CU8" i="3"/>
  <c r="CT12" i="3"/>
  <c r="U34" i="3"/>
  <c r="V28" i="3"/>
  <c r="V23" i="3"/>
  <c r="W17" i="3"/>
  <c r="T34" i="3"/>
  <c r="AA20" i="3"/>
  <c r="AA21" i="3" s="1"/>
  <c r="AA18" i="3" s="1"/>
  <c r="AA19" i="3" s="1"/>
  <c r="AB15" i="3"/>
  <c r="AA26" i="3"/>
  <c r="AA31" i="3" s="1"/>
  <c r="AA32" i="3" s="1"/>
  <c r="AA29" i="3" s="1"/>
  <c r="AA30" i="3" s="1"/>
  <c r="BO8" i="3"/>
  <c r="BN12" i="3"/>
  <c r="AP12" i="3"/>
  <c r="AP11" i="3"/>
  <c r="CV26" i="3"/>
  <c r="CV31" i="3" s="1"/>
  <c r="CV32" i="3" s="1"/>
  <c r="CV29" i="3" s="1"/>
  <c r="CV17" i="3"/>
  <c r="CW9" i="3"/>
  <c r="CW10" i="3" s="1"/>
  <c r="CW7" i="3" s="1"/>
  <c r="CV3" i="3"/>
  <c r="CV6" i="3" s="1"/>
  <c r="CU25" i="3"/>
  <c r="CU28" i="3" s="1"/>
  <c r="AE30" i="9"/>
  <c r="AE29" i="9"/>
  <c r="CU34" i="3" l="1"/>
  <c r="CV23" i="3"/>
  <c r="CV22" i="3"/>
  <c r="CU27" i="3"/>
  <c r="CV8" i="3"/>
  <c r="CU12" i="3"/>
  <c r="AB20" i="3"/>
  <c r="AB21" i="3" s="1"/>
  <c r="AB18" i="3" s="1"/>
  <c r="AB19" i="3" s="1"/>
  <c r="AC15" i="3"/>
  <c r="AB26" i="3"/>
  <c r="AB31" i="3" s="1"/>
  <c r="AB32" i="3" s="1"/>
  <c r="AB29" i="3" s="1"/>
  <c r="AB30" i="3" s="1"/>
  <c r="X17" i="3"/>
  <c r="W23" i="3"/>
  <c r="W28" i="3"/>
  <c r="V34" i="3"/>
  <c r="BP8" i="3"/>
  <c r="BO12" i="3"/>
  <c r="CV25" i="3"/>
  <c r="CV28" i="3" s="1"/>
  <c r="CX9" i="3"/>
  <c r="CX10" i="3" s="1"/>
  <c r="CX7" i="3" s="1"/>
  <c r="CW3" i="3"/>
  <c r="CW6" i="3" s="1"/>
  <c r="CW26" i="3"/>
  <c r="CW31" i="3" s="1"/>
  <c r="CW32" i="3" s="1"/>
  <c r="CW29" i="3" s="1"/>
  <c r="CW30" i="3" s="1"/>
  <c r="CW17" i="3"/>
  <c r="CV34" i="3" l="1"/>
  <c r="CW22" i="3"/>
  <c r="CW23" i="3"/>
  <c r="CV27" i="3"/>
  <c r="CW8" i="3"/>
  <c r="CV12" i="3"/>
  <c r="X28" i="3"/>
  <c r="W34" i="3"/>
  <c r="Y17" i="3"/>
  <c r="X23" i="3"/>
  <c r="AC20" i="3"/>
  <c r="AC21" i="3" s="1"/>
  <c r="AC18" i="3" s="1"/>
  <c r="AC19" i="3" s="1"/>
  <c r="AD15" i="3"/>
  <c r="AC26" i="3"/>
  <c r="AC31" i="3" s="1"/>
  <c r="AC32" i="3" s="1"/>
  <c r="AC29" i="3" s="1"/>
  <c r="AC30" i="3" s="1"/>
  <c r="BQ8" i="3"/>
  <c r="BP12" i="3"/>
  <c r="CW25" i="3"/>
  <c r="CW28" i="3" s="1"/>
  <c r="CY9" i="3"/>
  <c r="CY10" i="3" s="1"/>
  <c r="CY7" i="3" s="1"/>
  <c r="CX3" i="3"/>
  <c r="CX6" i="3" s="1"/>
  <c r="CX26" i="3"/>
  <c r="CX31" i="3" s="1"/>
  <c r="CX32" i="3" s="1"/>
  <c r="CX29" i="3" s="1"/>
  <c r="CX30" i="3" s="1"/>
  <c r="CX17" i="3"/>
  <c r="CW34" i="3" l="1"/>
  <c r="CX23" i="3"/>
  <c r="CX22" i="3"/>
  <c r="CW27" i="3"/>
  <c r="CX8" i="3"/>
  <c r="CW12" i="3"/>
  <c r="AD20" i="3"/>
  <c r="AD21" i="3" s="1"/>
  <c r="AD18" i="3" s="1"/>
  <c r="AD19" i="3" s="1"/>
  <c r="AE15" i="3"/>
  <c r="AD26" i="3"/>
  <c r="AD31" i="3" s="1"/>
  <c r="AD32" i="3" s="1"/>
  <c r="AD29" i="3" s="1"/>
  <c r="AD30" i="3" s="1"/>
  <c r="Z17" i="3"/>
  <c r="Y23" i="3"/>
  <c r="X34" i="3"/>
  <c r="Y28" i="3"/>
  <c r="BR8" i="3"/>
  <c r="BQ12" i="3"/>
  <c r="CY17" i="3"/>
  <c r="CY26" i="3"/>
  <c r="CY31" i="3" s="1"/>
  <c r="CY32" i="3" s="1"/>
  <c r="CY29" i="3" s="1"/>
  <c r="CY30" i="3" s="1"/>
  <c r="CX25" i="3"/>
  <c r="CX28" i="3" s="1"/>
  <c r="CZ9" i="3"/>
  <c r="CZ10" i="3" s="1"/>
  <c r="CZ7" i="3" s="1"/>
  <c r="CY3" i="3"/>
  <c r="CY6" i="3" s="1"/>
  <c r="CX34" i="3" l="1"/>
  <c r="CY22" i="3"/>
  <c r="CY23" i="3"/>
  <c r="CX27" i="3"/>
  <c r="CY8" i="3"/>
  <c r="CX12" i="3"/>
  <c r="Y34" i="3"/>
  <c r="Z28" i="3"/>
  <c r="Z23" i="3"/>
  <c r="AA17" i="3"/>
  <c r="AE20" i="3"/>
  <c r="AE21" i="3" s="1"/>
  <c r="AE18" i="3" s="1"/>
  <c r="AE19" i="3" s="1"/>
  <c r="AF15" i="3"/>
  <c r="AE26" i="3"/>
  <c r="AE31" i="3" s="1"/>
  <c r="AE32" i="3" s="1"/>
  <c r="AE29" i="3" s="1"/>
  <c r="AE30" i="3" s="1"/>
  <c r="BS8" i="3"/>
  <c r="BR12" i="3"/>
  <c r="CY25" i="3"/>
  <c r="CY28" i="3" s="1"/>
  <c r="DA9" i="3"/>
  <c r="DA10" i="3" s="1"/>
  <c r="DA7" i="3" s="1"/>
  <c r="CZ3" i="3"/>
  <c r="CZ6" i="3" s="1"/>
  <c r="CZ17" i="3"/>
  <c r="CZ26" i="3"/>
  <c r="CZ31" i="3" s="1"/>
  <c r="CZ32" i="3" s="1"/>
  <c r="CZ29" i="3" s="1"/>
  <c r="CZ30" i="3" s="1"/>
  <c r="CZ23" i="3" l="1"/>
  <c r="CZ22" i="3"/>
  <c r="CY34" i="3"/>
  <c r="CY27" i="3"/>
  <c r="CZ8" i="3"/>
  <c r="CY12" i="3"/>
  <c r="AF20" i="3"/>
  <c r="AF21" i="3" s="1"/>
  <c r="AF18" i="3" s="1"/>
  <c r="AF19" i="3" s="1"/>
  <c r="AG15" i="3"/>
  <c r="AF26" i="3"/>
  <c r="AF31" i="3" s="1"/>
  <c r="AF32" i="3" s="1"/>
  <c r="AF29" i="3" s="1"/>
  <c r="AF30" i="3" s="1"/>
  <c r="AA23" i="3"/>
  <c r="AB17" i="3"/>
  <c r="Z34" i="3"/>
  <c r="AA28" i="3"/>
  <c r="BT8" i="3"/>
  <c r="BS12" i="3"/>
  <c r="CZ25" i="3"/>
  <c r="CZ28" i="3" s="1"/>
  <c r="DB9" i="3"/>
  <c r="DB10" i="3" s="1"/>
  <c r="DB7" i="3" s="1"/>
  <c r="DA3" i="3"/>
  <c r="DA6" i="3" s="1"/>
  <c r="DA17" i="3"/>
  <c r="DA26" i="3"/>
  <c r="DA31" i="3" s="1"/>
  <c r="DA32" i="3" s="1"/>
  <c r="DA29" i="3" s="1"/>
  <c r="DA30" i="3" s="1"/>
  <c r="F8" i="7"/>
  <c r="E40" i="9" s="1"/>
  <c r="G8" i="7"/>
  <c r="H8" i="7"/>
  <c r="H5" i="7"/>
  <c r="I5" i="7"/>
  <c r="DA23" i="3" l="1"/>
  <c r="DA22" i="3"/>
  <c r="CZ34" i="3"/>
  <c r="CZ27" i="3"/>
  <c r="DA8" i="3"/>
  <c r="CZ12" i="3"/>
  <c r="AC17" i="3"/>
  <c r="AB23" i="3"/>
  <c r="AB28" i="3"/>
  <c r="AA34" i="3"/>
  <c r="AG20" i="3"/>
  <c r="AG21" i="3" s="1"/>
  <c r="AG18" i="3" s="1"/>
  <c r="AG19" i="3" s="1"/>
  <c r="AH15" i="3"/>
  <c r="AG26" i="3"/>
  <c r="AG31" i="3" s="1"/>
  <c r="AG32" i="3" s="1"/>
  <c r="AG29" i="3" s="1"/>
  <c r="AG30" i="3" s="1"/>
  <c r="BU8" i="3"/>
  <c r="BT12" i="3"/>
  <c r="H7" i="7"/>
  <c r="G39" i="9" s="1"/>
  <c r="Q38" i="9"/>
  <c r="AF38" i="9"/>
  <c r="G38" i="9"/>
  <c r="L38" i="9"/>
  <c r="V38" i="9"/>
  <c r="X38" i="9"/>
  <c r="W38" i="9"/>
  <c r="R38" i="9"/>
  <c r="M38" i="9"/>
  <c r="O38" i="9"/>
  <c r="Y38" i="9"/>
  <c r="N38" i="9"/>
  <c r="S38" i="9"/>
  <c r="T38" i="9"/>
  <c r="U38" i="9"/>
  <c r="Z38" i="9"/>
  <c r="P38" i="9"/>
  <c r="AA38" i="9"/>
  <c r="AB38" i="9"/>
  <c r="AC38" i="9"/>
  <c r="AD38" i="9"/>
  <c r="AE38" i="9"/>
  <c r="I7" i="7"/>
  <c r="H39" i="9" s="1"/>
  <c r="H38" i="9"/>
  <c r="H37" i="9"/>
  <c r="DC9" i="3"/>
  <c r="DC10" i="3" s="1"/>
  <c r="DC7" i="3" s="1"/>
  <c r="DB3" i="3"/>
  <c r="DB6" i="3" s="1"/>
  <c r="DA25" i="3"/>
  <c r="DA28" i="3" s="1"/>
  <c r="DB26" i="3"/>
  <c r="DB31" i="3" s="1"/>
  <c r="DB32" i="3" s="1"/>
  <c r="DB29" i="3" s="1"/>
  <c r="DB30" i="3" s="1"/>
  <c r="DB17" i="3"/>
  <c r="G37" i="9"/>
  <c r="F40" i="9"/>
  <c r="G40" i="9"/>
  <c r="I8" i="7"/>
  <c r="H40" i="9" s="1"/>
  <c r="J8" i="7"/>
  <c r="I40" i="9" s="1"/>
  <c r="DB23" i="3" l="1"/>
  <c r="DB22" i="3"/>
  <c r="DA34" i="3"/>
  <c r="DA27" i="3"/>
  <c r="DB8" i="3"/>
  <c r="DA12" i="3"/>
  <c r="AB34" i="3"/>
  <c r="AC28" i="3"/>
  <c r="AH20" i="3"/>
  <c r="AH21" i="3" s="1"/>
  <c r="AH18" i="3" s="1"/>
  <c r="AH19" i="3" s="1"/>
  <c r="AI15" i="3"/>
  <c r="AH26" i="3"/>
  <c r="AH31" i="3" s="1"/>
  <c r="AH32" i="3" s="1"/>
  <c r="AH29" i="3" s="1"/>
  <c r="AH30" i="3" s="1"/>
  <c r="AD17" i="3"/>
  <c r="AC23" i="3"/>
  <c r="BV8" i="3"/>
  <c r="BU12" i="3"/>
  <c r="DB25" i="3"/>
  <c r="DB28" i="3" s="1"/>
  <c r="AY70" i="3"/>
  <c r="AY75" i="3" s="1"/>
  <c r="AY76" i="3" s="1"/>
  <c r="AY73" i="3" s="1"/>
  <c r="AY74" i="3" s="1"/>
  <c r="DD9" i="3"/>
  <c r="DD10" i="3" s="1"/>
  <c r="DD7" i="3" s="1"/>
  <c r="DC3" i="3"/>
  <c r="DC6" i="3" s="1"/>
  <c r="DC26" i="3"/>
  <c r="DC31" i="3" s="1"/>
  <c r="DC32" i="3" s="1"/>
  <c r="DC29" i="3" s="1"/>
  <c r="DC30" i="3" s="1"/>
  <c r="DC17" i="3"/>
  <c r="AZ59" i="3"/>
  <c r="AZ64" i="3" s="1"/>
  <c r="AZ65" i="3" s="1"/>
  <c r="AZ62" i="3" s="1"/>
  <c r="AZ63" i="3" s="1"/>
  <c r="AZ37" i="3"/>
  <c r="AZ42" i="3" s="1"/>
  <c r="AZ43" i="3" s="1"/>
  <c r="AZ40" i="3" s="1"/>
  <c r="AZ41" i="3" s="1"/>
  <c r="AZ15" i="3"/>
  <c r="AZ20" i="3" s="1"/>
  <c r="AZ21" i="3" s="1"/>
  <c r="AZ18" i="3" s="1"/>
  <c r="AZ4" i="3"/>
  <c r="AZ48" i="3"/>
  <c r="AZ53" i="3" s="1"/>
  <c r="AZ54" i="3" s="1"/>
  <c r="AZ51" i="3" s="1"/>
  <c r="AZ52" i="3" s="1"/>
  <c r="J5" i="7"/>
  <c r="DC23" i="3" l="1"/>
  <c r="DC22" i="3"/>
  <c r="DB34" i="3"/>
  <c r="DB27" i="3"/>
  <c r="DC8" i="3"/>
  <c r="DB12" i="3"/>
  <c r="AE17" i="3"/>
  <c r="AD23" i="3"/>
  <c r="AI20" i="3"/>
  <c r="AI21" i="3" s="1"/>
  <c r="AI18" i="3" s="1"/>
  <c r="AI19" i="3" s="1"/>
  <c r="AJ15" i="3"/>
  <c r="AI26" i="3"/>
  <c r="AI31" i="3" s="1"/>
  <c r="AI32" i="3" s="1"/>
  <c r="AI29" i="3" s="1"/>
  <c r="AI30" i="3" s="1"/>
  <c r="AD28" i="3"/>
  <c r="AC34" i="3"/>
  <c r="BW8" i="3"/>
  <c r="BV12" i="3"/>
  <c r="J7" i="7"/>
  <c r="I39" i="9" s="1"/>
  <c r="I38" i="9"/>
  <c r="BA37" i="3"/>
  <c r="BA42" i="3" s="1"/>
  <c r="BA43" i="3" s="1"/>
  <c r="BA40" i="3" s="1"/>
  <c r="BA41" i="3" s="1"/>
  <c r="AZ36" i="3"/>
  <c r="AZ39" i="3" s="1"/>
  <c r="DD17" i="3"/>
  <c r="DD26" i="3"/>
  <c r="DD31" i="3" s="1"/>
  <c r="DD32" i="3" s="1"/>
  <c r="DD29" i="3" s="1"/>
  <c r="DD30" i="3" s="1"/>
  <c r="DE9" i="3"/>
  <c r="DE10" i="3" s="1"/>
  <c r="DE7" i="3" s="1"/>
  <c r="DD3" i="3"/>
  <c r="DD6" i="3" s="1"/>
  <c r="BA15" i="3"/>
  <c r="BA20" i="3" s="1"/>
  <c r="BA21" i="3" s="1"/>
  <c r="BA18" i="3" s="1"/>
  <c r="AZ26" i="3"/>
  <c r="AZ31" i="3" s="1"/>
  <c r="AZ32" i="3" s="1"/>
  <c r="AZ29" i="3" s="1"/>
  <c r="AZ30" i="3" s="1"/>
  <c r="AZ16" i="3"/>
  <c r="BA59" i="3"/>
  <c r="BA64" i="3" s="1"/>
  <c r="BA65" i="3" s="1"/>
  <c r="BA62" i="3" s="1"/>
  <c r="BA63" i="3" s="1"/>
  <c r="AZ58" i="3"/>
  <c r="AZ61" i="3" s="1"/>
  <c r="BA48" i="3"/>
  <c r="BA53" i="3" s="1"/>
  <c r="BA54" i="3" s="1"/>
  <c r="BA51" i="3" s="1"/>
  <c r="BA52" i="3" s="1"/>
  <c r="AZ47" i="3"/>
  <c r="AZ50" i="3" s="1"/>
  <c r="DC25" i="3"/>
  <c r="DC28" i="3" s="1"/>
  <c r="AZ3" i="3"/>
  <c r="BA4" i="3"/>
  <c r="AY81" i="3"/>
  <c r="AY86" i="3" s="1"/>
  <c r="AY87" i="3" s="1"/>
  <c r="AY84" i="3" s="1"/>
  <c r="AY85" i="3" s="1"/>
  <c r="AZ70" i="3"/>
  <c r="AZ75" i="3" s="1"/>
  <c r="AZ76" i="3" s="1"/>
  <c r="AZ73" i="3" s="1"/>
  <c r="AZ74" i="3" s="1"/>
  <c r="AY69" i="3"/>
  <c r="AY72" i="3" s="1"/>
  <c r="I37" i="9"/>
  <c r="K5" i="7"/>
  <c r="K8" i="7"/>
  <c r="J40" i="9" s="1"/>
  <c r="DC34" i="3" l="1"/>
  <c r="DD22" i="3"/>
  <c r="DD23" i="3"/>
  <c r="DC27" i="3"/>
  <c r="DD8" i="3"/>
  <c r="DC12" i="3"/>
  <c r="AD34" i="3"/>
  <c r="AE28" i="3"/>
  <c r="AE23" i="3"/>
  <c r="AF17" i="3"/>
  <c r="AJ20" i="3"/>
  <c r="AJ21" i="3" s="1"/>
  <c r="AJ18" i="3" s="1"/>
  <c r="AJ19" i="3" s="1"/>
  <c r="AK15" i="3"/>
  <c r="AJ26" i="3"/>
  <c r="AJ31" i="3" s="1"/>
  <c r="AJ32" i="3" s="1"/>
  <c r="AJ29" i="3" s="1"/>
  <c r="AJ30" i="3" s="1"/>
  <c r="BX8" i="3"/>
  <c r="BW12" i="3"/>
  <c r="K7" i="7"/>
  <c r="J39" i="9" s="1"/>
  <c r="J38" i="9"/>
  <c r="AZ56" i="3"/>
  <c r="AZ45" i="3"/>
  <c r="AZ67" i="3"/>
  <c r="BB4" i="3"/>
  <c r="BA3" i="3"/>
  <c r="AZ25" i="3"/>
  <c r="AZ28" i="3" s="1"/>
  <c r="AZ34" i="3" s="1"/>
  <c r="AY80" i="3"/>
  <c r="AY83" i="3" s="1"/>
  <c r="BB15" i="3"/>
  <c r="BB20" i="3" s="1"/>
  <c r="BB21" i="3" s="1"/>
  <c r="BB18" i="3" s="1"/>
  <c r="BA26" i="3"/>
  <c r="BA31" i="3" s="1"/>
  <c r="BA32" i="3" s="1"/>
  <c r="BA29" i="3" s="1"/>
  <c r="BA30" i="3" s="1"/>
  <c r="BA16" i="3"/>
  <c r="BA70" i="3"/>
  <c r="BA75" i="3" s="1"/>
  <c r="BA76" i="3" s="1"/>
  <c r="BA73" i="3" s="1"/>
  <c r="BA74" i="3" s="1"/>
  <c r="AZ69" i="3"/>
  <c r="AZ72" i="3" s="1"/>
  <c r="AZ81" i="3"/>
  <c r="AZ86" i="3" s="1"/>
  <c r="AZ87" i="3" s="1"/>
  <c r="AZ84" i="3" s="1"/>
  <c r="AZ85" i="3" s="1"/>
  <c r="DE17" i="3"/>
  <c r="DE26" i="3"/>
  <c r="DE31" i="3" s="1"/>
  <c r="DE32" i="3" s="1"/>
  <c r="DE29" i="3" s="1"/>
  <c r="DE30" i="3" s="1"/>
  <c r="DF9" i="3"/>
  <c r="DF10" i="3" s="1"/>
  <c r="DF7" i="3" s="1"/>
  <c r="DE3" i="3"/>
  <c r="DE6" i="3" s="1"/>
  <c r="DD25" i="3"/>
  <c r="DD28" i="3" s="1"/>
  <c r="BB59" i="3"/>
  <c r="BB64" i="3" s="1"/>
  <c r="BB65" i="3" s="1"/>
  <c r="BB62" i="3" s="1"/>
  <c r="BB63" i="3" s="1"/>
  <c r="BA58" i="3"/>
  <c r="BA61" i="3" s="1"/>
  <c r="BB48" i="3"/>
  <c r="BB53" i="3" s="1"/>
  <c r="BB54" i="3" s="1"/>
  <c r="BB51" i="3" s="1"/>
  <c r="BB52" i="3" s="1"/>
  <c r="BA47" i="3"/>
  <c r="BA50" i="3" s="1"/>
  <c r="BB37" i="3"/>
  <c r="BB42" i="3" s="1"/>
  <c r="BB43" i="3" s="1"/>
  <c r="BB40" i="3" s="1"/>
  <c r="BB41" i="3" s="1"/>
  <c r="BA36" i="3"/>
  <c r="BA39" i="3" s="1"/>
  <c r="J37" i="9"/>
  <c r="L5" i="7"/>
  <c r="L8" i="7"/>
  <c r="K40" i="9" s="1"/>
  <c r="M8" i="7"/>
  <c r="L40" i="9" s="1"/>
  <c r="DE23" i="3" l="1"/>
  <c r="DE22" i="3"/>
  <c r="DD34" i="3"/>
  <c r="DD27" i="3"/>
  <c r="DE8" i="3"/>
  <c r="DD12" i="3"/>
  <c r="AK20" i="3"/>
  <c r="AK21" i="3" s="1"/>
  <c r="AK18" i="3" s="1"/>
  <c r="AK19" i="3" s="1"/>
  <c r="AL15" i="3"/>
  <c r="AK26" i="3"/>
  <c r="AK31" i="3" s="1"/>
  <c r="AK32" i="3" s="1"/>
  <c r="AK29" i="3" s="1"/>
  <c r="AK30" i="3" s="1"/>
  <c r="AG17" i="3"/>
  <c r="AF23" i="3"/>
  <c r="AF28" i="3"/>
  <c r="AE34" i="3"/>
  <c r="BY8" i="3"/>
  <c r="BX12" i="3"/>
  <c r="L7" i="7"/>
  <c r="K39" i="9" s="1"/>
  <c r="K38" i="9"/>
  <c r="BA45" i="3"/>
  <c r="BA56" i="3"/>
  <c r="AY89" i="3"/>
  <c r="AY78" i="3"/>
  <c r="BB16" i="3"/>
  <c r="BC16" i="3" s="1"/>
  <c r="BD16" i="3" s="1"/>
  <c r="BE16" i="3" s="1"/>
  <c r="BC15" i="3"/>
  <c r="BC20" i="3" s="1"/>
  <c r="BC21" i="3" s="1"/>
  <c r="BC18" i="3" s="1"/>
  <c r="BB26" i="3"/>
  <c r="BB31" i="3" s="1"/>
  <c r="BB32" i="3" s="1"/>
  <c r="BB29" i="3" s="1"/>
  <c r="BB30" i="3" s="1"/>
  <c r="DG9" i="3"/>
  <c r="DG10" i="3" s="1"/>
  <c r="DG7" i="3" s="1"/>
  <c r="DF3" i="3"/>
  <c r="DF6" i="3" s="1"/>
  <c r="BC37" i="3"/>
  <c r="BC42" i="3" s="1"/>
  <c r="BC43" i="3" s="1"/>
  <c r="BC40" i="3" s="1"/>
  <c r="BC41" i="3" s="1"/>
  <c r="BB36" i="3"/>
  <c r="BB39" i="3" s="1"/>
  <c r="BA81" i="3"/>
  <c r="BA86" i="3" s="1"/>
  <c r="BA87" i="3" s="1"/>
  <c r="BA84" i="3" s="1"/>
  <c r="BA85" i="3" s="1"/>
  <c r="BA69" i="3"/>
  <c r="BB70" i="3"/>
  <c r="BB75" i="3" s="1"/>
  <c r="BB76" i="3" s="1"/>
  <c r="BB73" i="3" s="1"/>
  <c r="BB74" i="3" s="1"/>
  <c r="AY82" i="3"/>
  <c r="DE25" i="3"/>
  <c r="DE28" i="3" s="1"/>
  <c r="AZ27" i="3"/>
  <c r="DF17" i="3"/>
  <c r="DF26" i="3"/>
  <c r="DF31" i="3" s="1"/>
  <c r="DF32" i="3" s="1"/>
  <c r="DF29" i="3" s="1"/>
  <c r="DF30" i="3" s="1"/>
  <c r="BC48" i="3"/>
  <c r="BC53" i="3" s="1"/>
  <c r="BC54" i="3" s="1"/>
  <c r="BC51" i="3" s="1"/>
  <c r="BC52" i="3" s="1"/>
  <c r="BB47" i="3"/>
  <c r="BB50" i="3" s="1"/>
  <c r="BA25" i="3"/>
  <c r="BA28" i="3" s="1"/>
  <c r="BA67" i="3"/>
  <c r="BB3" i="3"/>
  <c r="BC4" i="3"/>
  <c r="BC59" i="3"/>
  <c r="BC64" i="3" s="1"/>
  <c r="BC65" i="3" s="1"/>
  <c r="BC62" i="3" s="1"/>
  <c r="BC63" i="3" s="1"/>
  <c r="BB58" i="3"/>
  <c r="BB61" i="3" s="1"/>
  <c r="AZ80" i="3"/>
  <c r="AZ83" i="3" s="1"/>
  <c r="K37" i="9"/>
  <c r="DE34" i="3" l="1"/>
  <c r="DF22" i="3"/>
  <c r="DF23" i="3"/>
  <c r="DE27" i="3"/>
  <c r="DF8" i="3"/>
  <c r="DE12" i="3"/>
  <c r="BA34" i="3"/>
  <c r="AH17" i="3"/>
  <c r="AG23" i="3"/>
  <c r="AG28" i="3"/>
  <c r="AF34" i="3"/>
  <c r="AL20" i="3"/>
  <c r="AL21" i="3" s="1"/>
  <c r="AL18" i="3" s="1"/>
  <c r="AL19" i="3" s="1"/>
  <c r="AM15" i="3"/>
  <c r="AL26" i="3"/>
  <c r="AL31" i="3" s="1"/>
  <c r="AL32" i="3" s="1"/>
  <c r="AL29" i="3" s="1"/>
  <c r="AL30" i="3" s="1"/>
  <c r="AY11" i="3"/>
  <c r="AZ11" i="3"/>
  <c r="BA11" i="3"/>
  <c r="BB11" i="3"/>
  <c r="BC11" i="3"/>
  <c r="BD11" i="3"/>
  <c r="BE11" i="3"/>
  <c r="BF11" i="3"/>
  <c r="BG11" i="3"/>
  <c r="BH11" i="3"/>
  <c r="BI11" i="3"/>
  <c r="BJ11" i="3"/>
  <c r="BK11" i="3"/>
  <c r="BL11" i="3"/>
  <c r="BM11" i="3"/>
  <c r="BN11" i="3"/>
  <c r="BO11" i="3"/>
  <c r="BP11" i="3"/>
  <c r="BQ11" i="3"/>
  <c r="BR11" i="3"/>
  <c r="BS11" i="3"/>
  <c r="BT11" i="3"/>
  <c r="BU11" i="3"/>
  <c r="BV11" i="3"/>
  <c r="BW11" i="3"/>
  <c r="BX11" i="3"/>
  <c r="BY11" i="3"/>
  <c r="BY12" i="3"/>
  <c r="BA80" i="3"/>
  <c r="BA83" i="3" s="1"/>
  <c r="BA72" i="3"/>
  <c r="BB45" i="3"/>
  <c r="AZ89" i="3"/>
  <c r="BB56" i="3"/>
  <c r="BA27" i="3"/>
  <c r="BD15" i="3"/>
  <c r="BD20" i="3" s="1"/>
  <c r="BD21" i="3" s="1"/>
  <c r="BD18" i="3" s="1"/>
  <c r="BC26" i="3"/>
  <c r="BC31" i="3" s="1"/>
  <c r="BC32" i="3" s="1"/>
  <c r="BC29" i="3" s="1"/>
  <c r="BC30" i="3" s="1"/>
  <c r="BC14" i="3"/>
  <c r="BC17" i="3" s="1"/>
  <c r="BB67" i="3"/>
  <c r="BD48" i="3"/>
  <c r="BD53" i="3" s="1"/>
  <c r="BD54" i="3" s="1"/>
  <c r="BD51" i="3" s="1"/>
  <c r="BD52" i="3" s="1"/>
  <c r="BC47" i="3"/>
  <c r="BC50" i="3" s="1"/>
  <c r="AZ82" i="3"/>
  <c r="BC70" i="3"/>
  <c r="BC75" i="3" s="1"/>
  <c r="BC76" i="3" s="1"/>
  <c r="BC73" i="3" s="1"/>
  <c r="BC74" i="3" s="1"/>
  <c r="BB81" i="3"/>
  <c r="BB86" i="3" s="1"/>
  <c r="BB87" i="3" s="1"/>
  <c r="BB84" i="3" s="1"/>
  <c r="BB85" i="3" s="1"/>
  <c r="BB69" i="3"/>
  <c r="BD59" i="3"/>
  <c r="BD64" i="3" s="1"/>
  <c r="BD65" i="3" s="1"/>
  <c r="BD62" i="3" s="1"/>
  <c r="BD63" i="3" s="1"/>
  <c r="BC58" i="3"/>
  <c r="BC61" i="3" s="1"/>
  <c r="AZ78" i="3"/>
  <c r="BD4" i="3"/>
  <c r="BC3" i="3"/>
  <c r="DF25" i="3"/>
  <c r="DF28" i="3" s="1"/>
  <c r="BA82" i="3"/>
  <c r="DH9" i="3"/>
  <c r="DH10" i="3" s="1"/>
  <c r="DH7" i="3" s="1"/>
  <c r="DG3" i="3"/>
  <c r="DG6" i="3" s="1"/>
  <c r="BB25" i="3"/>
  <c r="BB28" i="3" s="1"/>
  <c r="DG17" i="3"/>
  <c r="DG26" i="3"/>
  <c r="DG31" i="3" s="1"/>
  <c r="DG32" i="3" s="1"/>
  <c r="DG29" i="3" s="1"/>
  <c r="DG30" i="3" s="1"/>
  <c r="BD37" i="3"/>
  <c r="BD42" i="3" s="1"/>
  <c r="BD43" i="3" s="1"/>
  <c r="BD40" i="3" s="1"/>
  <c r="BD41" i="3" s="1"/>
  <c r="BC36" i="3"/>
  <c r="BC39" i="3" s="1"/>
  <c r="DG22" i="3" l="1"/>
  <c r="DG23" i="3"/>
  <c r="DF34" i="3"/>
  <c r="DF27" i="3"/>
  <c r="DG8" i="3"/>
  <c r="DF12" i="3"/>
  <c r="AI17" i="3"/>
  <c r="AH23" i="3"/>
  <c r="AH28" i="3"/>
  <c r="AG34" i="3"/>
  <c r="BB34" i="3"/>
  <c r="AM20" i="3"/>
  <c r="AM21" i="3" s="1"/>
  <c r="AM18" i="3" s="1"/>
  <c r="AM19" i="3" s="1"/>
  <c r="AN15" i="3"/>
  <c r="AM26" i="3"/>
  <c r="AM31" i="3" s="1"/>
  <c r="AM32" i="3" s="1"/>
  <c r="AM29" i="3" s="1"/>
  <c r="AM30" i="3" s="1"/>
  <c r="BB72" i="3"/>
  <c r="BC56" i="3"/>
  <c r="BA89" i="3"/>
  <c r="BC45" i="3"/>
  <c r="BD3" i="3"/>
  <c r="BE4" i="3"/>
  <c r="BC67" i="3"/>
  <c r="DG25" i="3"/>
  <c r="DG28" i="3" s="1"/>
  <c r="BE48" i="3"/>
  <c r="BE53" i="3" s="1"/>
  <c r="BE54" i="3" s="1"/>
  <c r="BE51" i="3" s="1"/>
  <c r="BE52" i="3" s="1"/>
  <c r="BC55" i="3" s="1"/>
  <c r="BD47" i="3"/>
  <c r="BD50" i="3" s="1"/>
  <c r="BD26" i="3"/>
  <c r="BD31" i="3" s="1"/>
  <c r="BD32" i="3" s="1"/>
  <c r="BD29" i="3" s="1"/>
  <c r="BD30" i="3" s="1"/>
  <c r="BE15" i="3"/>
  <c r="BE20" i="3" s="1"/>
  <c r="BE21" i="3" s="1"/>
  <c r="BE18" i="3" s="1"/>
  <c r="BD14" i="3"/>
  <c r="BD17" i="3" s="1"/>
  <c r="BA78" i="3"/>
  <c r="BB80" i="3"/>
  <c r="BB83" i="3" s="1"/>
  <c r="BE37" i="3"/>
  <c r="BE42" i="3" s="1"/>
  <c r="BE43" i="3" s="1"/>
  <c r="BE40" i="3" s="1"/>
  <c r="BE41" i="3" s="1"/>
  <c r="BD36" i="3"/>
  <c r="BD39" i="3" s="1"/>
  <c r="BB27" i="3"/>
  <c r="DH26" i="3"/>
  <c r="DH31" i="3" s="1"/>
  <c r="DH32" i="3" s="1"/>
  <c r="DH29" i="3" s="1"/>
  <c r="DH30" i="3" s="1"/>
  <c r="DH17" i="3"/>
  <c r="DI14" i="3" s="1"/>
  <c r="BE59" i="3"/>
  <c r="BE64" i="3" s="1"/>
  <c r="BE65" i="3" s="1"/>
  <c r="BE62" i="3" s="1"/>
  <c r="BE63" i="3" s="1"/>
  <c r="BD58" i="3"/>
  <c r="BD61" i="3" s="1"/>
  <c r="BC81" i="3"/>
  <c r="BC86" i="3" s="1"/>
  <c r="BC87" i="3" s="1"/>
  <c r="BC84" i="3" s="1"/>
  <c r="BC85" i="3" s="1"/>
  <c r="BC69" i="3"/>
  <c r="BC72" i="3" s="1"/>
  <c r="BD70" i="3"/>
  <c r="BD75" i="3" s="1"/>
  <c r="BD76" i="3" s="1"/>
  <c r="BD73" i="3" s="1"/>
  <c r="BD74" i="3" s="1"/>
  <c r="BC25" i="3"/>
  <c r="BC28" i="3" s="1"/>
  <c r="DH3" i="3"/>
  <c r="DH6" i="3" s="1"/>
  <c r="CH33" i="3" l="1"/>
  <c r="CI33" i="3"/>
  <c r="CJ33" i="3"/>
  <c r="CK33" i="3"/>
  <c r="CL33" i="3"/>
  <c r="CN33" i="3"/>
  <c r="CM33" i="3"/>
  <c r="CO33" i="3"/>
  <c r="CP33" i="3"/>
  <c r="CQ33" i="3"/>
  <c r="CR33" i="3"/>
  <c r="CS33" i="3"/>
  <c r="CT33" i="3"/>
  <c r="CU33" i="3"/>
  <c r="CV33" i="3"/>
  <c r="CW33" i="3"/>
  <c r="CX33" i="3"/>
  <c r="CY33" i="3"/>
  <c r="CZ33" i="3"/>
  <c r="DA33" i="3"/>
  <c r="DB33" i="3"/>
  <c r="DC33" i="3"/>
  <c r="DD33" i="3"/>
  <c r="DE33" i="3"/>
  <c r="DF33" i="3"/>
  <c r="DH23" i="3"/>
  <c r="DH22" i="3"/>
  <c r="DG33" i="3"/>
  <c r="DG34" i="3"/>
  <c r="DG27" i="3"/>
  <c r="DH8" i="3"/>
  <c r="DG12" i="3"/>
  <c r="BC34" i="3"/>
  <c r="AH34" i="3"/>
  <c r="AI28" i="3"/>
  <c r="AJ17" i="3"/>
  <c r="AI23" i="3"/>
  <c r="AN20" i="3"/>
  <c r="AN21" i="3" s="1"/>
  <c r="AN18" i="3" s="1"/>
  <c r="AN19" i="3" s="1"/>
  <c r="AO15" i="3"/>
  <c r="AN26" i="3"/>
  <c r="AN31" i="3" s="1"/>
  <c r="AN32" i="3" s="1"/>
  <c r="AN29" i="3" s="1"/>
  <c r="AN30" i="3" s="1"/>
  <c r="AU44" i="3"/>
  <c r="AW44" i="3"/>
  <c r="AV44" i="3"/>
  <c r="AX44" i="3"/>
  <c r="AY44" i="3"/>
  <c r="AZ44" i="3"/>
  <c r="BA44" i="3"/>
  <c r="BB44" i="3"/>
  <c r="BC44" i="3"/>
  <c r="AV66" i="3"/>
  <c r="AU66" i="3"/>
  <c r="AW66" i="3"/>
  <c r="AX66" i="3"/>
  <c r="AY66" i="3"/>
  <c r="AZ66" i="3"/>
  <c r="BA66" i="3"/>
  <c r="BB66" i="3"/>
  <c r="BC66" i="3"/>
  <c r="BD44" i="3"/>
  <c r="BD45" i="3"/>
  <c r="BD56" i="3"/>
  <c r="BD55" i="3"/>
  <c r="AU55" i="3"/>
  <c r="AV55" i="3"/>
  <c r="AW55" i="3"/>
  <c r="AX55" i="3"/>
  <c r="AY55" i="3"/>
  <c r="AZ55" i="3"/>
  <c r="BA55" i="3"/>
  <c r="BB55" i="3"/>
  <c r="BB89" i="3"/>
  <c r="BD66" i="3"/>
  <c r="BE70" i="3"/>
  <c r="BE75" i="3" s="1"/>
  <c r="BE76" i="3" s="1"/>
  <c r="BE73" i="3" s="1"/>
  <c r="BE74" i="3" s="1"/>
  <c r="BD81" i="3"/>
  <c r="BD86" i="3" s="1"/>
  <c r="BD87" i="3" s="1"/>
  <c r="BD84" i="3" s="1"/>
  <c r="BD85" i="3" s="1"/>
  <c r="BD69" i="3"/>
  <c r="BD72" i="3" s="1"/>
  <c r="BC80" i="3"/>
  <c r="BC83" i="3" s="1"/>
  <c r="BE26" i="3"/>
  <c r="BE31" i="3" s="1"/>
  <c r="BE32" i="3" s="1"/>
  <c r="BE29" i="3" s="1"/>
  <c r="BE30" i="3" s="1"/>
  <c r="BF15" i="3"/>
  <c r="BF20" i="3" s="1"/>
  <c r="BF21" i="3" s="1"/>
  <c r="BF18" i="3" s="1"/>
  <c r="BE14" i="3"/>
  <c r="BE17" i="3" s="1"/>
  <c r="DH25" i="3"/>
  <c r="DH28" i="3" s="1"/>
  <c r="BD25" i="3"/>
  <c r="BD28" i="3" s="1"/>
  <c r="BB82" i="3"/>
  <c r="BE3" i="3"/>
  <c r="BF4" i="3"/>
  <c r="BB78" i="3"/>
  <c r="BE47" i="3"/>
  <c r="BE50" i="3" s="1"/>
  <c r="BD67" i="3"/>
  <c r="BE58" i="3"/>
  <c r="BE61" i="3" s="1"/>
  <c r="BE66" i="3" s="1"/>
  <c r="BE36" i="3"/>
  <c r="BE39" i="3" s="1"/>
  <c r="BC27" i="3"/>
  <c r="CD44" i="3"/>
  <c r="CE44" i="3"/>
  <c r="CF44" i="3"/>
  <c r="CG44" i="3"/>
  <c r="CH44" i="3"/>
  <c r="CI44" i="3"/>
  <c r="CJ44" i="3"/>
  <c r="CK44" i="3"/>
  <c r="CL44" i="3"/>
  <c r="CM44" i="3"/>
  <c r="CN44" i="3"/>
  <c r="CI66" i="3"/>
  <c r="CJ66" i="3"/>
  <c r="CD66" i="3"/>
  <c r="CG66" i="3"/>
  <c r="CK66" i="3"/>
  <c r="CE66" i="3"/>
  <c r="CL66" i="3"/>
  <c r="CF66" i="3"/>
  <c r="CM66" i="3"/>
  <c r="CH66" i="3"/>
  <c r="CN66" i="3"/>
  <c r="CM55" i="3"/>
  <c r="CH55" i="3"/>
  <c r="CJ55" i="3"/>
  <c r="CD55" i="3"/>
  <c r="CF55" i="3"/>
  <c r="CI55" i="3"/>
  <c r="CE55" i="3"/>
  <c r="CK55" i="3"/>
  <c r="CL55" i="3"/>
  <c r="CN55" i="3"/>
  <c r="CG55" i="3"/>
  <c r="CJ77" i="3"/>
  <c r="CK77" i="3"/>
  <c r="CE77" i="3"/>
  <c r="CH77" i="3"/>
  <c r="CL77" i="3"/>
  <c r="CD77" i="3"/>
  <c r="CM77" i="3"/>
  <c r="CN77" i="3"/>
  <c r="CG77" i="3"/>
  <c r="CI77" i="3"/>
  <c r="CF77" i="3"/>
  <c r="DH34" i="3" l="1"/>
  <c r="DH33" i="3"/>
  <c r="DH27" i="3"/>
  <c r="CH11" i="3"/>
  <c r="CI11" i="3"/>
  <c r="CJ11" i="3"/>
  <c r="CK11" i="3"/>
  <c r="CL11" i="3"/>
  <c r="CM11" i="3"/>
  <c r="CN11" i="3"/>
  <c r="CO11" i="3"/>
  <c r="CP11" i="3"/>
  <c r="CQ11" i="3"/>
  <c r="CR11" i="3"/>
  <c r="CS11" i="3"/>
  <c r="CT11" i="3"/>
  <c r="CU11" i="3"/>
  <c r="CV11" i="3"/>
  <c r="CW11" i="3"/>
  <c r="CX11" i="3"/>
  <c r="CY11" i="3"/>
  <c r="CZ11" i="3"/>
  <c r="DA11" i="3"/>
  <c r="DB11" i="3"/>
  <c r="DC11" i="3"/>
  <c r="DD11" i="3"/>
  <c r="DE11" i="3"/>
  <c r="DF11" i="3"/>
  <c r="DG11" i="3"/>
  <c r="DH12" i="3"/>
  <c r="DH11" i="3"/>
  <c r="DI3" i="3"/>
  <c r="F4" i="5" s="1"/>
  <c r="AJ23" i="3"/>
  <c r="AK17" i="3"/>
  <c r="AI34" i="3"/>
  <c r="AJ28" i="3"/>
  <c r="BD34" i="3"/>
  <c r="AO20" i="3"/>
  <c r="AO21" i="3" s="1"/>
  <c r="AO18" i="3" s="1"/>
  <c r="AO19" i="3" s="1"/>
  <c r="AP15" i="3"/>
  <c r="AO26" i="3"/>
  <c r="AO31" i="3" s="1"/>
  <c r="AO32" i="3" s="1"/>
  <c r="AO29" i="3" s="1"/>
  <c r="AO30" i="3" s="1"/>
  <c r="F5" i="5"/>
  <c r="AU77" i="3"/>
  <c r="AV77" i="3"/>
  <c r="AW77" i="3"/>
  <c r="AX77" i="3"/>
  <c r="AY77" i="3"/>
  <c r="AZ77" i="3"/>
  <c r="BB77" i="3"/>
  <c r="BA77" i="3"/>
  <c r="BC77" i="3"/>
  <c r="BE45" i="3"/>
  <c r="BE44" i="3"/>
  <c r="BC89" i="3"/>
  <c r="BD77" i="3"/>
  <c r="BE55" i="3"/>
  <c r="BE56" i="3"/>
  <c r="BZ47" i="3"/>
  <c r="G8" i="5" s="1"/>
  <c r="BE67" i="3"/>
  <c r="BF40" i="3"/>
  <c r="BF3" i="3"/>
  <c r="BG4" i="3"/>
  <c r="BD80" i="3"/>
  <c r="BD83" i="3" s="1"/>
  <c r="BC78" i="3"/>
  <c r="BF26" i="3"/>
  <c r="BF31" i="3" s="1"/>
  <c r="BF32" i="3" s="1"/>
  <c r="BF29" i="3" s="1"/>
  <c r="BF30" i="3" s="1"/>
  <c r="BG15" i="3"/>
  <c r="BG20" i="3" s="1"/>
  <c r="BG21" i="3" s="1"/>
  <c r="BG18" i="3" s="1"/>
  <c r="BF14" i="3"/>
  <c r="BF17" i="3" s="1"/>
  <c r="BG17" i="3" s="1"/>
  <c r="BH17" i="3" s="1"/>
  <c r="BI17" i="3" s="1"/>
  <c r="BJ17" i="3" s="1"/>
  <c r="BK17" i="3" s="1"/>
  <c r="BL17" i="3" s="1"/>
  <c r="BM17" i="3" s="1"/>
  <c r="BN17" i="3" s="1"/>
  <c r="BO17" i="3" s="1"/>
  <c r="BP17" i="3" s="1"/>
  <c r="BQ17" i="3" s="1"/>
  <c r="BR17" i="3" s="1"/>
  <c r="BS17" i="3" s="1"/>
  <c r="BT17" i="3" s="1"/>
  <c r="BU17" i="3" s="1"/>
  <c r="BV17" i="3" s="1"/>
  <c r="BW17" i="3" s="1"/>
  <c r="BX17" i="3" s="1"/>
  <c r="BY17" i="3" s="1"/>
  <c r="BC82" i="3"/>
  <c r="BD27" i="3"/>
  <c r="BE81" i="3"/>
  <c r="BE86" i="3" s="1"/>
  <c r="BE87" i="3" s="1"/>
  <c r="BE84" i="3" s="1"/>
  <c r="BE85" i="3" s="1"/>
  <c r="BE69" i="3"/>
  <c r="BE72" i="3" s="1"/>
  <c r="BE77" i="3" s="1"/>
  <c r="BE25" i="3"/>
  <c r="BE28" i="3" s="1"/>
  <c r="DI25" i="3" l="1"/>
  <c r="F6" i="5" s="1"/>
  <c r="AK23" i="3"/>
  <c r="AL17" i="3"/>
  <c r="AK28" i="3"/>
  <c r="AJ34" i="3"/>
  <c r="BE34" i="3"/>
  <c r="AP20" i="3"/>
  <c r="AP21" i="3" s="1"/>
  <c r="AP18" i="3" s="1"/>
  <c r="AP19" i="3" s="1"/>
  <c r="AP26" i="3"/>
  <c r="AP31" i="3" s="1"/>
  <c r="AP32" i="3" s="1"/>
  <c r="AP29" i="3" s="1"/>
  <c r="AP30" i="3" s="1"/>
  <c r="AU88" i="3"/>
  <c r="AV88" i="3"/>
  <c r="AW88" i="3"/>
  <c r="AX88" i="3"/>
  <c r="AY88" i="3"/>
  <c r="AZ88" i="3"/>
  <c r="BA88" i="3"/>
  <c r="BB88" i="3"/>
  <c r="BC88" i="3"/>
  <c r="BD89" i="3"/>
  <c r="BD88" i="3"/>
  <c r="BZ58" i="3"/>
  <c r="G9" i="5" s="1"/>
  <c r="BZ36" i="3"/>
  <c r="G7" i="5" s="1"/>
  <c r="BF25" i="3"/>
  <c r="BF28" i="3" s="1"/>
  <c r="BD82" i="3"/>
  <c r="BD78" i="3"/>
  <c r="BE80" i="3"/>
  <c r="BE83" i="3" s="1"/>
  <c r="BH15" i="3"/>
  <c r="BH20" i="3" s="1"/>
  <c r="BH21" i="3" s="1"/>
  <c r="BH18" i="3" s="1"/>
  <c r="BG26" i="3"/>
  <c r="BG31" i="3" s="1"/>
  <c r="BG32" i="3" s="1"/>
  <c r="BG29" i="3" s="1"/>
  <c r="BG30" i="3" s="1"/>
  <c r="BG3" i="3"/>
  <c r="BH4" i="3"/>
  <c r="BE27" i="3"/>
  <c r="CK88" i="3"/>
  <c r="CJ88" i="3"/>
  <c r="CL88" i="3"/>
  <c r="CM88" i="3"/>
  <c r="CN88" i="3"/>
  <c r="CH88" i="3"/>
  <c r="CI88" i="3"/>
  <c r="CD88" i="3"/>
  <c r="CG88" i="3"/>
  <c r="CF88" i="3"/>
  <c r="CE88" i="3"/>
  <c r="P33" i="3" l="1"/>
  <c r="Q33" i="3"/>
  <c r="R33" i="3"/>
  <c r="S33" i="3"/>
  <c r="U33" i="3"/>
  <c r="T33" i="3"/>
  <c r="V33" i="3"/>
  <c r="W33" i="3"/>
  <c r="X33" i="3"/>
  <c r="Y33" i="3"/>
  <c r="Z33" i="3"/>
  <c r="AA33" i="3"/>
  <c r="AB33" i="3"/>
  <c r="AC33" i="3"/>
  <c r="AD33" i="3"/>
  <c r="AE33" i="3"/>
  <c r="AF33" i="3"/>
  <c r="AG33" i="3"/>
  <c r="AH33" i="3"/>
  <c r="AI33" i="3"/>
  <c r="AJ33" i="3"/>
  <c r="P22" i="3"/>
  <c r="Q22" i="3"/>
  <c r="R22" i="3"/>
  <c r="S22" i="3"/>
  <c r="T22" i="3"/>
  <c r="U22" i="3"/>
  <c r="V22" i="3"/>
  <c r="W22" i="3"/>
  <c r="X22" i="3"/>
  <c r="Y22" i="3"/>
  <c r="Z22" i="3"/>
  <c r="AA22" i="3"/>
  <c r="AB22" i="3"/>
  <c r="AC22" i="3"/>
  <c r="AD22" i="3"/>
  <c r="AE22" i="3"/>
  <c r="AF22" i="3"/>
  <c r="AG22" i="3"/>
  <c r="AH22" i="3"/>
  <c r="AI22" i="3"/>
  <c r="AJ22" i="3"/>
  <c r="AK22" i="3"/>
  <c r="BH30" i="3"/>
  <c r="AK34" i="3"/>
  <c r="AK33" i="3"/>
  <c r="AL28" i="3"/>
  <c r="AM17" i="3"/>
  <c r="AL22" i="3"/>
  <c r="AL23" i="3"/>
  <c r="BG28" i="3"/>
  <c r="BF34" i="3"/>
  <c r="BE89" i="3"/>
  <c r="BE88" i="3"/>
  <c r="BZ69" i="3"/>
  <c r="G10" i="5" s="1"/>
  <c r="BG25" i="3"/>
  <c r="BE78" i="3"/>
  <c r="BE82" i="3"/>
  <c r="BZ80" i="3"/>
  <c r="G11" i="5" s="1"/>
  <c r="BF27" i="3"/>
  <c r="BH26" i="3"/>
  <c r="BH31" i="3" s="1"/>
  <c r="BH32" i="3" s="1"/>
  <c r="BH29" i="3" s="1"/>
  <c r="BI15" i="3"/>
  <c r="BI20" i="3" s="1"/>
  <c r="BI21" i="3" s="1"/>
  <c r="BI18" i="3" s="1"/>
  <c r="BI4" i="3"/>
  <c r="BH3" i="3"/>
  <c r="AL33" i="3" l="1"/>
  <c r="AM28" i="3"/>
  <c r="AL34" i="3"/>
  <c r="BH28" i="3"/>
  <c r="BG34" i="3"/>
  <c r="AN17" i="3"/>
  <c r="AM23" i="3"/>
  <c r="AM22" i="3"/>
  <c r="BH25" i="3"/>
  <c r="BI3" i="3"/>
  <c r="BJ4" i="3"/>
  <c r="BG27" i="3"/>
  <c r="BI26" i="3"/>
  <c r="BI31" i="3" s="1"/>
  <c r="BI32" i="3" s="1"/>
  <c r="BI29" i="3" s="1"/>
  <c r="BI30" i="3" s="1"/>
  <c r="BJ15" i="3"/>
  <c r="BJ20" i="3" s="1"/>
  <c r="BJ21" i="3" s="1"/>
  <c r="BJ18" i="3" s="1"/>
  <c r="AN23" i="3" l="1"/>
  <c r="AO17" i="3"/>
  <c r="AN22" i="3"/>
  <c r="BH34" i="3"/>
  <c r="BI28" i="3"/>
  <c r="AN28" i="3"/>
  <c r="AM33" i="3"/>
  <c r="AM34" i="3"/>
  <c r="BH27" i="3"/>
  <c r="BJ26" i="3"/>
  <c r="BJ31" i="3" s="1"/>
  <c r="BJ32" i="3" s="1"/>
  <c r="BJ29" i="3" s="1"/>
  <c r="BJ30" i="3" s="1"/>
  <c r="BK15" i="3"/>
  <c r="BK20" i="3" s="1"/>
  <c r="BK21" i="3" s="1"/>
  <c r="BK18" i="3" s="1"/>
  <c r="BK4" i="3"/>
  <c r="BJ3" i="3"/>
  <c r="BI25" i="3"/>
  <c r="AO28" i="3" l="1"/>
  <c r="AN34" i="3"/>
  <c r="AN33" i="3"/>
  <c r="BI34" i="3"/>
  <c r="BJ28" i="3"/>
  <c r="AO22" i="3"/>
  <c r="AP17" i="3"/>
  <c r="AO23" i="3"/>
  <c r="BJ25" i="3"/>
  <c r="BI27" i="3"/>
  <c r="BL4" i="3"/>
  <c r="BK3" i="3"/>
  <c r="BK26" i="3"/>
  <c r="BK31" i="3" s="1"/>
  <c r="BK32" i="3" s="1"/>
  <c r="BK29" i="3" s="1"/>
  <c r="BK30" i="3" s="1"/>
  <c r="BL15" i="3"/>
  <c r="BL20" i="3" s="1"/>
  <c r="BL21" i="3" s="1"/>
  <c r="BL18" i="3" s="1"/>
  <c r="I19" i="3" l="1"/>
  <c r="AP22" i="3"/>
  <c r="AP23" i="3"/>
  <c r="BK28" i="3"/>
  <c r="BJ34" i="3"/>
  <c r="AQ14" i="3"/>
  <c r="E5" i="5" s="1"/>
  <c r="AO34" i="3"/>
  <c r="AP28" i="3"/>
  <c r="AO33" i="3"/>
  <c r="BM15" i="3"/>
  <c r="BM20" i="3" s="1"/>
  <c r="BM21" i="3" s="1"/>
  <c r="BM18" i="3" s="1"/>
  <c r="BL26" i="3"/>
  <c r="BL31" i="3" s="1"/>
  <c r="BL32" i="3" s="1"/>
  <c r="BL29" i="3" s="1"/>
  <c r="BL30" i="3" s="1"/>
  <c r="BJ27" i="3"/>
  <c r="BK25" i="3"/>
  <c r="BM4" i="3"/>
  <c r="BL3" i="3"/>
  <c r="AP33" i="3" l="1"/>
  <c r="AP34" i="3"/>
  <c r="BK34" i="3"/>
  <c r="BL28" i="3"/>
  <c r="BK27" i="3"/>
  <c r="BN4" i="3"/>
  <c r="BM3" i="3"/>
  <c r="BL25" i="3"/>
  <c r="BN15" i="3"/>
  <c r="BN20" i="3" s="1"/>
  <c r="BN21" i="3" s="1"/>
  <c r="BN18" i="3" s="1"/>
  <c r="BM26" i="3"/>
  <c r="BM31" i="3" s="1"/>
  <c r="BM32" i="3" s="1"/>
  <c r="BM29" i="3" s="1"/>
  <c r="BM30" i="3" s="1"/>
  <c r="AP3" i="3"/>
  <c r="AP25" i="3" s="1"/>
  <c r="W5" i="3"/>
  <c r="X5" i="3" s="1"/>
  <c r="BL34" i="3" l="1"/>
  <c r="BM28" i="3"/>
  <c r="BM25" i="3"/>
  <c r="BO4" i="3"/>
  <c r="BN3" i="3"/>
  <c r="BL27" i="3"/>
  <c r="BN26" i="3"/>
  <c r="BN31" i="3" s="1"/>
  <c r="BN32" i="3" s="1"/>
  <c r="BN29" i="3" s="1"/>
  <c r="BN30" i="3" s="1"/>
  <c r="BO15" i="3"/>
  <c r="BO20" i="3" s="1"/>
  <c r="BO21" i="3" s="1"/>
  <c r="BO18" i="3" s="1"/>
  <c r="W3" i="3"/>
  <c r="W25" i="3" s="1"/>
  <c r="W27" i="3"/>
  <c r="AP27" i="3"/>
  <c r="X3" i="3"/>
  <c r="Y5" i="3"/>
  <c r="BM34" i="3" l="1"/>
  <c r="BN28" i="3"/>
  <c r="BM27" i="3"/>
  <c r="BP15" i="3"/>
  <c r="BP20" i="3" s="1"/>
  <c r="BP21" i="3" s="1"/>
  <c r="BP18" i="3" s="1"/>
  <c r="BO26" i="3"/>
  <c r="BO31" i="3" s="1"/>
  <c r="BO32" i="3" s="1"/>
  <c r="BO29" i="3" s="1"/>
  <c r="BO30" i="3" s="1"/>
  <c r="BN25" i="3"/>
  <c r="BO3" i="3"/>
  <c r="BP4" i="3"/>
  <c r="X25" i="3"/>
  <c r="Y3" i="3"/>
  <c r="Z5" i="3"/>
  <c r="BO28" i="3" l="1"/>
  <c r="BN34" i="3"/>
  <c r="BO25" i="3"/>
  <c r="BN27" i="3"/>
  <c r="BP26" i="3"/>
  <c r="BP31" i="3" s="1"/>
  <c r="BP32" i="3" s="1"/>
  <c r="BP29" i="3" s="1"/>
  <c r="BP30" i="3" s="1"/>
  <c r="BQ15" i="3"/>
  <c r="BQ20" i="3" s="1"/>
  <c r="BQ21" i="3" s="1"/>
  <c r="BQ18" i="3" s="1"/>
  <c r="BP3" i="3"/>
  <c r="BQ4" i="3"/>
  <c r="Y25" i="3"/>
  <c r="X27" i="3"/>
  <c r="AA5" i="3"/>
  <c r="Z3" i="3"/>
  <c r="BO34" i="3" l="1"/>
  <c r="BP28" i="3"/>
  <c r="BR4" i="3"/>
  <c r="BQ3" i="3"/>
  <c r="BP25" i="3"/>
  <c r="BO27" i="3"/>
  <c r="BQ26" i="3"/>
  <c r="BQ31" i="3" s="1"/>
  <c r="BQ32" i="3" s="1"/>
  <c r="BQ29" i="3" s="1"/>
  <c r="BQ30" i="3" s="1"/>
  <c r="BR15" i="3"/>
  <c r="BR20" i="3" s="1"/>
  <c r="BR21" i="3" s="1"/>
  <c r="BR18" i="3" s="1"/>
  <c r="Z25" i="3"/>
  <c r="Y27" i="3"/>
  <c r="AB5" i="3"/>
  <c r="AA3" i="3"/>
  <c r="BP34" i="3" l="1"/>
  <c r="BQ28" i="3"/>
  <c r="BR26" i="3"/>
  <c r="BR31" i="3" s="1"/>
  <c r="BR32" i="3" s="1"/>
  <c r="BR29" i="3" s="1"/>
  <c r="BR30" i="3" s="1"/>
  <c r="BS15" i="3"/>
  <c r="BS20" i="3" s="1"/>
  <c r="BS21" i="3" s="1"/>
  <c r="BS18" i="3" s="1"/>
  <c r="BQ25" i="3"/>
  <c r="BP27" i="3"/>
  <c r="BR3" i="3"/>
  <c r="BS4" i="3"/>
  <c r="AA25" i="3"/>
  <c r="Z27" i="3"/>
  <c r="AB3" i="3"/>
  <c r="AC5" i="3"/>
  <c r="BS30" i="3" l="1"/>
  <c r="BR28" i="3"/>
  <c r="BQ34" i="3"/>
  <c r="BQ27" i="3"/>
  <c r="BS26" i="3"/>
  <c r="BS31" i="3" s="1"/>
  <c r="BS32" i="3" s="1"/>
  <c r="BS29" i="3" s="1"/>
  <c r="BT15" i="3"/>
  <c r="BT20" i="3" s="1"/>
  <c r="BT21" i="3" s="1"/>
  <c r="BT18" i="3" s="1"/>
  <c r="BT4" i="3"/>
  <c r="BS3" i="3"/>
  <c r="BR25" i="3"/>
  <c r="AB25" i="3"/>
  <c r="AA27" i="3"/>
  <c r="AD5" i="3"/>
  <c r="AC3" i="3"/>
  <c r="BS28" i="3" l="1"/>
  <c r="BR34" i="3"/>
  <c r="BU15" i="3"/>
  <c r="BU20" i="3" s="1"/>
  <c r="BU21" i="3" s="1"/>
  <c r="BU18" i="3" s="1"/>
  <c r="BT26" i="3"/>
  <c r="BT31" i="3" s="1"/>
  <c r="BT32" i="3" s="1"/>
  <c r="BT29" i="3" s="1"/>
  <c r="BT30" i="3" s="1"/>
  <c r="BR27" i="3"/>
  <c r="BS25" i="3"/>
  <c r="BU4" i="3"/>
  <c r="BT3" i="3"/>
  <c r="AC25" i="3"/>
  <c r="AB27" i="3"/>
  <c r="AE5" i="3"/>
  <c r="AD3" i="3"/>
  <c r="BT28" i="3" l="1"/>
  <c r="BS34" i="3"/>
  <c r="BT25" i="3"/>
  <c r="BV4" i="3"/>
  <c r="BU3" i="3"/>
  <c r="BU26" i="3"/>
  <c r="BU31" i="3" s="1"/>
  <c r="BU32" i="3" s="1"/>
  <c r="BU29" i="3" s="1"/>
  <c r="BU30" i="3" s="1"/>
  <c r="BV15" i="3"/>
  <c r="BV20" i="3" s="1"/>
  <c r="BV21" i="3" s="1"/>
  <c r="BV18" i="3" s="1"/>
  <c r="BS27" i="3"/>
  <c r="AD25" i="3"/>
  <c r="AC27" i="3"/>
  <c r="AF5" i="3"/>
  <c r="AE3" i="3"/>
  <c r="BT34" i="3" l="1"/>
  <c r="BU28" i="3"/>
  <c r="BV26" i="3"/>
  <c r="BV31" i="3" s="1"/>
  <c r="BV32" i="3" s="1"/>
  <c r="BV29" i="3" s="1"/>
  <c r="BV30" i="3" s="1"/>
  <c r="BW15" i="3"/>
  <c r="BW20" i="3" s="1"/>
  <c r="BW21" i="3" s="1"/>
  <c r="BW18" i="3" s="1"/>
  <c r="BU25" i="3"/>
  <c r="BV3" i="3"/>
  <c r="BW4" i="3"/>
  <c r="BT27" i="3"/>
  <c r="AE25" i="3"/>
  <c r="AD27" i="3"/>
  <c r="AG5" i="3"/>
  <c r="AF3" i="3"/>
  <c r="BV28" i="3" l="1"/>
  <c r="BU34" i="3"/>
  <c r="BV25" i="3"/>
  <c r="BX4" i="3"/>
  <c r="BW3" i="3"/>
  <c r="BU27" i="3"/>
  <c r="BX15" i="3"/>
  <c r="BX20" i="3" s="1"/>
  <c r="BX21" i="3" s="1"/>
  <c r="BX18" i="3" s="1"/>
  <c r="BW26" i="3"/>
  <c r="BW31" i="3" s="1"/>
  <c r="BW32" i="3" s="1"/>
  <c r="BW29" i="3" s="1"/>
  <c r="BW30" i="3" s="1"/>
  <c r="AE27" i="3"/>
  <c r="AF25" i="3"/>
  <c r="AG3" i="3"/>
  <c r="AH5" i="3"/>
  <c r="BV34" i="3" l="1"/>
  <c r="BW28" i="3"/>
  <c r="BY15" i="3"/>
  <c r="BY20" i="3" s="1"/>
  <c r="BY21" i="3" s="1"/>
  <c r="BY18" i="3" s="1"/>
  <c r="BX26" i="3"/>
  <c r="BX31" i="3" s="1"/>
  <c r="BX32" i="3" s="1"/>
  <c r="BX29" i="3" s="1"/>
  <c r="BX30" i="3" s="1"/>
  <c r="BV27" i="3"/>
  <c r="BW25" i="3"/>
  <c r="BY4" i="3"/>
  <c r="BX3" i="3"/>
  <c r="AG25" i="3"/>
  <c r="AF27" i="3"/>
  <c r="AI5" i="3"/>
  <c r="AH3" i="3"/>
  <c r="BX28" i="3" l="1"/>
  <c r="BW34" i="3"/>
  <c r="BX25" i="3"/>
  <c r="BY3" i="3"/>
  <c r="BW27" i="3"/>
  <c r="BY26" i="3"/>
  <c r="BY31" i="3" s="1"/>
  <c r="BY32" i="3" s="1"/>
  <c r="BY29" i="3" s="1"/>
  <c r="BY30" i="3" s="1"/>
  <c r="AH25" i="3"/>
  <c r="AG27" i="3"/>
  <c r="AJ5" i="3"/>
  <c r="AI3" i="3"/>
  <c r="AY33" i="3" l="1"/>
  <c r="AZ33" i="3"/>
  <c r="BA33" i="3"/>
  <c r="BB33" i="3"/>
  <c r="BC33" i="3"/>
  <c r="BD33" i="3"/>
  <c r="BE33" i="3"/>
  <c r="BF33" i="3"/>
  <c r="BG33" i="3"/>
  <c r="BH33" i="3"/>
  <c r="BI33" i="3"/>
  <c r="BJ33" i="3"/>
  <c r="BK33" i="3"/>
  <c r="BL33" i="3"/>
  <c r="BM33" i="3"/>
  <c r="BN33" i="3"/>
  <c r="BO33" i="3"/>
  <c r="BP33" i="3"/>
  <c r="BQ33" i="3"/>
  <c r="BR33" i="3"/>
  <c r="BS33" i="3"/>
  <c r="BT33" i="3"/>
  <c r="BU33" i="3"/>
  <c r="BV33" i="3"/>
  <c r="BW33" i="3"/>
  <c r="BX33" i="3"/>
  <c r="BY28" i="3"/>
  <c r="BX34" i="3"/>
  <c r="BY25" i="3"/>
  <c r="BZ3" i="3"/>
  <c r="G4" i="5" s="1"/>
  <c r="BX27" i="3"/>
  <c r="AI25" i="3"/>
  <c r="AH27" i="3"/>
  <c r="AK5" i="3"/>
  <c r="AJ3" i="3"/>
  <c r="BY33" i="3" l="1"/>
  <c r="BY34" i="3"/>
  <c r="BY27" i="3"/>
  <c r="BZ25" i="3"/>
  <c r="G6" i="5" s="1"/>
  <c r="AJ25" i="3"/>
  <c r="AI27" i="3"/>
  <c r="AL5" i="3"/>
  <c r="AK3" i="3"/>
  <c r="AK25" i="3" l="1"/>
  <c r="AJ27" i="3"/>
  <c r="AM5" i="3"/>
  <c r="AL3" i="3"/>
  <c r="AL25" i="3" l="1"/>
  <c r="AK27" i="3"/>
  <c r="AM3" i="3"/>
  <c r="AN5" i="3"/>
  <c r="AM25" i="3" l="1"/>
  <c r="AL27" i="3"/>
  <c r="AN3" i="3"/>
  <c r="AO5" i="3"/>
  <c r="AO3" i="3" s="1"/>
  <c r="AO25" i="3" l="1"/>
  <c r="AN25" i="3"/>
  <c r="AM27" i="3"/>
  <c r="AO27" i="3" l="1"/>
  <c r="AN27" i="3"/>
  <c r="AQ3" i="3" l="1"/>
  <c r="E4" i="5" s="1"/>
  <c r="AQ25" i="3" l="1"/>
  <c r="E6" i="5" s="1"/>
  <c r="I30" i="3"/>
  <c r="AY19" i="3"/>
  <c r="AY23" i="3" s="1"/>
  <c r="AZ19" i="3" l="1"/>
  <c r="AZ23" i="3" l="1"/>
  <c r="BA19" i="3"/>
  <c r="BA23" i="3" l="1"/>
  <c r="BB19" i="3"/>
  <c r="BC19" i="3" l="1"/>
  <c r="BB23" i="3"/>
  <c r="BD19" i="3" l="1"/>
  <c r="BC23" i="3"/>
  <c r="BD23" i="3" l="1"/>
  <c r="BE19" i="3"/>
  <c r="BF19" i="3" l="1"/>
  <c r="BE23" i="3"/>
  <c r="BF23" i="3" l="1"/>
  <c r="BG19" i="3"/>
  <c r="BH19" i="3" l="1"/>
  <c r="BG23" i="3"/>
  <c r="BH23" i="3" l="1"/>
  <c r="BI19" i="3"/>
  <c r="BJ19" i="3" l="1"/>
  <c r="BI23" i="3"/>
  <c r="BK19" i="3" l="1"/>
  <c r="BJ23" i="3"/>
  <c r="BK23" i="3" l="1"/>
  <c r="BL19" i="3"/>
  <c r="BL23" i="3" l="1"/>
  <c r="BM19" i="3"/>
  <c r="BN19" i="3" l="1"/>
  <c r="BM23" i="3"/>
  <c r="BN23" i="3" l="1"/>
  <c r="BO19" i="3"/>
  <c r="BO23" i="3" l="1"/>
  <c r="BP19" i="3"/>
  <c r="BQ19" i="3" l="1"/>
  <c r="BP23" i="3"/>
  <c r="BR19" i="3" l="1"/>
  <c r="BQ23" i="3"/>
  <c r="BR23" i="3" l="1"/>
  <c r="BS19" i="3"/>
  <c r="BS23" i="3" l="1"/>
  <c r="BT19" i="3"/>
  <c r="BU19" i="3" l="1"/>
  <c r="BT23" i="3"/>
  <c r="BV19" i="3" l="1"/>
  <c r="BU23" i="3"/>
  <c r="BW19" i="3" l="1"/>
  <c r="BV23" i="3"/>
  <c r="BX19" i="3" l="1"/>
  <c r="BW23" i="3"/>
  <c r="BX23" i="3" l="1"/>
  <c r="BY19" i="3"/>
  <c r="BP22" i="3" l="1"/>
  <c r="BD22" i="3"/>
  <c r="BB22" i="3"/>
  <c r="BM22" i="3"/>
  <c r="BL22" i="3"/>
  <c r="BW22" i="3"/>
  <c r="BV22" i="3"/>
  <c r="BU22" i="3"/>
  <c r="BI22" i="3"/>
  <c r="BT22" i="3"/>
  <c r="BH22" i="3"/>
  <c r="BS22" i="3"/>
  <c r="BG22" i="3"/>
  <c r="BR22" i="3"/>
  <c r="BF22" i="3"/>
  <c r="BQ22" i="3"/>
  <c r="BE22" i="3"/>
  <c r="BZ14" i="3"/>
  <c r="G5" i="5" s="1"/>
  <c r="BO22" i="3"/>
  <c r="BC22" i="3"/>
  <c r="BY22" i="3"/>
  <c r="BN22" i="3"/>
  <c r="BY23" i="3"/>
  <c r="BA22" i="3"/>
  <c r="BX22" i="3"/>
  <c r="AZ22" i="3"/>
  <c r="AY22" i="3"/>
  <c r="BK22" i="3"/>
  <c r="BJ22" i="3"/>
</calcChain>
</file>

<file path=xl/sharedStrings.xml><?xml version="1.0" encoding="utf-8"?>
<sst xmlns="http://schemas.openxmlformats.org/spreadsheetml/2006/main" count="429" uniqueCount="198">
  <si>
    <t>Emission Intensity (tCO2/t crude steel)</t>
  </si>
  <si>
    <t>Key indicators</t>
  </si>
  <si>
    <t>Year</t>
  </si>
  <si>
    <t>Emissions in tCO2</t>
  </si>
  <si>
    <t>Yearly growth physical output</t>
  </si>
  <si>
    <t>Output in t crude steel</t>
  </si>
  <si>
    <t>Sources for intensity: Greening the steel sector in India</t>
  </si>
  <si>
    <t>https://steel.gov.in/sites/default/files/2025-03/GSI%20Report.pdf</t>
  </si>
  <si>
    <t>Sources for output first year</t>
  </si>
  <si>
    <t>Sources for output 2030: National Steel Policy 2017</t>
  </si>
  <si>
    <t>https://steel.gov.in/sites/default/files/2025-04/Steel_English_AR_2024%20%281%29.pdf</t>
  </si>
  <si>
    <t>Py starting in 2024</t>
  </si>
  <si>
    <t>Figure 18</t>
  </si>
  <si>
    <t>Raw data</t>
  </si>
  <si>
    <t>A50/G2</t>
  </si>
  <si>
    <t>Iron and Steel - Emissions in Mt CO2-e</t>
  </si>
  <si>
    <t>A40/G1.5</t>
  </si>
  <si>
    <t>Sources</t>
  </si>
  <si>
    <t>Figure 21</t>
  </si>
  <si>
    <t>Iron and Steel - Production in Mt</t>
  </si>
  <si>
    <t>Emissions in MtCO2</t>
  </si>
  <si>
    <t>Output in Mt crude steel</t>
  </si>
  <si>
    <t>Iron &amp; Steel (A40/1.5)</t>
  </si>
  <si>
    <t>Py starting in 2025</t>
  </si>
  <si>
    <t>https://www.bluescope.com/content/dam/bluescope/corporate/bluescope-com/illawarra/documents/FY2024_PKSW_GHG_and_Water_Use_Disclosure.pdf</t>
  </si>
  <si>
    <t>company</t>
  </si>
  <si>
    <t>Indicators</t>
  </si>
  <si>
    <t>country</t>
  </si>
  <si>
    <t>sourcetargetsanddata</t>
  </si>
  <si>
    <t>assumptions</t>
  </si>
  <si>
    <t>targetyears</t>
  </si>
  <si>
    <t>targetdescription</t>
  </si>
  <si>
    <t>historyprojectioncutoff</t>
  </si>
  <si>
    <t>AUS</t>
  </si>
  <si>
    <t>intensity</t>
  </si>
  <si>
    <t>cumulative emissions</t>
  </si>
  <si>
    <t>SDA intensity</t>
  </si>
  <si>
    <t>SDA cumulative emissions</t>
  </si>
  <si>
    <t>marketshare</t>
  </si>
  <si>
    <t>my</t>
  </si>
  <si>
    <t>consumes total budget Y/N?</t>
  </si>
  <si>
    <t>Intensity gap with SDA intensity</t>
  </si>
  <si>
    <t>output (Mt)</t>
  </si>
  <si>
    <t>d</t>
  </si>
  <si>
    <t>2026, 2030</t>
  </si>
  <si>
    <t>Absolute emissions fall by 45% by 2026, carbon intensity falls by 75% by 2030</t>
  </si>
  <si>
    <t>emissions in MtCO2e (scope 1+2)</t>
  </si>
  <si>
    <t>India</t>
  </si>
  <si>
    <t>https://www.tatasteel.com/media/21241/tata-steel-limited-ir-2024.pdf</t>
  </si>
  <si>
    <t>https://www.sail.co.in/sites/default/files/ticker/2024-09/SAIL_Annual_Report2023-24.pdf</t>
  </si>
  <si>
    <t>https://www.jswsteel.in/sites/default/files/assets/downloads/steel/IR/Financial%20Performance/Annual%20Reports%20Steel/23-24/Integrated-Annual-Report-FY-2023-24.pdf</t>
  </si>
  <si>
    <t>ESG data seems to only cover Indian operations</t>
  </si>
  <si>
    <t>https://www.amns.in/storage/sustainability/Sustainability%20Report%202024.pdf?id=1</t>
  </si>
  <si>
    <t>Country</t>
  </si>
  <si>
    <t>IND</t>
  </si>
  <si>
    <t>BlueScope</t>
  </si>
  <si>
    <t>Liberty Steel</t>
  </si>
  <si>
    <t>SAIL</t>
  </si>
  <si>
    <t>JSW Steel</t>
  </si>
  <si>
    <t>Arcelormittal Nippon Steel India</t>
  </si>
  <si>
    <t>IEA Net Zero (global)</t>
  </si>
  <si>
    <t>Third party national pathway</t>
  </si>
  <si>
    <t>/</t>
  </si>
  <si>
    <t>Raw Data</t>
  </si>
  <si>
    <t>Source</t>
  </si>
  <si>
    <t>Production</t>
  </si>
  <si>
    <t>Total Australia</t>
  </si>
  <si>
    <t>Tata Steel Limited</t>
  </si>
  <si>
    <t>Total India</t>
  </si>
  <si>
    <t>Companies</t>
  </si>
  <si>
    <t>Pathways</t>
  </si>
  <si>
    <t>Region</t>
  </si>
  <si>
    <t>Issuer</t>
  </si>
  <si>
    <t>Plan or scenario</t>
  </si>
  <si>
    <t>Period</t>
  </si>
  <si>
    <t>Claimed temperature alignment</t>
  </si>
  <si>
    <t>CSIRO - CCA - 1.5</t>
  </si>
  <si>
    <t>Regulator</t>
  </si>
  <si>
    <t>Scenario</t>
  </si>
  <si>
    <t>National Steel Strategy</t>
  </si>
  <si>
    <t>Plan</t>
  </si>
  <si>
    <t>IEA Net Zero by 2050</t>
  </si>
  <si>
    <t>World</t>
  </si>
  <si>
    <t>IEA</t>
  </si>
  <si>
    <t>India Steel NDC</t>
  </si>
  <si>
    <t>https://www.bluescope.com/content/dam/bluescope/corporate/bluescope-com/sustainability/documents/FY2024-Climate_Action_Reportv2.pdf</t>
  </si>
  <si>
    <t>2030, 2050</t>
  </si>
  <si>
    <t>12% emissions reduction for steelmaking by 2030 compared with 2018 baseline, net zero by 2050</t>
  </si>
  <si>
    <t>NATIONAL TRANSITION PLANS</t>
  </si>
  <si>
    <t>Emissions and output for Australian steelmaking activities in 2024</t>
  </si>
  <si>
    <t>Intensity for Australian steelmaking activities in 2018</t>
  </si>
  <si>
    <t>https://libertysteelgroup.com/wp-content/uploads/2022/12/Liberty-Steel-Sustainability-Report-2022.pdf</t>
  </si>
  <si>
    <t>https://libertysteelgroup.com/wp-content/uploads/2023/11/Liberty-Steel-Sustainability-Report-2023.pdf</t>
  </si>
  <si>
    <t>Emissions and output in 2023</t>
  </si>
  <si>
    <t>https://www.bluescope.com/content/dam/bluescope/corporate/bluescope-com/illawarra/documents/FY2023_PKSW_GHG_and_Water_Use_DisclosureFeb24.pdf</t>
  </si>
  <si>
    <t>Emissions and output for Australian steelmaking activities in 2023</t>
  </si>
  <si>
    <t>Net Zero</t>
  </si>
  <si>
    <t>https://sail.co.in/sites/default/files/2023-09/SAIL_Annual-Report-2022-2023.pdf</t>
  </si>
  <si>
    <t>GHG emissions in 2023 and 2024, output in 2024</t>
  </si>
  <si>
    <t>2031, 2070</t>
  </si>
  <si>
    <t>Reach carbon intensity of 2.19, net zero by 2070</t>
  </si>
  <si>
    <t>reach 1.95 tCO2/tcs intensity by 2030, net zero by 2070</t>
  </si>
  <si>
    <t>The Parent Company has a group-wide target to reach net zero by 2050, though AMNS only mentions being inspired by the decarbonisation effort of the company and aiming to align with India's 2070 target. Therefore, we assumed that AMNS aims to reach net zero by 2070</t>
  </si>
  <si>
    <t>2030, 2070</t>
  </si>
  <si>
    <t>reach 1.8 intensity by 2030, net zero by 2070</t>
  </si>
  <si>
    <t>Intensity</t>
  </si>
  <si>
    <t>Py starting in 2020</t>
  </si>
  <si>
    <t>Third party national pathways</t>
  </si>
  <si>
    <t>https://www.bluescope.com/content/dam/bluescope/corporate/bluescope-com/illawarra/documents/FY2022_Illawarra_PKSW_GHG_Emissions_and_Water_Use.pdf</t>
  </si>
  <si>
    <t>Emissions and output for Australian steelmaking activities in 2022</t>
  </si>
  <si>
    <t>https://www.bluescope.com/content/dam/bluescope/corporate/bluescope-com/illawarra/documents/2021_Illawarra_PKSW_Water_Use_and_PKSW_GHG_Disclosure.pdf</t>
  </si>
  <si>
    <t>Emissions and output for Australian steelmaking activities in 2020</t>
  </si>
  <si>
    <t>Emissions and output in 2022, Emissions from 2021 were estimated using graphical analysis from p.24.</t>
  </si>
  <si>
    <t>Company-wide target used at the country level. Page 29 of SR2023.  Intensity in 2021 and 2021 was assumed to be equal to intensity in 2022 due to lack of data. Emissions in 2020 was assumed to be the same as in 2020 due to lack of data.</t>
  </si>
  <si>
    <t>India_MPP</t>
  </si>
  <si>
    <t>Output in 2023, Emissions in 2022</t>
  </si>
  <si>
    <t>https://sail.co.in/sites/default/files/2024-03/Sail-Annual-Report_2021-22-%281%29_3.pdf</t>
  </si>
  <si>
    <t>Output in 2022, Emissions in 2021</t>
  </si>
  <si>
    <t>https://sail.co.in/sites/default/files/2024-03/SAIL48AGMAR201920.pdf</t>
  </si>
  <si>
    <t>Output in 2020</t>
  </si>
  <si>
    <t>https://sail.co.in/sites/default/files/2021-09/SAILAnnualReport2020-21.pdf</t>
  </si>
  <si>
    <t>Output in 2021</t>
  </si>
  <si>
    <t>Emissions intensity in 2020 was assumed to be equal to the intensity in 2021 due to a lack of data</t>
  </si>
  <si>
    <t>All reported indicators come from the JSW Steel ESG DataBook 2024</t>
  </si>
  <si>
    <t>https://www.jsw.in/groups/sustainability-homepage</t>
  </si>
  <si>
    <t>https://www.amns.in/storage/sustainability/Sustainability_Reports/2023/CY22.pdf</t>
  </si>
  <si>
    <t>https://www.amns.in/storage/sustainability/Climate-Action-Report-2024-AMNS.pdf</t>
  </si>
  <si>
    <t>GHG emissions in 2021, 2022, 2023. Intensity from 2020 to 2024.</t>
  </si>
  <si>
    <t>GHG Emissions in 2020</t>
  </si>
  <si>
    <t>https://3stepsolutions.s3-accelerate.amazonaws.com/assets/custom/010856/downloads/Making-Net-Zero-Steel-possible.pdf</t>
  </si>
  <si>
    <t>Regulator/Academia</t>
  </si>
  <si>
    <t>Academia</t>
  </si>
  <si>
    <t>Mission Possible Partnership</t>
  </si>
  <si>
    <t>2020-2050</t>
  </si>
  <si>
    <t>2024-2030</t>
  </si>
  <si>
    <t>Py (2024-2030)</t>
  </si>
  <si>
    <t>Py (2025-2050)</t>
  </si>
  <si>
    <t>Emissions</t>
  </si>
  <si>
    <t>Py (2020-2030)</t>
  </si>
  <si>
    <t>Table A.5, Net Zero by 2050 (2021)</t>
  </si>
  <si>
    <t>Table A.5.c p313, World Energy Outlook (2024)</t>
  </si>
  <si>
    <t>Table A.4.c p312, World Energy Outlook (2024)</t>
  </si>
  <si>
    <t>Cm</t>
  </si>
  <si>
    <t>Reference</t>
  </si>
  <si>
    <t>Graphical analysis = Intensity</t>
  </si>
  <si>
    <t>Graphical analysis = production</t>
  </si>
  <si>
    <t>Yearly growth intensity</t>
  </si>
  <si>
    <t>Assumption</t>
  </si>
  <si>
    <t>Yearly growth in emissions intensity from the MPP scenario was used to estimate historical emissions intensity in this scenario</t>
  </si>
  <si>
    <t>Share of budget consumed</t>
  </si>
  <si>
    <t>Assessment period</t>
  </si>
  <si>
    <t>2025-2050</t>
  </si>
  <si>
    <t>2020-2030</t>
  </si>
  <si>
    <t>Output - Iron &amp; Steel Manufacturing</t>
  </si>
  <si>
    <t>Australia's Treasury Net Zero Modelling (2025). https://treasury.gov.au/sites/default/files/2025-09/p2025-700922.pdf</t>
  </si>
  <si>
    <t>Graphical analysis - Emission</t>
  </si>
  <si>
    <t>CSIRO Modelling (A50/G2)</t>
  </si>
  <si>
    <t>Source (2020 &amp; 2025)</t>
  </si>
  <si>
    <t>Source (2045 &amp; 2050)</t>
  </si>
  <si>
    <t>Emissions in Mt CO2e</t>
  </si>
  <si>
    <t>Table A.4.c p430, World Energy Outlook (2025)</t>
  </si>
  <si>
    <t>Table A.5.c p431, World Energy Outlook (2025)</t>
  </si>
  <si>
    <t>Intensity of 2025 is used as a proxy for the intensity in 2024</t>
  </si>
  <si>
    <t>2024-2050</t>
  </si>
  <si>
    <t>Industry Sector Plan</t>
  </si>
  <si>
    <t>Australian Treasury</t>
  </si>
  <si>
    <t>Australian Plan</t>
  </si>
  <si>
    <t>AUS_CSIRO_1.5</t>
  </si>
  <si>
    <t>Results should not be compared across scenarios, as the scenarios are defined over different activity perimeters.</t>
  </si>
  <si>
    <t>NDC &amp; National Plan</t>
  </si>
  <si>
    <t>% of national steel output (2024)</t>
  </si>
  <si>
    <t>Read me: Assessing corporate emissions reduction targets against national transition plans (additional analysis)</t>
  </si>
  <si>
    <t>Overview</t>
  </si>
  <si>
    <t>Authors</t>
  </si>
  <si>
    <t>Adrien Rose, Saphira Rekker, Abhinav Jindal, Gireesh Shrimali</t>
  </si>
  <si>
    <t>Contact</t>
  </si>
  <si>
    <t>Adrien Rose, a.p.rose@lse.ac.uk</t>
  </si>
  <si>
    <t>Purpose</t>
  </si>
  <si>
    <t>This dataset underpins additional analysis in Assessing corporate emissions reduction targets against national transition plans. It compiles national decarbonisation pathways for the steel sector in 2 countries and company-level targets for 6 major steel producers. All the data used in the analysis comes from public sources.</t>
  </si>
  <si>
    <t>Last updated</t>
  </si>
  <si>
    <t xml:space="preserve">This document was last updated in December 2025. </t>
  </si>
  <si>
    <t>Table of content</t>
  </si>
  <si>
    <t>Sheet name</t>
  </si>
  <si>
    <t>Description</t>
  </si>
  <si>
    <t>📊 Results</t>
  </si>
  <si>
    <t>Tables and figures included in the Results section of the paper</t>
  </si>
  <si>
    <t>📝Analysis</t>
  </si>
  <si>
    <t>Analysis, raw data, and sources for all companies covered in the paper</t>
  </si>
  <si>
    <t xml:space="preserve">📈 Pathways </t>
  </si>
  <si>
    <t>Key indicators for all the pathways used as benchmarks in the paper</t>
  </si>
  <si>
    <t>Word count</t>
  </si>
  <si>
    <t>📈 Tabs with ISO Code +"NTP"</t>
  </si>
  <si>
    <t>Key indicators, raw data, and sources for the specified country.</t>
  </si>
  <si>
    <t>Results</t>
  </si>
  <si>
    <t>Lists</t>
  </si>
  <si>
    <t>Working sheet</t>
  </si>
  <si>
    <t>Discussion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</si>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</sst>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Aptos Narrow"/>
      <family val="2"/>
      <scheme val="minor"/>
    </font>
    <font>
      <sz val="11"/>
      <color rgb="FF000000"/>
      <name val="Aptos Narrow"/>
      <family val="2"/>
      <scheme val="minor"/>
    </font>
    <font>
      <u/>
      <sz val="11"/>
      <color theme="10"/>
      <name val="Aptos Narrow"/>
      <family val="2"/>
      <scheme val="minor"/>
    </font>
    <font>
      <b/>
      <sz val="11"/>
      <color rgb="FFFFFFFF"/>
      <name val="Aptos Narrow"/>
      <family val="2"/>
      <scheme val="minor"/>
    </font>
    <font>
      <sz val="12"/>
      <color theme="1"/>
      <name val="Aptos Narrow"/>
      <family val="2"/>
      <scheme val="minor"/>
    </font>
    <font>
      <b/>
      <sz val="11"/>
      <color theme="0"/>
      <name val="Aptos Narrow"/>
      <family val="2"/>
      <scheme val="minor"/>
    </font>
    <font>
      <sz val="20"/>
      <color rgb="FF333333"/>
      <name val="Aptos Narrow"/>
      <family val="2"/>
      <scheme val="minor"/>
    </font>
    <font>
      <b/>
      <sz val="20"/>
      <color rgb="FF1F4E79"/>
      <name val="Aptos Narrow"/>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0E2841"/>
        <bgColor rgb="FF000000"/>
      </patternFill>
    </fill>
    <fill>
      <patternFill patternType="solid">
        <fgColor theme="3" tint="0.8999908444471571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rgb="FF000000"/>
      </left>
      <right style="thin">
        <color rgb="FF000000"/>
      </right>
      <top style="thin">
        <color rgb="FF000000"/>
      </top>
      <bottom style="double">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rgb="FF000000"/>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double">
        <color rgb="FF000000"/>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s>
  <cellStyleXfs count="9">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cellStyleXfs>
  <cellXfs count="69">
    <xf numFmtId="0" fontId="0" fillId="0" borderId="0" xfId="0"/>
    <xf numFmtId="0" fontId="3" fillId="0" borderId="0" xfId="0" applyFont="1"/>
    <xf numFmtId="0" fontId="4" fillId="0" borderId="0" xfId="0" applyFont="1"/>
    <xf numFmtId="0" fontId="0" fillId="2" borderId="0" xfId="0" applyFill="1"/>
    <xf numFmtId="0" fontId="5" fillId="0" borderId="0" xfId="2"/>
    <xf numFmtId="0" fontId="0" fillId="3" borderId="0" xfId="0" applyFill="1"/>
    <xf numFmtId="0" fontId="0" fillId="4" borderId="0" xfId="0" applyFill="1"/>
    <xf numFmtId="0" fontId="2" fillId="0" borderId="0" xfId="0" applyFont="1"/>
    <xf numFmtId="9" fontId="4" fillId="0" borderId="0" xfId="1" applyFont="1"/>
    <xf numFmtId="9" fontId="0" fillId="0" borderId="0" xfId="1" applyFont="1"/>
    <xf numFmtId="4" fontId="0" fillId="0" borderId="0" xfId="0" applyNumberFormat="1"/>
    <xf numFmtId="0" fontId="4" fillId="0" borderId="1" xfId="0" applyFont="1" applyBorder="1" applyAlignment="1">
      <alignment horizontal="center"/>
    </xf>
    <xf numFmtId="0" fontId="4" fillId="0" borderId="7" xfId="0" applyFont="1" applyBorder="1" applyAlignment="1">
      <alignment horizontal="center"/>
    </xf>
    <xf numFmtId="9" fontId="4" fillId="0" borderId="8" xfId="0" applyNumberFormat="1"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9" fontId="4" fillId="0" borderId="12" xfId="0" applyNumberFormat="1"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9" fontId="3" fillId="0" borderId="14" xfId="0" applyNumberFormat="1" applyFont="1" applyBorder="1" applyAlignment="1">
      <alignment horizontal="center"/>
    </xf>
    <xf numFmtId="0" fontId="4" fillId="0" borderId="4" xfId="0" applyFont="1" applyBorder="1" applyAlignment="1">
      <alignment horizontal="center"/>
    </xf>
    <xf numFmtId="9" fontId="4" fillId="0" borderId="4" xfId="0" applyNumberFormat="1" applyFont="1" applyBorder="1" applyAlignment="1">
      <alignment horizontal="center"/>
    </xf>
    <xf numFmtId="0" fontId="4" fillId="0" borderId="15" xfId="0" applyFont="1" applyBorder="1" applyAlignment="1">
      <alignment horizontal="center"/>
    </xf>
    <xf numFmtId="9" fontId="4" fillId="0" borderId="15" xfId="0" applyNumberFormat="1" applyFont="1" applyBorder="1" applyAlignment="1">
      <alignment horizontal="center"/>
    </xf>
    <xf numFmtId="0" fontId="4" fillId="0" borderId="16" xfId="0" applyFont="1" applyBorder="1" applyAlignment="1">
      <alignment horizontal="center"/>
    </xf>
    <xf numFmtId="9" fontId="4" fillId="0" borderId="16" xfId="0" applyNumberFormat="1"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9" fontId="4" fillId="0" borderId="6" xfId="0" applyNumberFormat="1" applyFont="1" applyBorder="1" applyAlignment="1">
      <alignment horizontal="center"/>
    </xf>
    <xf numFmtId="0" fontId="6" fillId="5" borderId="18"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0" fillId="0" borderId="15" xfId="0" applyBorder="1"/>
    <xf numFmtId="0" fontId="4" fillId="4" borderId="0" xfId="0" applyFont="1" applyFill="1"/>
    <xf numFmtId="0" fontId="0" fillId="6" borderId="0" xfId="0" applyFill="1"/>
    <xf numFmtId="0" fontId="0" fillId="7" borderId="0" xfId="0" applyFill="1"/>
    <xf numFmtId="4" fontId="0" fillId="4" borderId="0" xfId="0" applyNumberFormat="1" applyFill="1"/>
    <xf numFmtId="3" fontId="0" fillId="0" borderId="0" xfId="0" applyNumberFormat="1"/>
    <xf numFmtId="3" fontId="0" fillId="4" borderId="0" xfId="0" applyNumberFormat="1" applyFill="1"/>
    <xf numFmtId="0" fontId="3" fillId="0" borderId="0" xfId="0" applyFont="1" applyAlignment="1">
      <alignment horizontal="center"/>
    </xf>
    <xf numFmtId="9" fontId="3" fillId="0" borderId="0" xfId="1" applyFont="1" applyBorder="1" applyAlignment="1">
      <alignment horizontal="center"/>
    </xf>
    <xf numFmtId="9" fontId="3" fillId="0" borderId="0" xfId="0" applyNumberFormat="1" applyFont="1" applyAlignment="1">
      <alignment horizontal="center"/>
    </xf>
    <xf numFmtId="9" fontId="0" fillId="0" borderId="0" xfId="0" applyNumberFormat="1"/>
    <xf numFmtId="0" fontId="0" fillId="8" borderId="0" xfId="0" applyFill="1"/>
    <xf numFmtId="0" fontId="4" fillId="3" borderId="0" xfId="0" applyFont="1" applyFill="1"/>
    <xf numFmtId="0" fontId="4" fillId="0" borderId="0" xfId="0" applyFont="1" applyAlignment="1">
      <alignment horizontal="left"/>
    </xf>
    <xf numFmtId="0" fontId="8" fillId="9" borderId="19" xfId="0" applyFont="1" applyFill="1" applyBorder="1" applyAlignment="1">
      <alignment horizontal="center" vertical="center" wrapText="1"/>
    </xf>
    <xf numFmtId="0" fontId="8" fillId="9" borderId="18" xfId="0" applyFont="1" applyFill="1" applyBorder="1" applyAlignment="1">
      <alignment horizontal="center" vertical="center" wrapText="1"/>
    </xf>
    <xf numFmtId="9" fontId="4" fillId="0" borderId="22" xfId="0" applyNumberFormat="1" applyFont="1" applyBorder="1" applyAlignment="1">
      <alignment horizontal="center"/>
    </xf>
    <xf numFmtId="9" fontId="4" fillId="0" borderId="23" xfId="0" applyNumberFormat="1" applyFont="1" applyBorder="1" applyAlignment="1">
      <alignment horizontal="center"/>
    </xf>
    <xf numFmtId="9" fontId="3" fillId="0" borderId="24" xfId="0" applyNumberFormat="1" applyFont="1" applyBorder="1" applyAlignment="1">
      <alignment horizontal="center"/>
    </xf>
    <xf numFmtId="9" fontId="4" fillId="0" borderId="25" xfId="0" applyNumberFormat="1" applyFont="1" applyBorder="1" applyAlignment="1">
      <alignment horizontal="center"/>
    </xf>
    <xf numFmtId="9" fontId="4" fillId="0" borderId="26" xfId="0" applyNumberFormat="1" applyFont="1" applyBorder="1" applyAlignment="1">
      <alignment horizontal="center"/>
    </xf>
    <xf numFmtId="9" fontId="4" fillId="0" borderId="27" xfId="0" applyNumberFormat="1" applyFont="1" applyBorder="1" applyAlignment="1">
      <alignment horizontal="center"/>
    </xf>
    <xf numFmtId="9" fontId="4" fillId="0" borderId="28" xfId="0" applyNumberFormat="1" applyFont="1" applyBorder="1" applyAlignment="1">
      <alignment horizontal="center"/>
    </xf>
    <xf numFmtId="0" fontId="6" fillId="5" borderId="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9" fillId="0" borderId="29" xfId="0" applyFont="1" applyBorder="1" applyAlignment="1">
      <alignment horizontal="center"/>
    </xf>
    <xf numFmtId="0" fontId="10" fillId="0" borderId="30" xfId="0" applyFont="1" applyBorder="1"/>
    <xf numFmtId="0" fontId="0" fillId="0" borderId="30" xfId="0" applyBorder="1"/>
    <xf numFmtId="0" fontId="2" fillId="0" borderId="0" xfId="0" applyFont="1" applyAlignment="1">
      <alignment vertical="center"/>
    </xf>
    <xf numFmtId="0" fontId="0" fillId="0" borderId="0" xfId="0" applyAlignment="1">
      <alignment vertical="top" wrapText="1"/>
    </xf>
    <xf numFmtId="0" fontId="2" fillId="0" borderId="30" xfId="0" applyFont="1" applyBorder="1"/>
  </cellXfs>
  <cellStyles count="9">
    <cellStyle name="Hyperlink" xfId="2" builtinId="8"/>
    <cellStyle name="Normal" xfId="0" builtinId="0"/>
    <cellStyle name="Normal 2" xfId="3" xr:uid="{09CC6370-40E5-47B8-8E4D-54777BA45660}"/>
    <cellStyle name="Normal 3" xfId="4" xr:uid="{3A2B15B9-3472-4436-9793-C85AF9AE9635}"/>
    <cellStyle name="Normal 4" xfId="5" xr:uid="{5CE0391C-17E2-4E06-9A1B-157F631B6374}"/>
    <cellStyle name="Normal 5" xfId="6" xr:uid="{C0EBBD89-6891-4EA3-B9E3-79D630D1A1CC}"/>
    <cellStyle name="Normal 6" xfId="7" xr:uid="{5BF38329-D9C5-4D96-A255-000730B9C8BB}"/>
    <cellStyle name="Normal 7" xfId="8" xr:uid="{311649A8-749F-4CE1-A6E9-71751BDB26D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p.rose@lse.ac.uk"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luescope.com/content/dam/bluescope/corporate/bluescope-com/illawarra/documents/FY2024_PKSW_GHG_and_Water_Use_Disclosure.pdf" TargetMode="External"/><Relationship Id="rId7" Type="http://schemas.openxmlformats.org/officeDocument/2006/relationships/hyperlink" Target="https://sail.co.in/sites/default/files/2023-09/SAIL_Annual-Report-2022-2023.pdf" TargetMode="External"/><Relationship Id="rId2" Type="http://schemas.openxmlformats.org/officeDocument/2006/relationships/hyperlink" Target="https://www.jswsteel.in/sites/default/files/assets/downloads/steel/IR/Financial%20Performance/Annual%20Reports%20Steel/23-24/Integrated-Annual-Report-FY-2023-24.pdf" TargetMode="External"/><Relationship Id="rId1" Type="http://schemas.openxmlformats.org/officeDocument/2006/relationships/hyperlink" Target="https://www.tatasteel.com/media/21241/tata-steel-limited-ir-2024.pdf" TargetMode="External"/><Relationship Id="rId6" Type="http://schemas.openxmlformats.org/officeDocument/2006/relationships/hyperlink" Target="https://www.bluescope.com/content/dam/bluescope/corporate/bluescope-com/illawarra/documents/FY2023_PKSW_GHG_and_Water_Use_DisclosureFeb24.pdf" TargetMode="External"/><Relationship Id="rId5" Type="http://schemas.openxmlformats.org/officeDocument/2006/relationships/hyperlink" Target="https://www.sail.co.in/sites/default/files/ticker/2024-09/SAIL_Annual_Report2023-24.pdf" TargetMode="External"/><Relationship Id="rId4" Type="http://schemas.openxmlformats.org/officeDocument/2006/relationships/hyperlink" Target="https://www.tatasteel.com/media/21241/tata-steel-limited-ir-2024.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teel.gov.in/sites/default/files/2025-03/GSI%20Report.pdf" TargetMode="External"/><Relationship Id="rId2" Type="http://schemas.openxmlformats.org/officeDocument/2006/relationships/hyperlink" Target="https://steel.gov.in/sites/default/files/2025-04/Steel_English_AR_2024%20%281%29.pdf" TargetMode="External"/><Relationship Id="rId1" Type="http://schemas.openxmlformats.org/officeDocument/2006/relationships/hyperlink" Target="https://steel.gov.in/sites/default/files/2025-03/GSI%20Report.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4D2A-A3BF-4A1D-856B-87C17C38FBCC}">
  <sheetPr>
    <tabColor theme="9" tint="0.39997558519241921"/>
  </sheetPr>
  <dimension ref="B2:F19"/>
  <sheetViews>
    <sheetView topLeftCell="A6" workbookViewId="0">
      <selection activeCell="B3" sqref="B3"/>
    </sheetView>
  </sheetViews>
  <sheetFormatPr defaultRowHeight="14.5" x14ac:dyDescent="0.35"/>
  <cols>
    <col min="2" max="2" width="47.6328125" customWidth="1"/>
    <col min="3" max="3" width="124.36328125" customWidth="1"/>
  </cols>
  <sheetData>
    <row r="2" spans="2:6" ht="26" x14ac:dyDescent="0.6">
      <c r="B2" s="63" t="s">
        <v>171</v>
      </c>
      <c r="C2" s="63"/>
    </row>
    <row r="4" spans="2:6" ht="26" x14ac:dyDescent="0.6">
      <c r="B4" s="64" t="s">
        <v>172</v>
      </c>
      <c r="C4" s="65"/>
    </row>
    <row r="5" spans="2:6" x14ac:dyDescent="0.35">
      <c r="B5" s="7" t="s">
        <v>173</v>
      </c>
      <c r="C5" t="s">
        <v>174</v>
      </c>
    </row>
    <row r="6" spans="2:6" x14ac:dyDescent="0.35">
      <c r="B6" s="7" t="s">
        <v>175</v>
      </c>
      <c r="C6" s="4" t="s">
        <v>176</v>
      </c>
    </row>
    <row r="7" spans="2:6" ht="43.5" x14ac:dyDescent="0.35">
      <c r="B7" s="66" t="s">
        <v>177</v>
      </c>
      <c r="C7" s="67" t="s">
        <v>178</v>
      </c>
    </row>
    <row r="8" spans="2:6" x14ac:dyDescent="0.35">
      <c r="B8" s="7" t="s">
        <v>179</v>
      </c>
      <c r="C8" t="s">
        <v>180</v>
      </c>
    </row>
    <row r="9" spans="2:6" x14ac:dyDescent="0.35">
      <c r="B9" s="7"/>
      <c r="C9" s="7"/>
    </row>
    <row r="10" spans="2:6" ht="26" x14ac:dyDescent="0.6">
      <c r="B10" s="64" t="s">
        <v>181</v>
      </c>
      <c r="C10" s="68"/>
    </row>
    <row r="11" spans="2:6" x14ac:dyDescent="0.35">
      <c r="B11" s="7" t="s">
        <v>182</v>
      </c>
      <c r="C11" s="7" t="s">
        <v>183</v>
      </c>
    </row>
    <row r="12" spans="2:6" x14ac:dyDescent="0.35">
      <c r="B12" t="s">
        <v>184</v>
      </c>
      <c r="C12" t="s">
        <v>185</v>
      </c>
    </row>
    <row r="13" spans="2:6" x14ac:dyDescent="0.35">
      <c r="B13" t="s">
        <v>186</v>
      </c>
      <c r="C13" t="s">
        <v>187</v>
      </c>
    </row>
    <row r="14" spans="2:6" x14ac:dyDescent="0.35">
      <c r="B14" t="s">
        <v>188</v>
      </c>
      <c r="C14" t="s">
        <v>189</v>
      </c>
      <c r="E14" t="s">
        <v>190</v>
      </c>
    </row>
    <row r="15" spans="2:6" x14ac:dyDescent="0.35">
      <c r="B15" t="s">
        <v>191</v>
      </c>
      <c r="C15" t="s">
        <v>192</v>
      </c>
      <c r="E15" t="s">
        <v>193</v>
      </c>
      <c r="F15">
        <v>120</v>
      </c>
    </row>
    <row r="16" spans="2:6" x14ac:dyDescent="0.35">
      <c r="B16" t="s">
        <v>194</v>
      </c>
      <c r="C16" t="s">
        <v>195</v>
      </c>
      <c r="F16">
        <f>72+19</f>
        <v>91</v>
      </c>
    </row>
    <row r="18" spans="5:6" x14ac:dyDescent="0.35">
      <c r="E18" t="s">
        <v>196</v>
      </c>
      <c r="F18">
        <v>1079</v>
      </c>
    </row>
    <row r="19" spans="5:6" x14ac:dyDescent="0.35">
      <c r="E19" t="s">
        <v>197</v>
      </c>
      <c r="F19">
        <f>SUM(F15:F18)</f>
        <v>1290</v>
      </c>
    </row>
  </sheetData>
  <mergeCells count="1">
    <mergeCell ref="B2:C2"/>
  </mergeCells>
  <hyperlinks>
    <hyperlink ref="C6" r:id="rId1" display="a.p.rose@lse.ac.uk" xr:uid="{8FA99243-D912-4537-975A-0461CB0452F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48644-B5FE-4F6B-9168-3772008104C5}">
  <sheetPr>
    <tabColor theme="0" tint="-0.499984740745262"/>
  </sheetPr>
  <dimension ref="A1:GC10"/>
  <sheetViews>
    <sheetView zoomScale="84" workbookViewId="0"/>
  </sheetViews>
  <sheetFormatPr defaultRowHeight="14.5" x14ac:dyDescent="0.35"/>
  <sheetData>
    <row r="1" spans="1:185" x14ac:dyDescent="0.3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c r="CV1">
        <v>100</v>
      </c>
      <c r="CW1">
        <v>101</v>
      </c>
      <c r="CX1">
        <v>102</v>
      </c>
      <c r="CY1">
        <v>103</v>
      </c>
      <c r="CZ1">
        <v>104</v>
      </c>
      <c r="DA1">
        <v>105</v>
      </c>
      <c r="DB1">
        <v>106</v>
      </c>
      <c r="DC1">
        <v>107</v>
      </c>
      <c r="DD1">
        <v>108</v>
      </c>
      <c r="DE1">
        <v>109</v>
      </c>
      <c r="DF1">
        <v>110</v>
      </c>
      <c r="DG1">
        <v>111</v>
      </c>
      <c r="DH1">
        <v>112</v>
      </c>
      <c r="DI1">
        <v>113</v>
      </c>
      <c r="DJ1">
        <v>114</v>
      </c>
      <c r="DK1">
        <v>115</v>
      </c>
      <c r="DL1">
        <v>116</v>
      </c>
      <c r="DM1">
        <v>117</v>
      </c>
      <c r="DN1">
        <v>118</v>
      </c>
      <c r="DO1">
        <v>119</v>
      </c>
      <c r="DP1">
        <v>120</v>
      </c>
      <c r="DQ1">
        <v>121</v>
      </c>
      <c r="DR1">
        <v>122</v>
      </c>
      <c r="DS1">
        <v>123</v>
      </c>
      <c r="DT1">
        <v>124</v>
      </c>
      <c r="DU1">
        <v>125</v>
      </c>
      <c r="DV1">
        <v>126</v>
      </c>
      <c r="DW1">
        <v>127</v>
      </c>
      <c r="DX1">
        <v>128</v>
      </c>
      <c r="DY1">
        <v>129</v>
      </c>
      <c r="DZ1">
        <v>130</v>
      </c>
      <c r="EA1">
        <v>131</v>
      </c>
      <c r="EB1">
        <v>132</v>
      </c>
      <c r="EC1">
        <v>133</v>
      </c>
      <c r="ED1">
        <v>134</v>
      </c>
      <c r="EE1">
        <v>135</v>
      </c>
      <c r="EF1">
        <v>136</v>
      </c>
      <c r="EG1">
        <v>137</v>
      </c>
      <c r="EH1">
        <v>138</v>
      </c>
      <c r="EI1">
        <v>139</v>
      </c>
      <c r="EJ1">
        <v>140</v>
      </c>
      <c r="EK1">
        <v>141</v>
      </c>
      <c r="EL1">
        <v>142</v>
      </c>
      <c r="EM1">
        <v>143</v>
      </c>
      <c r="EN1">
        <v>144</v>
      </c>
      <c r="EO1">
        <v>145</v>
      </c>
      <c r="EP1">
        <v>146</v>
      </c>
      <c r="EQ1">
        <v>147</v>
      </c>
      <c r="ER1">
        <v>148</v>
      </c>
      <c r="ES1">
        <v>149</v>
      </c>
      <c r="ET1">
        <v>150</v>
      </c>
      <c r="EU1">
        <v>151</v>
      </c>
      <c r="EV1">
        <v>152</v>
      </c>
      <c r="EW1">
        <v>153</v>
      </c>
      <c r="EX1">
        <v>154</v>
      </c>
      <c r="EY1">
        <v>155</v>
      </c>
      <c r="EZ1">
        <v>156</v>
      </c>
      <c r="FA1">
        <v>157</v>
      </c>
      <c r="FB1">
        <v>158</v>
      </c>
      <c r="FC1">
        <v>159</v>
      </c>
      <c r="FD1">
        <v>160</v>
      </c>
      <c r="FE1">
        <v>161</v>
      </c>
      <c r="FF1">
        <v>162</v>
      </c>
      <c r="FG1">
        <v>163</v>
      </c>
      <c r="FH1">
        <v>164</v>
      </c>
      <c r="FI1">
        <v>165</v>
      </c>
      <c r="FJ1">
        <v>166</v>
      </c>
      <c r="FK1">
        <v>167</v>
      </c>
      <c r="FL1">
        <v>168</v>
      </c>
      <c r="FM1">
        <v>169</v>
      </c>
      <c r="FN1">
        <v>170</v>
      </c>
      <c r="FO1">
        <v>171</v>
      </c>
      <c r="FP1">
        <v>172</v>
      </c>
      <c r="FQ1">
        <v>173</v>
      </c>
      <c r="FR1">
        <v>174</v>
      </c>
      <c r="FS1">
        <v>175</v>
      </c>
      <c r="FT1">
        <v>176</v>
      </c>
      <c r="FU1">
        <v>177</v>
      </c>
      <c r="FV1">
        <v>178</v>
      </c>
      <c r="FW1">
        <v>179</v>
      </c>
      <c r="FX1">
        <v>180</v>
      </c>
      <c r="FY1">
        <v>181</v>
      </c>
      <c r="FZ1">
        <v>182</v>
      </c>
      <c r="GA1">
        <v>183</v>
      </c>
      <c r="GB1">
        <v>184</v>
      </c>
      <c r="GC1">
        <v>185</v>
      </c>
    </row>
    <row r="2" spans="1:185" x14ac:dyDescent="0.35">
      <c r="A2">
        <v>2</v>
      </c>
    </row>
    <row r="3" spans="1:185" x14ac:dyDescent="0.35">
      <c r="A3">
        <v>3</v>
      </c>
    </row>
    <row r="4" spans="1:185" x14ac:dyDescent="0.35">
      <c r="A4">
        <v>4</v>
      </c>
    </row>
    <row r="5" spans="1:185" x14ac:dyDescent="0.35">
      <c r="A5">
        <v>5</v>
      </c>
    </row>
    <row r="6" spans="1:185" x14ac:dyDescent="0.35">
      <c r="A6">
        <v>6</v>
      </c>
    </row>
    <row r="7" spans="1:185" x14ac:dyDescent="0.35">
      <c r="A7">
        <v>7</v>
      </c>
    </row>
    <row r="8" spans="1:185" x14ac:dyDescent="0.35">
      <c r="A8">
        <v>8</v>
      </c>
    </row>
    <row r="9" spans="1:185" x14ac:dyDescent="0.35">
      <c r="A9">
        <v>9</v>
      </c>
    </row>
    <row r="10" spans="1:185" x14ac:dyDescent="0.35">
      <c r="A10">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35E67-26E7-4C94-9ED5-70708A1824BD}">
  <sheetPr>
    <tabColor theme="4"/>
  </sheetPr>
  <dimension ref="A1:K19"/>
  <sheetViews>
    <sheetView zoomScale="69" workbookViewId="0">
      <selection activeCell="A14" sqref="A14:E19"/>
    </sheetView>
  </sheetViews>
  <sheetFormatPr defaultRowHeight="14.5" x14ac:dyDescent="0.35"/>
  <cols>
    <col min="1" max="1" width="29" customWidth="1"/>
    <col min="3" max="3" width="13.1796875" customWidth="1"/>
    <col min="4" max="7" width="12.54296875" customWidth="1"/>
  </cols>
  <sheetData>
    <row r="1" spans="1:11" ht="15" thickBot="1" x14ac:dyDescent="0.4"/>
    <row r="2" spans="1:11" ht="14.5" customHeight="1" x14ac:dyDescent="0.35">
      <c r="A2" s="55" t="s">
        <v>69</v>
      </c>
      <c r="B2" s="57" t="s">
        <v>53</v>
      </c>
      <c r="C2" s="57" t="s">
        <v>150</v>
      </c>
      <c r="D2" s="57" t="s">
        <v>170</v>
      </c>
      <c r="E2" s="60" t="s">
        <v>149</v>
      </c>
      <c r="F2" s="61"/>
      <c r="G2" s="62"/>
    </row>
    <row r="3" spans="1:11" ht="44" thickBot="1" x14ac:dyDescent="0.4">
      <c r="A3" s="56"/>
      <c r="B3" s="58"/>
      <c r="C3" s="58"/>
      <c r="D3" s="59"/>
      <c r="E3" s="46" t="s">
        <v>169</v>
      </c>
      <c r="F3" s="30" t="s">
        <v>61</v>
      </c>
      <c r="G3" s="47" t="s">
        <v>60</v>
      </c>
    </row>
    <row r="4" spans="1:11" x14ac:dyDescent="0.35">
      <c r="A4" s="11" t="s">
        <v>55</v>
      </c>
      <c r="B4" s="12" t="s">
        <v>33</v>
      </c>
      <c r="C4" s="12" t="s">
        <v>163</v>
      </c>
      <c r="D4" s="13">
        <f>Analysis!P9</f>
        <v>0.51834180945035069</v>
      </c>
      <c r="E4" s="13">
        <f>VLOOKUP(A4,Analysis!$A:$DI,Lists!$AQ$1,FALSE)</f>
        <v>1.1881609458459224</v>
      </c>
      <c r="F4" s="13">
        <f>VLOOKUP($A4,Analysis!$A:$DI,Lists!DI$1,FALSE)</f>
        <v>1.1451181722479453</v>
      </c>
      <c r="G4" s="48">
        <f>VLOOKUP($A4,Analysis!$A:$DI,Lists!BZ$1,FALSE)</f>
        <v>0.80537719327522439</v>
      </c>
      <c r="I4" s="42"/>
      <c r="J4" s="42"/>
      <c r="K4" s="42"/>
    </row>
    <row r="5" spans="1:11" ht="15" thickBot="1" x14ac:dyDescent="0.4">
      <c r="A5" s="15" t="s">
        <v>56</v>
      </c>
      <c r="B5" s="16" t="s">
        <v>33</v>
      </c>
      <c r="C5" s="16" t="s">
        <v>163</v>
      </c>
      <c r="D5" s="17">
        <f>Analysis!P20</f>
        <v>0.37485036786030901</v>
      </c>
      <c r="E5" s="17">
        <f>VLOOKUP(A5,Analysis!$A:$DI,Lists!$AQ$1,FALSE)</f>
        <v>0.25175944450992799</v>
      </c>
      <c r="F5" s="17">
        <f>VLOOKUP($A5,Analysis!$A:$DI,Lists!DI$1,FALSE)</f>
        <v>0.41979456553970795</v>
      </c>
      <c r="G5" s="49">
        <f>VLOOKUP($A5,Analysis!$A:$DI,Lists!BZ$1,FALSE)</f>
        <v>0.23313699427039444</v>
      </c>
    </row>
    <row r="6" spans="1:11" ht="15.5" thickTop="1" thickBot="1" x14ac:dyDescent="0.4">
      <c r="A6" s="18" t="s">
        <v>66</v>
      </c>
      <c r="B6" s="19" t="s">
        <v>33</v>
      </c>
      <c r="C6" s="19" t="s">
        <v>163</v>
      </c>
      <c r="D6" s="20">
        <f>SUM(D4:D5)</f>
        <v>0.8931921773106597</v>
      </c>
      <c r="E6" s="20">
        <f>VLOOKUP(A6,Analysis!$A:$DI,Lists!$AQ$1,FALSE)</f>
        <v>0.91790832510450926</v>
      </c>
      <c r="F6" s="20">
        <f>VLOOKUP($A6,Analysis!$A:$DI,Lists!DI$1,FALSE)</f>
        <v>0.85450279218901026</v>
      </c>
      <c r="G6" s="50">
        <f>VLOOKUP($A6,Analysis!$A:$DI,Lists!BZ$1,FALSE)</f>
        <v>0.61892978885657246</v>
      </c>
      <c r="I6" s="42"/>
      <c r="J6" s="42"/>
      <c r="K6" s="42"/>
    </row>
    <row r="7" spans="1:11" x14ac:dyDescent="0.35">
      <c r="A7" s="11" t="s">
        <v>67</v>
      </c>
      <c r="B7" s="21" t="s">
        <v>54</v>
      </c>
      <c r="C7" s="21" t="s">
        <v>152</v>
      </c>
      <c r="D7" s="22">
        <f>Analysis!P42</f>
        <v>0.13943270570135621</v>
      </c>
      <c r="E7" s="22">
        <f>VLOOKUP(A7,Analysis!$A:$DI,Lists!$AQ$1,FALSE)</f>
        <v>0.98566400602713566</v>
      </c>
      <c r="F7" s="22">
        <f>VLOOKUP($A7,Analysis!$A:$DI,Lists!DI$1,FALSE)</f>
        <v>2.0966614315476559</v>
      </c>
      <c r="G7" s="51">
        <f>VLOOKUP($A7,Analysis!$A:$DI,Lists!BZ$1,FALSE)</f>
        <v>1.4503026717398668</v>
      </c>
      <c r="I7" s="42"/>
      <c r="J7" s="42"/>
      <c r="K7" s="42"/>
    </row>
    <row r="8" spans="1:11" x14ac:dyDescent="0.35">
      <c r="A8" s="27" t="s">
        <v>57</v>
      </c>
      <c r="B8" s="28" t="s">
        <v>54</v>
      </c>
      <c r="C8" s="28" t="s">
        <v>152</v>
      </c>
      <c r="D8" s="29">
        <f>Analysis!P53</f>
        <v>0.13305705514244726</v>
      </c>
      <c r="E8" s="29">
        <f>VLOOKUP(A8,Analysis!$A:$DI,Lists!$AQ$1,FALSE)</f>
        <v>1.0584998092835958</v>
      </c>
      <c r="F8" s="29">
        <f>VLOOKUP($A8,Analysis!$A:$DI,Lists!DI$1,FALSE)</f>
        <v>1.6268497726724764</v>
      </c>
      <c r="G8" s="52">
        <f>VLOOKUP($A8,Analysis!$A:$DI,Lists!BZ$1,FALSE)</f>
        <v>1.202747075155264</v>
      </c>
      <c r="I8" s="42"/>
      <c r="J8" s="42"/>
      <c r="K8" s="42"/>
    </row>
    <row r="9" spans="1:11" x14ac:dyDescent="0.35">
      <c r="A9" s="14" t="s">
        <v>58</v>
      </c>
      <c r="B9" s="23" t="s">
        <v>54</v>
      </c>
      <c r="C9" s="23" t="s">
        <v>152</v>
      </c>
      <c r="D9" s="24">
        <f>Analysis!P64</f>
        <v>0.15101271392426405</v>
      </c>
      <c r="E9" s="24">
        <f>VLOOKUP(A9,Analysis!$A:$DI,Lists!$AQ$1,FALSE)</f>
        <v>0.96427635886326379</v>
      </c>
      <c r="F9" s="24">
        <f>VLOOKUP($A9,Analysis!$A:$DI,Lists!DI$1,FALSE)</f>
        <v>1.8049719433969797</v>
      </c>
      <c r="G9" s="53">
        <f>VLOOKUP($A9,Analysis!$A:$DI,Lists!BZ$1,FALSE)</f>
        <v>1.4096941184728631</v>
      </c>
      <c r="I9" s="42"/>
      <c r="J9" s="42"/>
      <c r="K9" s="42"/>
    </row>
    <row r="10" spans="1:11" ht="15" thickBot="1" x14ac:dyDescent="0.4">
      <c r="A10" s="15" t="s">
        <v>59</v>
      </c>
      <c r="B10" s="25" t="s">
        <v>54</v>
      </c>
      <c r="C10" s="25" t="s">
        <v>152</v>
      </c>
      <c r="D10" s="26">
        <f>Analysis!P75</f>
        <v>5.8191832228891141E-2</v>
      </c>
      <c r="E10" s="26">
        <f>VLOOKUP(A10,Analysis!$A:$DI,Lists!$AQ$1,FALSE)</f>
        <v>0.91411111522710997</v>
      </c>
      <c r="F10" s="26">
        <f>VLOOKUP($A10,Analysis!$A:$DI,Lists!DI$1,FALSE)</f>
        <v>1.5941154489905052</v>
      </c>
      <c r="G10" s="54">
        <f>VLOOKUP($A10,Analysis!$A:$DI,Lists!BZ$1,FALSE)</f>
        <v>1.3009356289564831</v>
      </c>
      <c r="I10" s="42"/>
      <c r="J10" s="42"/>
      <c r="K10" s="42"/>
    </row>
    <row r="11" spans="1:11" ht="15.5" thickTop="1" thickBot="1" x14ac:dyDescent="0.4">
      <c r="A11" s="18" t="s">
        <v>68</v>
      </c>
      <c r="B11" s="19" t="s">
        <v>54</v>
      </c>
      <c r="C11" s="19" t="s">
        <v>152</v>
      </c>
      <c r="D11" s="20">
        <f>SUM(D7:D10)</f>
        <v>0.4816943069969587</v>
      </c>
      <c r="E11" s="20">
        <f>VLOOKUP(A11,Analysis!$A:$DI,Lists!$AQ$1,FALSE)</f>
        <v>0.99238938722852166</v>
      </c>
      <c r="F11" s="20">
        <f>VLOOKUP($A11,Analysis!$A:$DI,Lists!DI$1,FALSE)</f>
        <v>1.7898427886689809</v>
      </c>
      <c r="G11" s="50">
        <f>VLOOKUP($A11,Analysis!$A:$DI,Lists!BZ$1,FALSE)</f>
        <v>1.3478734308250011</v>
      </c>
      <c r="I11" s="42"/>
      <c r="J11" s="42"/>
      <c r="K11" s="42"/>
    </row>
    <row r="12" spans="1:11" x14ac:dyDescent="0.35">
      <c r="A12" s="45" t="s">
        <v>168</v>
      </c>
      <c r="B12" s="39"/>
      <c r="C12" s="40"/>
      <c r="D12" s="41"/>
      <c r="E12" s="39"/>
      <c r="F12" s="41"/>
      <c r="G12" s="41"/>
    </row>
    <row r="13" spans="1:11" x14ac:dyDescent="0.35">
      <c r="A13" s="39"/>
      <c r="B13" s="39"/>
      <c r="C13" s="40"/>
      <c r="D13" s="41"/>
      <c r="E13" s="39"/>
      <c r="F13" s="41"/>
      <c r="G13" s="41"/>
    </row>
    <row r="14" spans="1:11" ht="43.5" x14ac:dyDescent="0.35">
      <c r="A14" s="31" t="s">
        <v>70</v>
      </c>
      <c r="B14" s="31" t="s">
        <v>71</v>
      </c>
      <c r="C14" s="31" t="s">
        <v>72</v>
      </c>
      <c r="D14" s="31" t="s">
        <v>73</v>
      </c>
      <c r="E14" s="31" t="s">
        <v>74</v>
      </c>
      <c r="F14" s="31" t="s">
        <v>75</v>
      </c>
    </row>
    <row r="15" spans="1:11" x14ac:dyDescent="0.35">
      <c r="A15" s="23" t="s">
        <v>79</v>
      </c>
      <c r="B15" s="23" t="s">
        <v>54</v>
      </c>
      <c r="C15" s="32" t="s">
        <v>77</v>
      </c>
      <c r="D15" s="32" t="s">
        <v>80</v>
      </c>
      <c r="E15" s="23" t="s">
        <v>134</v>
      </c>
      <c r="F15" s="32" t="s">
        <v>62</v>
      </c>
    </row>
    <row r="16" spans="1:11" x14ac:dyDescent="0.35">
      <c r="A16" s="23" t="s">
        <v>132</v>
      </c>
      <c r="B16" s="23" t="s">
        <v>54</v>
      </c>
      <c r="C16" s="32" t="s">
        <v>131</v>
      </c>
      <c r="D16" s="32" t="s">
        <v>78</v>
      </c>
      <c r="E16" s="23" t="s">
        <v>133</v>
      </c>
      <c r="F16" s="32">
        <v>1.5</v>
      </c>
    </row>
    <row r="17" spans="1:6" x14ac:dyDescent="0.35">
      <c r="A17" s="23" t="s">
        <v>164</v>
      </c>
      <c r="B17" s="23" t="s">
        <v>33</v>
      </c>
      <c r="C17" s="32" t="s">
        <v>165</v>
      </c>
      <c r="D17" s="32" t="s">
        <v>80</v>
      </c>
      <c r="E17" s="23" t="s">
        <v>151</v>
      </c>
      <c r="F17" s="32" t="s">
        <v>62</v>
      </c>
    </row>
    <row r="18" spans="1:6" x14ac:dyDescent="0.35">
      <c r="A18" s="23" t="s">
        <v>76</v>
      </c>
      <c r="B18" s="23" t="s">
        <v>33</v>
      </c>
      <c r="C18" s="32" t="s">
        <v>130</v>
      </c>
      <c r="D18" s="32" t="s">
        <v>78</v>
      </c>
      <c r="E18" s="23" t="s">
        <v>151</v>
      </c>
      <c r="F18" s="32">
        <v>1.5</v>
      </c>
    </row>
    <row r="19" spans="1:6" x14ac:dyDescent="0.35">
      <c r="A19" s="23" t="s">
        <v>81</v>
      </c>
      <c r="B19" s="23" t="s">
        <v>82</v>
      </c>
      <c r="C19" s="32" t="s">
        <v>83</v>
      </c>
      <c r="D19" s="32" t="s">
        <v>78</v>
      </c>
      <c r="E19" s="23" t="s">
        <v>163</v>
      </c>
      <c r="F19" s="32">
        <v>1.5</v>
      </c>
    </row>
  </sheetData>
  <mergeCells count="5">
    <mergeCell ref="A2:A3"/>
    <mergeCell ref="B2:B3"/>
    <mergeCell ref="C2:C3"/>
    <mergeCell ref="D2:D3"/>
    <mergeCell ref="E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34F5-4D9B-470F-9F96-694EEDCA6A7E}">
  <sheetPr>
    <tabColor theme="0" tint="-0.499984740745262"/>
  </sheetPr>
  <dimension ref="A1:DI89"/>
  <sheetViews>
    <sheetView zoomScale="44" workbookViewId="0">
      <pane xSplit="2" ySplit="2" topLeftCell="C3" activePane="bottomRight" state="frozen"/>
      <selection pane="topRight" activeCell="C1" sqref="C1"/>
      <selection pane="bottomLeft" activeCell="A2" sqref="A2"/>
      <selection pane="bottomRight" activeCell="I8" sqref="I8"/>
    </sheetView>
  </sheetViews>
  <sheetFormatPr defaultRowHeight="14.5" x14ac:dyDescent="0.35"/>
  <cols>
    <col min="1" max="1" width="40.26953125" customWidth="1"/>
    <col min="9" max="9" width="12" bestFit="1" customWidth="1"/>
    <col min="43" max="43" width="8.7265625" style="43"/>
    <col min="78" max="78" width="8.7265625" style="43"/>
    <col min="113" max="113" width="8.7265625" style="43"/>
  </cols>
  <sheetData>
    <row r="1" spans="1:113" x14ac:dyDescent="0.35">
      <c r="J1" s="34" t="s">
        <v>88</v>
      </c>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R1" s="35" t="s">
        <v>81</v>
      </c>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CA1" s="3" t="s">
        <v>107</v>
      </c>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row>
    <row r="2" spans="1:113" x14ac:dyDescent="0.35">
      <c r="A2" s="2" t="s">
        <v>25</v>
      </c>
      <c r="B2" s="2" t="s">
        <v>26</v>
      </c>
      <c r="C2" s="2" t="s">
        <v>27</v>
      </c>
      <c r="D2" s="2" t="s">
        <v>28</v>
      </c>
      <c r="E2" s="2" t="s">
        <v>29</v>
      </c>
      <c r="F2" s="2" t="s">
        <v>30</v>
      </c>
      <c r="G2" s="2" t="s">
        <v>31</v>
      </c>
      <c r="H2" s="2" t="s">
        <v>32</v>
      </c>
      <c r="I2" s="2" t="s">
        <v>43</v>
      </c>
      <c r="J2" s="2">
        <v>2018</v>
      </c>
      <c r="K2" s="2">
        <v>2019</v>
      </c>
      <c r="L2">
        <v>2020</v>
      </c>
      <c r="M2">
        <v>2021</v>
      </c>
      <c r="N2">
        <v>2022</v>
      </c>
      <c r="O2">
        <v>2023</v>
      </c>
      <c r="P2">
        <v>2024</v>
      </c>
      <c r="Q2">
        <v>2025</v>
      </c>
      <c r="R2">
        <v>2026</v>
      </c>
      <c r="S2">
        <v>2027</v>
      </c>
      <c r="T2">
        <v>2028</v>
      </c>
      <c r="U2">
        <v>2029</v>
      </c>
      <c r="V2">
        <v>2030</v>
      </c>
      <c r="W2">
        <v>2031</v>
      </c>
      <c r="X2">
        <v>2032</v>
      </c>
      <c r="Y2">
        <v>2033</v>
      </c>
      <c r="Z2">
        <v>2034</v>
      </c>
      <c r="AA2">
        <v>2035</v>
      </c>
      <c r="AB2">
        <v>2036</v>
      </c>
      <c r="AC2">
        <v>2037</v>
      </c>
      <c r="AD2">
        <v>2038</v>
      </c>
      <c r="AE2">
        <v>2039</v>
      </c>
      <c r="AF2">
        <v>2040</v>
      </c>
      <c r="AG2">
        <v>2041</v>
      </c>
      <c r="AH2">
        <v>2042</v>
      </c>
      <c r="AI2">
        <v>2043</v>
      </c>
      <c r="AJ2">
        <v>2044</v>
      </c>
      <c r="AK2">
        <v>2045</v>
      </c>
      <c r="AL2">
        <v>2046</v>
      </c>
      <c r="AM2">
        <v>2047</v>
      </c>
      <c r="AN2">
        <v>2048</v>
      </c>
      <c r="AO2">
        <v>2049</v>
      </c>
      <c r="AP2">
        <v>2050</v>
      </c>
      <c r="AR2" s="2" t="s">
        <v>43</v>
      </c>
      <c r="AS2" s="2">
        <v>2018</v>
      </c>
      <c r="AT2" s="2">
        <v>2019</v>
      </c>
      <c r="AU2">
        <v>2020</v>
      </c>
      <c r="AV2">
        <v>2021</v>
      </c>
      <c r="AW2">
        <v>2022</v>
      </c>
      <c r="AX2">
        <v>2023</v>
      </c>
      <c r="AY2">
        <v>2024</v>
      </c>
      <c r="AZ2">
        <v>2025</v>
      </c>
      <c r="BA2">
        <v>2026</v>
      </c>
      <c r="BB2">
        <v>2027</v>
      </c>
      <c r="BC2">
        <v>2028</v>
      </c>
      <c r="BD2">
        <v>2029</v>
      </c>
      <c r="BE2">
        <v>2030</v>
      </c>
      <c r="BF2">
        <v>2031</v>
      </c>
      <c r="BG2">
        <v>2032</v>
      </c>
      <c r="BH2">
        <v>2033</v>
      </c>
      <c r="BI2">
        <v>2034</v>
      </c>
      <c r="BJ2">
        <v>2035</v>
      </c>
      <c r="BK2">
        <v>2036</v>
      </c>
      <c r="BL2">
        <v>2037</v>
      </c>
      <c r="BM2">
        <v>2038</v>
      </c>
      <c r="BN2">
        <v>2039</v>
      </c>
      <c r="BO2">
        <v>2040</v>
      </c>
      <c r="BP2">
        <v>2041</v>
      </c>
      <c r="BQ2">
        <v>2042</v>
      </c>
      <c r="BR2">
        <v>2043</v>
      </c>
      <c r="BS2">
        <v>2044</v>
      </c>
      <c r="BT2">
        <v>2045</v>
      </c>
      <c r="BU2">
        <v>2046</v>
      </c>
      <c r="BV2">
        <v>2047</v>
      </c>
      <c r="BW2">
        <v>2048</v>
      </c>
      <c r="BX2">
        <v>2049</v>
      </c>
      <c r="BY2">
        <v>2050</v>
      </c>
      <c r="CA2" s="2" t="s">
        <v>43</v>
      </c>
      <c r="CB2" s="2">
        <v>2018</v>
      </c>
      <c r="CC2" s="2">
        <v>2019</v>
      </c>
      <c r="CD2">
        <v>2020</v>
      </c>
      <c r="CE2">
        <v>2021</v>
      </c>
      <c r="CF2">
        <v>2022</v>
      </c>
      <c r="CG2">
        <v>2023</v>
      </c>
      <c r="CH2">
        <v>2024</v>
      </c>
      <c r="CI2">
        <v>2025</v>
      </c>
      <c r="CJ2">
        <v>2026</v>
      </c>
      <c r="CK2">
        <v>2027</v>
      </c>
      <c r="CL2">
        <v>2028</v>
      </c>
      <c r="CM2">
        <v>2029</v>
      </c>
      <c r="CN2">
        <v>2030</v>
      </c>
      <c r="CO2">
        <v>2031</v>
      </c>
      <c r="CP2">
        <v>2032</v>
      </c>
      <c r="CQ2">
        <v>2033</v>
      </c>
      <c r="CR2">
        <v>2034</v>
      </c>
      <c r="CS2">
        <v>2035</v>
      </c>
      <c r="CT2">
        <v>2036</v>
      </c>
      <c r="CU2">
        <v>2037</v>
      </c>
      <c r="CV2">
        <v>2038</v>
      </c>
      <c r="CW2">
        <v>2039</v>
      </c>
      <c r="CX2">
        <v>2040</v>
      </c>
      <c r="CY2">
        <v>2041</v>
      </c>
      <c r="CZ2">
        <v>2042</v>
      </c>
      <c r="DA2">
        <v>2043</v>
      </c>
      <c r="DB2">
        <v>2044</v>
      </c>
      <c r="DC2">
        <v>2045</v>
      </c>
      <c r="DD2">
        <v>2046</v>
      </c>
      <c r="DE2">
        <v>2047</v>
      </c>
      <c r="DF2">
        <v>2048</v>
      </c>
      <c r="DG2">
        <v>2049</v>
      </c>
      <c r="DH2">
        <v>2050</v>
      </c>
    </row>
    <row r="3" spans="1:113" x14ac:dyDescent="0.35">
      <c r="A3" s="2" t="s">
        <v>55</v>
      </c>
      <c r="B3" s="2" t="s">
        <v>46</v>
      </c>
      <c r="C3" s="2" t="s">
        <v>33</v>
      </c>
      <c r="D3" s="2" t="s">
        <v>85</v>
      </c>
      <c r="E3" s="2"/>
      <c r="F3" s="2" t="s">
        <v>86</v>
      </c>
      <c r="G3" s="2" t="s">
        <v>87</v>
      </c>
      <c r="H3" s="2">
        <v>2024</v>
      </c>
      <c r="I3" s="2"/>
      <c r="J3" s="2"/>
      <c r="K3" s="2"/>
      <c r="O3" s="6">
        <v>6.6575240000000004</v>
      </c>
      <c r="P3" s="6">
        <v>6.4579950000000004</v>
      </c>
      <c r="Q3">
        <f>Q4*Q5</f>
        <v>6.5761594747791596</v>
      </c>
      <c r="R3">
        <f t="shared" ref="R3:V3" si="0">R4*R5</f>
        <v>6.6896421548746421</v>
      </c>
      <c r="S3">
        <f t="shared" si="0"/>
        <v>6.8459812663490087</v>
      </c>
      <c r="T3">
        <f t="shared" si="0"/>
        <v>6.9964681346073485</v>
      </c>
      <c r="U3">
        <f t="shared" si="0"/>
        <v>7.1411027596496606</v>
      </c>
      <c r="V3">
        <f t="shared" si="0"/>
        <v>7.279885141475944</v>
      </c>
      <c r="W3">
        <f t="shared" ref="W3:AP3" si="1">W4*W5</f>
        <v>7.1333580330027813</v>
      </c>
      <c r="X3">
        <f t="shared" si="1"/>
        <v>6.9639396457295524</v>
      </c>
      <c r="Y3">
        <f t="shared" si="1"/>
        <v>6.7716299796562565</v>
      </c>
      <c r="Z3">
        <f t="shared" si="1"/>
        <v>6.5564290347828926</v>
      </c>
      <c r="AA3">
        <f t="shared" si="1"/>
        <v>6.3183368111094627</v>
      </c>
      <c r="AB3">
        <f t="shared" si="1"/>
        <v>6.0573533086359648</v>
      </c>
      <c r="AC3">
        <f t="shared" si="1"/>
        <v>5.8536720064188499</v>
      </c>
      <c r="AD3">
        <f t="shared" si="1"/>
        <v>5.6147619670852906</v>
      </c>
      <c r="AE3">
        <f t="shared" si="1"/>
        <v>5.3406231906352888</v>
      </c>
      <c r="AF3">
        <f t="shared" si="1"/>
        <v>5.0312556770688435</v>
      </c>
      <c r="AG3">
        <f t="shared" si="1"/>
        <v>4.6866594263859547</v>
      </c>
      <c r="AH3">
        <f t="shared" si="1"/>
        <v>4.3068344385866224</v>
      </c>
      <c r="AI3">
        <f t="shared" si="1"/>
        <v>3.8917807136708462</v>
      </c>
      <c r="AJ3">
        <f t="shared" si="1"/>
        <v>3.441498251638627</v>
      </c>
      <c r="AK3">
        <f t="shared" si="1"/>
        <v>2.9559870524899643</v>
      </c>
      <c r="AL3">
        <f t="shared" si="1"/>
        <v>2.4352471162248581</v>
      </c>
      <c r="AM3">
        <f t="shared" si="1"/>
        <v>1.8792784428433089</v>
      </c>
      <c r="AN3">
        <f t="shared" si="1"/>
        <v>1.288081032345316</v>
      </c>
      <c r="AO3">
        <f t="shared" si="1"/>
        <v>0.66165488473087974</v>
      </c>
      <c r="AP3">
        <f t="shared" si="1"/>
        <v>0</v>
      </c>
      <c r="AQ3" s="43">
        <f>AP6/AP8</f>
        <v>1.1881609458459224</v>
      </c>
      <c r="AR3" s="2"/>
      <c r="AS3" s="2"/>
      <c r="AX3" s="6">
        <v>6.6575240000000004</v>
      </c>
      <c r="AY3" s="6">
        <v>6.4579950000000004</v>
      </c>
      <c r="AZ3">
        <f t="shared" ref="AZ3:BY3" si="2">AZ4*AZ5</f>
        <v>6.3717294977084444</v>
      </c>
      <c r="BA3">
        <f t="shared" si="2"/>
        <v>6.2856945652888268</v>
      </c>
      <c r="BB3">
        <f t="shared" si="2"/>
        <v>6.1998902027411482</v>
      </c>
      <c r="BC3">
        <f t="shared" si="2"/>
        <v>6.1143164100654088</v>
      </c>
      <c r="BD3">
        <f t="shared" si="2"/>
        <v>6.0289731872616095</v>
      </c>
      <c r="BE3">
        <f t="shared" si="2"/>
        <v>5.9438605343297501</v>
      </c>
      <c r="BF3">
        <f t="shared" si="2"/>
        <v>5.6655597037353882</v>
      </c>
      <c r="BG3">
        <f t="shared" si="2"/>
        <v>5.3852702209176462</v>
      </c>
      <c r="BH3">
        <f t="shared" si="2"/>
        <v>5.1029920858765223</v>
      </c>
      <c r="BI3">
        <f t="shared" si="2"/>
        <v>4.8187252986120148</v>
      </c>
      <c r="BJ3">
        <f t="shared" si="2"/>
        <v>4.5324698591241273</v>
      </c>
      <c r="BK3">
        <f t="shared" si="2"/>
        <v>4.244225767412857</v>
      </c>
      <c r="BL3">
        <f t="shared" si="2"/>
        <v>3.9539930234782048</v>
      </c>
      <c r="BM3">
        <f t="shared" si="2"/>
        <v>3.6617716273201713</v>
      </c>
      <c r="BN3">
        <f t="shared" si="2"/>
        <v>3.3675615789387567</v>
      </c>
      <c r="BO3">
        <f t="shared" si="2"/>
        <v>3.0713628783339613</v>
      </c>
      <c r="BP3">
        <f t="shared" si="2"/>
        <v>2.7639424973257962</v>
      </c>
      <c r="BQ3">
        <f t="shared" si="2"/>
        <v>2.4565852481342465</v>
      </c>
      <c r="BR3">
        <f t="shared" si="2"/>
        <v>2.1492911307593121</v>
      </c>
      <c r="BS3">
        <f t="shared" si="2"/>
        <v>1.842060145200993</v>
      </c>
      <c r="BT3">
        <f t="shared" si="2"/>
        <v>1.5348922914592895</v>
      </c>
      <c r="BU3">
        <f t="shared" si="2"/>
        <v>1.2277875695342011</v>
      </c>
      <c r="BV3">
        <f t="shared" si="2"/>
        <v>0.92074597942572778</v>
      </c>
      <c r="BW3">
        <f t="shared" si="2"/>
        <v>0.6137675211338699</v>
      </c>
      <c r="BX3">
        <f t="shared" si="2"/>
        <v>0.30685219465862729</v>
      </c>
      <c r="BY3">
        <f t="shared" si="2"/>
        <v>0</v>
      </c>
      <c r="BZ3" s="43">
        <f>BY6/BY8</f>
        <v>0.80537719327522439</v>
      </c>
      <c r="CB3" s="2"/>
      <c r="CD3" s="6">
        <v>6.6613660000000001</v>
      </c>
      <c r="CE3">
        <f>(CD3+CF3)/2</f>
        <v>6.7161119999999999</v>
      </c>
      <c r="CF3" s="6">
        <v>6.7708579999999996</v>
      </c>
      <c r="CG3" s="6">
        <v>6.6575240000000004</v>
      </c>
      <c r="CH3" s="6">
        <v>6.4579950000000004</v>
      </c>
      <c r="CI3">
        <f>CI4*CI5</f>
        <v>6.5703870222061251</v>
      </c>
      <c r="CJ3">
        <f t="shared" ref="CJ3:DH3" si="3">CJ4*CJ5</f>
        <v>6.947339743989029</v>
      </c>
      <c r="CK3">
        <f t="shared" si="3"/>
        <v>7.3132042944609097</v>
      </c>
      <c r="CL3">
        <f t="shared" si="3"/>
        <v>7.667980673621769</v>
      </c>
      <c r="CM3">
        <f t="shared" si="3"/>
        <v>8.0116688814716053</v>
      </c>
      <c r="CN3">
        <f t="shared" si="3"/>
        <v>8.3442689180104193</v>
      </c>
      <c r="CO3">
        <f t="shared" si="3"/>
        <v>8.249750744123622</v>
      </c>
      <c r="CP3">
        <f t="shared" si="3"/>
        <v>8.1212646468669583</v>
      </c>
      <c r="CQ3">
        <f t="shared" si="3"/>
        <v>7.958810626240429</v>
      </c>
      <c r="CR3">
        <f t="shared" si="3"/>
        <v>7.7623886822440342</v>
      </c>
      <c r="CS3">
        <f t="shared" si="3"/>
        <v>7.5319988148777721</v>
      </c>
      <c r="CT3">
        <f t="shared" si="3"/>
        <v>7.2676409998083207</v>
      </c>
      <c r="CU3">
        <f t="shared" si="3"/>
        <v>6.9693152648451919</v>
      </c>
      <c r="CV3">
        <f t="shared" si="3"/>
        <v>6.6370216099883885</v>
      </c>
      <c r="CW3">
        <f t="shared" si="3"/>
        <v>6.2707600352379087</v>
      </c>
      <c r="CX3">
        <f t="shared" si="3"/>
        <v>5.8705305405937533</v>
      </c>
      <c r="CY3">
        <f t="shared" si="3"/>
        <v>5.4363331262177779</v>
      </c>
      <c r="CZ3">
        <f t="shared" si="3"/>
        <v>4.9681677919121583</v>
      </c>
      <c r="DA3">
        <f t="shared" si="3"/>
        <v>4.4660345376768937</v>
      </c>
      <c r="DB3">
        <f t="shared" si="3"/>
        <v>3.9299333635119855</v>
      </c>
      <c r="DC3">
        <f t="shared" si="3"/>
        <v>3.3598642694174337</v>
      </c>
      <c r="DD3">
        <f t="shared" si="3"/>
        <v>2.7558272870588896</v>
      </c>
      <c r="DE3">
        <f t="shared" si="3"/>
        <v>2.1178223689378748</v>
      </c>
      <c r="DF3">
        <f t="shared" si="3"/>
        <v>1.4458495150543877</v>
      </c>
      <c r="DG3">
        <f t="shared" si="3"/>
        <v>0.73990872540842967</v>
      </c>
      <c r="DH3">
        <f t="shared" si="3"/>
        <v>0</v>
      </c>
      <c r="DI3" s="43">
        <f>DH6/DH8</f>
        <v>1.1451181722479453</v>
      </c>
    </row>
    <row r="4" spans="1:113" x14ac:dyDescent="0.35">
      <c r="A4" s="2" t="str">
        <f>A$3&amp;Lists!A$1</f>
        <v>BlueScope1</v>
      </c>
      <c r="B4" s="2" t="s">
        <v>42</v>
      </c>
      <c r="C4" s="2" t="s">
        <v>33</v>
      </c>
      <c r="D4" s="4" t="s">
        <v>24</v>
      </c>
      <c r="E4" s="2" t="s">
        <v>89</v>
      </c>
      <c r="F4" s="2"/>
      <c r="G4" s="2"/>
      <c r="H4" s="2">
        <v>2024</v>
      </c>
      <c r="I4" s="2"/>
      <c r="J4" s="2"/>
      <c r="K4" s="2"/>
      <c r="O4" s="6">
        <v>3.2188789999999998</v>
      </c>
      <c r="P4" s="6">
        <v>3.1265499999999999</v>
      </c>
      <c r="Q4">
        <f>P4*Pathways!F$7</f>
        <v>3.2220098804924078</v>
      </c>
      <c r="R4">
        <f>Q4*Pathways!G$7</f>
        <v>3.3174697609848156</v>
      </c>
      <c r="S4">
        <f>R4*Pathways!H$7</f>
        <v>3.436794608774989</v>
      </c>
      <c r="T4">
        <f>S4*Pathways!I$7</f>
        <v>3.5561194565651624</v>
      </c>
      <c r="U4">
        <f>T4*Pathways!J$7</f>
        <v>3.6754443043553358</v>
      </c>
      <c r="V4">
        <f>U4*Pathways!K$7</f>
        <v>3.7947691521455087</v>
      </c>
      <c r="W4">
        <f>V4*Pathways!L$7</f>
        <v>3.9140939999356816</v>
      </c>
      <c r="X4">
        <f>W4*Pathways!M$7</f>
        <v>4.033418847725855</v>
      </c>
      <c r="Y4">
        <f>X4*Pathways!N$7</f>
        <v>4.152743695516028</v>
      </c>
      <c r="Z4">
        <f>Y4*Pathways!O$7</f>
        <v>4.2720685433062009</v>
      </c>
      <c r="AA4">
        <f>Z4*Pathways!P$7</f>
        <v>4.3913933910963738</v>
      </c>
      <c r="AB4">
        <f>AA4*Pathways!Q$7</f>
        <v>4.5107182388865459</v>
      </c>
      <c r="AC4">
        <f>AB4*Pathways!R$7</f>
        <v>4.6943542747312259</v>
      </c>
      <c r="AD4">
        <f>AC4*Pathways!S$7</f>
        <v>4.8779903105759059</v>
      </c>
      <c r="AE4">
        <f>AD4*Pathways!T$7</f>
        <v>5.061626346420586</v>
      </c>
      <c r="AF4">
        <f>AE4*Pathways!U$7</f>
        <v>5.245262382265266</v>
      </c>
      <c r="AG4">
        <f>AF4*Pathways!V$7</f>
        <v>5.428898418109946</v>
      </c>
      <c r="AH4">
        <f>AG4*Pathways!W$7</f>
        <v>5.612534453954626</v>
      </c>
      <c r="AI4">
        <f>AH4*Pathways!X$7</f>
        <v>5.796170489799306</v>
      </c>
      <c r="AJ4">
        <f>AI4*Pathways!Y$7</f>
        <v>5.9798065256439861</v>
      </c>
      <c r="AK4">
        <f>AJ4*Pathways!Z$7</f>
        <v>6.1634425614886661</v>
      </c>
      <c r="AL4">
        <f>AK4*Pathways!AA$7</f>
        <v>6.3470785973333452</v>
      </c>
      <c r="AM4">
        <f>AL4*Pathways!AB$7</f>
        <v>6.5307146331780261</v>
      </c>
      <c r="AN4">
        <f>AM4*Pathways!AC$7</f>
        <v>6.7143506690227062</v>
      </c>
      <c r="AO4">
        <f>AN4*Pathways!AD$7</f>
        <v>6.8979867048673862</v>
      </c>
      <c r="AP4">
        <f>AO4*Pathways!AE$7</f>
        <v>7.0816227407120671</v>
      </c>
      <c r="AR4" s="2"/>
      <c r="AS4" s="2"/>
      <c r="AX4" s="6">
        <v>3.2188789999999998</v>
      </c>
      <c r="AY4" s="6">
        <v>3.1265499999999999</v>
      </c>
      <c r="AZ4">
        <f>AY4*Pathways!G$40</f>
        <v>3.1218487745282308</v>
      </c>
      <c r="BA4">
        <f>AZ4*Pathways!H$40</f>
        <v>3.1171475490564617</v>
      </c>
      <c r="BB4">
        <f>BA4*Pathways!I$40</f>
        <v>3.1124463235846926</v>
      </c>
      <c r="BC4">
        <f>BB4*Pathways!J$40</f>
        <v>3.1077450981129235</v>
      </c>
      <c r="BD4">
        <f>BC4*Pathways!K$40</f>
        <v>3.1030438726411544</v>
      </c>
      <c r="BE4">
        <f>BD4*Pathways!L$40</f>
        <v>3.0983426471693858</v>
      </c>
      <c r="BF4">
        <f>BE4*Pathways!M$40</f>
        <v>3.1087088493346364</v>
      </c>
      <c r="BG4">
        <f>BF4*Pathways!N$40</f>
        <v>3.1190750514998875</v>
      </c>
      <c r="BH4">
        <f>BG4*Pathways!O$40</f>
        <v>3.1294412536651386</v>
      </c>
      <c r="BI4">
        <f>BH4*Pathways!P$40</f>
        <v>3.1398074558303892</v>
      </c>
      <c r="BJ4">
        <f>BI4*Pathways!Q$40</f>
        <v>3.1501736579956399</v>
      </c>
      <c r="BK4">
        <f>BJ4*Pathways!R$40</f>
        <v>3.1605398601608905</v>
      </c>
      <c r="BL4">
        <f>BK4*Pathways!S$40</f>
        <v>3.1709060623261407</v>
      </c>
      <c r="BM4">
        <f>BL4*Pathways!T$40</f>
        <v>3.1812722644913913</v>
      </c>
      <c r="BN4">
        <f>BM4*Pathways!U$40</f>
        <v>3.1916384666566424</v>
      </c>
      <c r="BO4">
        <f>BN4*Pathways!V$40</f>
        <v>3.2020046688218944</v>
      </c>
      <c r="BP4">
        <f>BO4*Pathways!W$40</f>
        <v>3.2016755830388703</v>
      </c>
      <c r="BQ4">
        <f>BP4*Pathways!X$40</f>
        <v>3.2013464972558463</v>
      </c>
      <c r="BR4">
        <f>BQ4*Pathways!Y$40</f>
        <v>3.2010174114728223</v>
      </c>
      <c r="BS4">
        <f>BR4*Pathways!Z$40</f>
        <v>3.2006883256897987</v>
      </c>
      <c r="BT4">
        <f>BS4*Pathways!AA$40</f>
        <v>3.2003592399067751</v>
      </c>
      <c r="BU4">
        <f>BT4*Pathways!AB$40</f>
        <v>3.2000301541237515</v>
      </c>
      <c r="BV4">
        <f>BU4*Pathways!AC$40</f>
        <v>3.1997010683407274</v>
      </c>
      <c r="BW4">
        <f>BV4*Pathways!AD$40</f>
        <v>3.1993719825577038</v>
      </c>
      <c r="BX4">
        <f>BW4*Pathways!AE$40</f>
        <v>3.1990428967746798</v>
      </c>
      <c r="BY4">
        <f>BX4*Pathways!AF$40</f>
        <v>3.1987138109916566</v>
      </c>
      <c r="CB4" s="2"/>
      <c r="CD4" s="38">
        <v>3.0125479999999998</v>
      </c>
      <c r="CE4">
        <f>(CD4+CF4)/2</f>
        <v>3.1348589999999996</v>
      </c>
      <c r="CF4" s="6">
        <v>3.2571699999999999</v>
      </c>
      <c r="CG4" s="6">
        <v>3.2188789999999998</v>
      </c>
      <c r="CH4" s="6">
        <v>3.1265499999999999</v>
      </c>
      <c r="CI4">
        <f>CH4*Pathways!G$15</f>
        <v>3.2191816493194381</v>
      </c>
      <c r="CJ4">
        <f>CI4*Pathways!H$15</f>
        <v>3.4452649314249433</v>
      </c>
      <c r="CK4">
        <f>CJ4*Pathways!I$15</f>
        <v>3.6713482135304485</v>
      </c>
      <c r="CL4">
        <f>CK4*Pathways!J$15</f>
        <v>3.8974314956359541</v>
      </c>
      <c r="CM4">
        <f>CL4*Pathways!K$15</f>
        <v>4.1235147777414598</v>
      </c>
      <c r="CN4">
        <f>CM4*Pathways!L$15</f>
        <v>4.3495980598469659</v>
      </c>
      <c r="CO4">
        <f>CN4*Pathways!M$15</f>
        <v>4.5266618805822949</v>
      </c>
      <c r="CP4">
        <f>CO4*Pathways!N$15</f>
        <v>4.7037257013176248</v>
      </c>
      <c r="CQ4">
        <f>CP4*Pathways!O$15</f>
        <v>4.8807895220529538</v>
      </c>
      <c r="CR4">
        <f>CQ4*Pathways!P$15</f>
        <v>5.0578533427882828</v>
      </c>
      <c r="CS4">
        <f>CR4*Pathways!Q$15</f>
        <v>5.2349171635236109</v>
      </c>
      <c r="CT4">
        <f>CS4*Pathways!R$15</f>
        <v>5.4119809661386871</v>
      </c>
      <c r="CU4">
        <f>CT4*Pathways!S$15</f>
        <v>5.5890447687537623</v>
      </c>
      <c r="CV4">
        <f>CU4*Pathways!T$15</f>
        <v>5.7661085713688385</v>
      </c>
      <c r="CW4">
        <f>CV4*Pathways!U$15</f>
        <v>5.9431723739839146</v>
      </c>
      <c r="CX4">
        <f>CW4*Pathways!V$15</f>
        <v>6.1202361765989917</v>
      </c>
      <c r="CY4">
        <f>CX4*Pathways!W$15</f>
        <v>6.2972999794015587</v>
      </c>
      <c r="CZ4">
        <f>CY4*Pathways!X$15</f>
        <v>6.4743637822041258</v>
      </c>
      <c r="DA4">
        <f>CZ4*Pathways!Y$15</f>
        <v>6.6514275850066928</v>
      </c>
      <c r="DB4">
        <f>DA4*Pathways!Z$15</f>
        <v>6.8284913878092599</v>
      </c>
      <c r="DC4">
        <f>DB4*Pathways!AA$15</f>
        <v>7.0055551906118296</v>
      </c>
      <c r="DD4">
        <f>DC4*Pathways!AB$15</f>
        <v>7.1826190759458131</v>
      </c>
      <c r="DE4">
        <f>DD4*Pathways!AC$15</f>
        <v>7.3596829612797974</v>
      </c>
      <c r="DF4">
        <f>DE4*Pathways!AD$15</f>
        <v>7.5367468466137808</v>
      </c>
      <c r="DG4">
        <f>DF4*Pathways!AE$15</f>
        <v>7.7138107319477651</v>
      </c>
      <c r="DH4">
        <f>DG4*Pathways!AF$15</f>
        <v>7.8908746172817512</v>
      </c>
    </row>
    <row r="5" spans="1:113" x14ac:dyDescent="0.35">
      <c r="A5" s="2" t="str">
        <f>A$3&amp;Lists!A$2</f>
        <v>BlueScope2</v>
      </c>
      <c r="B5" s="2" t="s">
        <v>34</v>
      </c>
      <c r="C5" s="2" t="s">
        <v>33</v>
      </c>
      <c r="D5" s="2" t="s">
        <v>85</v>
      </c>
      <c r="E5" s="2" t="s">
        <v>90</v>
      </c>
      <c r="F5" s="2"/>
      <c r="G5" s="2"/>
      <c r="H5" s="2">
        <v>2024</v>
      </c>
      <c r="I5" s="2"/>
      <c r="J5" s="33">
        <v>2.1800000000000002</v>
      </c>
      <c r="K5" s="2"/>
      <c r="O5" s="6">
        <f>O3/O4</f>
        <v>2.0682740792679688</v>
      </c>
      <c r="P5" s="6">
        <f>P3/P4</f>
        <v>2.0655338951879871</v>
      </c>
      <c r="Q5">
        <f>P5-($P5-$V5)/6</f>
        <v>2.0410115793233228</v>
      </c>
      <c r="R5">
        <f t="shared" ref="R5:U5" si="4">Q5-($P5-$V5)/6</f>
        <v>2.0164892634586584</v>
      </c>
      <c r="S5">
        <f t="shared" si="4"/>
        <v>1.9919669475939938</v>
      </c>
      <c r="T5">
        <f t="shared" si="4"/>
        <v>1.9674446317293293</v>
      </c>
      <c r="U5">
        <f t="shared" si="4"/>
        <v>1.9429223158646647</v>
      </c>
      <c r="V5" s="6">
        <f>J5*0.88</f>
        <v>1.9184000000000001</v>
      </c>
      <c r="W5">
        <f>V5-($V5-$AP5)/20</f>
        <v>1.8224800000000001</v>
      </c>
      <c r="X5">
        <f t="shared" ref="X5:AO5" si="5">W5-($V5-$AP5)/20</f>
        <v>1.7265600000000001</v>
      </c>
      <c r="Y5">
        <f t="shared" si="5"/>
        <v>1.6306400000000001</v>
      </c>
      <c r="Z5">
        <f t="shared" si="5"/>
        <v>1.5347200000000001</v>
      </c>
      <c r="AA5">
        <f t="shared" si="5"/>
        <v>1.4388000000000001</v>
      </c>
      <c r="AB5">
        <f t="shared" si="5"/>
        <v>1.3428800000000001</v>
      </c>
      <c r="AC5">
        <f t="shared" si="5"/>
        <v>1.2469600000000001</v>
      </c>
      <c r="AD5">
        <f t="shared" si="5"/>
        <v>1.1510400000000001</v>
      </c>
      <c r="AE5">
        <f t="shared" si="5"/>
        <v>1.0551200000000001</v>
      </c>
      <c r="AF5">
        <f t="shared" si="5"/>
        <v>0.95920000000000005</v>
      </c>
      <c r="AG5">
        <f t="shared" si="5"/>
        <v>0.86328000000000005</v>
      </c>
      <c r="AH5">
        <f t="shared" si="5"/>
        <v>0.76736000000000004</v>
      </c>
      <c r="AI5">
        <f t="shared" si="5"/>
        <v>0.67144000000000004</v>
      </c>
      <c r="AJ5">
        <f t="shared" si="5"/>
        <v>0.57552000000000003</v>
      </c>
      <c r="AK5">
        <f t="shared" si="5"/>
        <v>0.47960000000000003</v>
      </c>
      <c r="AL5">
        <f t="shared" si="5"/>
        <v>0.38368000000000002</v>
      </c>
      <c r="AM5">
        <f t="shared" si="5"/>
        <v>0.28776000000000002</v>
      </c>
      <c r="AN5">
        <f t="shared" si="5"/>
        <v>0.19184000000000001</v>
      </c>
      <c r="AO5">
        <f t="shared" si="5"/>
        <v>9.5920000000000005E-2</v>
      </c>
      <c r="AP5" s="6">
        <v>0</v>
      </c>
      <c r="AS5" s="33">
        <v>2.1800000000000002</v>
      </c>
      <c r="AX5" s="6">
        <f>AX3/AX4</f>
        <v>2.0682740792679688</v>
      </c>
      <c r="AY5" s="6">
        <f>AY3/AY4</f>
        <v>2.0655338951879871</v>
      </c>
      <c r="AZ5">
        <f>AY5-($AY5-$BE5)/6</f>
        <v>2.0410115793233228</v>
      </c>
      <c r="BA5">
        <f t="shared" ref="BA5:BD5" si="6">AZ5-($AY5-$BE5)/6</f>
        <v>2.0164892634586584</v>
      </c>
      <c r="BB5">
        <f t="shared" si="6"/>
        <v>1.9919669475939938</v>
      </c>
      <c r="BC5">
        <f t="shared" si="6"/>
        <v>1.9674446317293293</v>
      </c>
      <c r="BD5">
        <f t="shared" si="6"/>
        <v>1.9429223158646647</v>
      </c>
      <c r="BE5" s="6">
        <f>AS5*0.88</f>
        <v>1.9184000000000001</v>
      </c>
      <c r="BF5">
        <f>BE5-($BE5-$BY5)/20</f>
        <v>1.8224800000000001</v>
      </c>
      <c r="BG5">
        <f t="shared" ref="BG5:BX5" si="7">BF5-($BE5-$BY5)/20</f>
        <v>1.7265600000000001</v>
      </c>
      <c r="BH5">
        <f t="shared" si="7"/>
        <v>1.6306400000000001</v>
      </c>
      <c r="BI5">
        <f t="shared" si="7"/>
        <v>1.5347200000000001</v>
      </c>
      <c r="BJ5">
        <f t="shared" si="7"/>
        <v>1.4388000000000001</v>
      </c>
      <c r="BK5">
        <f t="shared" si="7"/>
        <v>1.3428800000000001</v>
      </c>
      <c r="BL5">
        <f t="shared" si="7"/>
        <v>1.2469600000000001</v>
      </c>
      <c r="BM5">
        <f t="shared" si="7"/>
        <v>1.1510400000000001</v>
      </c>
      <c r="BN5">
        <f t="shared" si="7"/>
        <v>1.0551200000000001</v>
      </c>
      <c r="BO5">
        <f t="shared" si="7"/>
        <v>0.95920000000000005</v>
      </c>
      <c r="BP5">
        <f t="shared" si="7"/>
        <v>0.86328000000000005</v>
      </c>
      <c r="BQ5">
        <f t="shared" si="7"/>
        <v>0.76736000000000004</v>
      </c>
      <c r="BR5">
        <f t="shared" si="7"/>
        <v>0.67144000000000004</v>
      </c>
      <c r="BS5">
        <f t="shared" si="7"/>
        <v>0.57552000000000003</v>
      </c>
      <c r="BT5">
        <f t="shared" si="7"/>
        <v>0.47960000000000003</v>
      </c>
      <c r="BU5">
        <f t="shared" si="7"/>
        <v>0.38368000000000002</v>
      </c>
      <c r="BV5">
        <f t="shared" si="7"/>
        <v>0.28776000000000002</v>
      </c>
      <c r="BW5">
        <f t="shared" si="7"/>
        <v>0.19184000000000001</v>
      </c>
      <c r="BX5">
        <f t="shared" si="7"/>
        <v>9.5920000000000005E-2</v>
      </c>
      <c r="BY5" s="6">
        <v>0</v>
      </c>
      <c r="CB5" s="33">
        <v>2.1800000000000002</v>
      </c>
      <c r="CD5" s="6">
        <f>CD3/CD4</f>
        <v>2.2112065932227472</v>
      </c>
      <c r="CE5">
        <f>CE3/CE4</f>
        <v>2.1423968350729652</v>
      </c>
      <c r="CF5" s="6">
        <f>CF3/CF4</f>
        <v>2.0787548700252061</v>
      </c>
      <c r="CG5" s="6">
        <f>CG3/CG4</f>
        <v>2.0682740792679688</v>
      </c>
      <c r="CH5" s="6">
        <f>CH3/CH4</f>
        <v>2.0655338951879871</v>
      </c>
      <c r="CI5">
        <f>CH5-($CH5-$CN5)/6</f>
        <v>2.0410115793233228</v>
      </c>
      <c r="CJ5">
        <f t="shared" ref="CJ5:CM5" si="8">CI5-($CH5-$CN5)/6</f>
        <v>2.0164892634586584</v>
      </c>
      <c r="CK5">
        <f t="shared" si="8"/>
        <v>1.9919669475939938</v>
      </c>
      <c r="CL5">
        <f t="shared" si="8"/>
        <v>1.9674446317293293</v>
      </c>
      <c r="CM5">
        <f t="shared" si="8"/>
        <v>1.9429223158646647</v>
      </c>
      <c r="CN5" s="6">
        <f>CB5*0.88</f>
        <v>1.9184000000000001</v>
      </c>
      <c r="CO5">
        <f>CN5-($CN5-$DH5)/20</f>
        <v>1.8224800000000001</v>
      </c>
      <c r="CP5">
        <f t="shared" ref="CP5:DG5" si="9">CO5-($CN5-$DH5)/20</f>
        <v>1.7265600000000001</v>
      </c>
      <c r="CQ5">
        <f t="shared" si="9"/>
        <v>1.6306400000000001</v>
      </c>
      <c r="CR5">
        <f t="shared" si="9"/>
        <v>1.5347200000000001</v>
      </c>
      <c r="CS5">
        <f t="shared" si="9"/>
        <v>1.4388000000000001</v>
      </c>
      <c r="CT5">
        <f t="shared" si="9"/>
        <v>1.3428800000000001</v>
      </c>
      <c r="CU5">
        <f t="shared" si="9"/>
        <v>1.2469600000000001</v>
      </c>
      <c r="CV5">
        <f t="shared" si="9"/>
        <v>1.1510400000000001</v>
      </c>
      <c r="CW5">
        <f t="shared" si="9"/>
        <v>1.0551200000000001</v>
      </c>
      <c r="CX5">
        <f t="shared" si="9"/>
        <v>0.95920000000000005</v>
      </c>
      <c r="CY5">
        <f t="shared" si="9"/>
        <v>0.86328000000000005</v>
      </c>
      <c r="CZ5">
        <f t="shared" si="9"/>
        <v>0.76736000000000004</v>
      </c>
      <c r="DA5">
        <f t="shared" si="9"/>
        <v>0.67144000000000004</v>
      </c>
      <c r="DB5">
        <f t="shared" si="9"/>
        <v>0.57552000000000003</v>
      </c>
      <c r="DC5">
        <f t="shared" si="9"/>
        <v>0.47960000000000003</v>
      </c>
      <c r="DD5">
        <f t="shared" si="9"/>
        <v>0.38368000000000002</v>
      </c>
      <c r="DE5">
        <f t="shared" si="9"/>
        <v>0.28776000000000002</v>
      </c>
      <c r="DF5">
        <f t="shared" si="9"/>
        <v>0.19184000000000001</v>
      </c>
      <c r="DG5">
        <f t="shared" si="9"/>
        <v>9.5920000000000005E-2</v>
      </c>
      <c r="DH5" s="6">
        <v>0</v>
      </c>
    </row>
    <row r="6" spans="1:113" x14ac:dyDescent="0.35">
      <c r="A6" s="2" t="str">
        <f>A$3&amp;Lists!A$3</f>
        <v>BlueScope3</v>
      </c>
      <c r="B6" s="2" t="s">
        <v>35</v>
      </c>
      <c r="C6" s="2" t="s">
        <v>33</v>
      </c>
      <c r="D6" s="4" t="s">
        <v>94</v>
      </c>
      <c r="E6" s="2" t="s">
        <v>95</v>
      </c>
      <c r="F6" s="2"/>
      <c r="G6" s="2"/>
      <c r="H6" s="2"/>
      <c r="I6" s="2"/>
      <c r="J6" s="2"/>
      <c r="K6" s="2"/>
      <c r="P6">
        <f>P3+O6</f>
        <v>6.4579950000000004</v>
      </c>
      <c r="Q6">
        <f t="shared" ref="Q6:AP6" si="10">Q3+P6</f>
        <v>13.034154474779161</v>
      </c>
      <c r="R6">
        <f t="shared" si="10"/>
        <v>19.723796629653805</v>
      </c>
      <c r="S6">
        <f t="shared" si="10"/>
        <v>26.569777896002812</v>
      </c>
      <c r="T6">
        <f t="shared" si="10"/>
        <v>33.566246030610159</v>
      </c>
      <c r="U6">
        <f t="shared" si="10"/>
        <v>40.707348790259822</v>
      </c>
      <c r="V6">
        <f t="shared" si="10"/>
        <v>47.987233931735766</v>
      </c>
      <c r="W6">
        <f t="shared" si="10"/>
        <v>55.120591964738544</v>
      </c>
      <c r="X6">
        <f t="shared" si="10"/>
        <v>62.084531610468098</v>
      </c>
      <c r="Y6">
        <f t="shared" si="10"/>
        <v>68.856161590124358</v>
      </c>
      <c r="Z6">
        <f t="shared" si="10"/>
        <v>75.412590624907253</v>
      </c>
      <c r="AA6">
        <f t="shared" si="10"/>
        <v>81.730927436016714</v>
      </c>
      <c r="AB6">
        <f t="shared" si="10"/>
        <v>87.788280744652681</v>
      </c>
      <c r="AC6">
        <f t="shared" si="10"/>
        <v>93.641952751071528</v>
      </c>
      <c r="AD6">
        <f t="shared" si="10"/>
        <v>99.256714718156815</v>
      </c>
      <c r="AE6">
        <f t="shared" si="10"/>
        <v>104.5973379087921</v>
      </c>
      <c r="AF6">
        <f t="shared" si="10"/>
        <v>109.62859358586094</v>
      </c>
      <c r="AG6">
        <f t="shared" si="10"/>
        <v>114.3152530122469</v>
      </c>
      <c r="AH6">
        <f t="shared" si="10"/>
        <v>118.62208745083352</v>
      </c>
      <c r="AI6">
        <f t="shared" si="10"/>
        <v>122.51386816450436</v>
      </c>
      <c r="AJ6">
        <f t="shared" si="10"/>
        <v>125.95536641614298</v>
      </c>
      <c r="AK6">
        <f t="shared" si="10"/>
        <v>128.91135346863294</v>
      </c>
      <c r="AL6">
        <f t="shared" si="10"/>
        <v>131.34660058485781</v>
      </c>
      <c r="AM6">
        <f t="shared" si="10"/>
        <v>133.22587902770113</v>
      </c>
      <c r="AN6">
        <f t="shared" si="10"/>
        <v>134.51396006004643</v>
      </c>
      <c r="AO6">
        <f t="shared" si="10"/>
        <v>135.17561494477732</v>
      </c>
      <c r="AP6">
        <f t="shared" si="10"/>
        <v>135.17561494477732</v>
      </c>
      <c r="AY6">
        <f>AY3+AX6</f>
        <v>6.4579950000000004</v>
      </c>
      <c r="AZ6">
        <f t="shared" ref="AZ6:BY6" si="11">AZ3+AY6</f>
        <v>12.829724497708444</v>
      </c>
      <c r="BA6">
        <f t="shared" si="11"/>
        <v>19.115419062997269</v>
      </c>
      <c r="BB6">
        <f t="shared" si="11"/>
        <v>25.315309265738417</v>
      </c>
      <c r="BC6">
        <f t="shared" si="11"/>
        <v>31.429625675803827</v>
      </c>
      <c r="BD6">
        <f t="shared" si="11"/>
        <v>37.458598863065433</v>
      </c>
      <c r="BE6">
        <f t="shared" si="11"/>
        <v>43.402459397395184</v>
      </c>
      <c r="BF6">
        <f t="shared" si="11"/>
        <v>49.068019101130574</v>
      </c>
      <c r="BG6">
        <f t="shared" si="11"/>
        <v>54.453289322048221</v>
      </c>
      <c r="BH6">
        <f t="shared" si="11"/>
        <v>59.556281407924743</v>
      </c>
      <c r="BI6">
        <f t="shared" si="11"/>
        <v>64.375006706536752</v>
      </c>
      <c r="BJ6">
        <f t="shared" si="11"/>
        <v>68.907476565660886</v>
      </c>
      <c r="BK6">
        <f t="shared" si="11"/>
        <v>73.151702333073743</v>
      </c>
      <c r="BL6">
        <f t="shared" si="11"/>
        <v>77.105695356551948</v>
      </c>
      <c r="BM6">
        <f t="shared" si="11"/>
        <v>80.767466983872126</v>
      </c>
      <c r="BN6">
        <f t="shared" si="11"/>
        <v>84.135028562810888</v>
      </c>
      <c r="BO6">
        <f t="shared" si="11"/>
        <v>87.206391441144845</v>
      </c>
      <c r="BP6">
        <f t="shared" si="11"/>
        <v>89.970333938470645</v>
      </c>
      <c r="BQ6">
        <f t="shared" si="11"/>
        <v>92.426919186604891</v>
      </c>
      <c r="BR6">
        <f t="shared" si="11"/>
        <v>94.5762103173642</v>
      </c>
      <c r="BS6">
        <f t="shared" si="11"/>
        <v>96.418270462565189</v>
      </c>
      <c r="BT6">
        <f t="shared" si="11"/>
        <v>97.953162754024476</v>
      </c>
      <c r="BU6">
        <f t="shared" si="11"/>
        <v>99.180950323558676</v>
      </c>
      <c r="BV6">
        <f t="shared" si="11"/>
        <v>100.10169630298441</v>
      </c>
      <c r="BW6">
        <f t="shared" si="11"/>
        <v>100.71546382411827</v>
      </c>
      <c r="BX6">
        <f t="shared" si="11"/>
        <v>101.02231601877691</v>
      </c>
      <c r="BY6">
        <f t="shared" si="11"/>
        <v>101.02231601877691</v>
      </c>
      <c r="CH6">
        <f t="shared" ref="CH6" si="12">CH3+CG6</f>
        <v>6.4579950000000004</v>
      </c>
      <c r="CI6">
        <f t="shared" ref="CI6" si="13">CI3+CH6</f>
        <v>13.028382022206126</v>
      </c>
      <c r="CJ6">
        <f t="shared" ref="CJ6" si="14">CJ3+CI6</f>
        <v>19.975721766195154</v>
      </c>
      <c r="CK6">
        <f t="shared" ref="CK6" si="15">CK3+CJ6</f>
        <v>27.288926060656063</v>
      </c>
      <c r="CL6">
        <f t="shared" ref="CL6" si="16">CL3+CK6</f>
        <v>34.95690673427783</v>
      </c>
      <c r="CM6">
        <f t="shared" ref="CM6" si="17">CM3+CL6</f>
        <v>42.968575615749437</v>
      </c>
      <c r="CN6">
        <f t="shared" ref="CN6" si="18">CN3+CM6</f>
        <v>51.312844533759858</v>
      </c>
      <c r="CO6">
        <f t="shared" ref="CO6" si="19">CO3+CN6</f>
        <v>59.562595277883482</v>
      </c>
      <c r="CP6">
        <f t="shared" ref="CP6" si="20">CP3+CO6</f>
        <v>67.683859924750436</v>
      </c>
      <c r="CQ6">
        <f t="shared" ref="CQ6" si="21">CQ3+CP6</f>
        <v>75.642670550990871</v>
      </c>
      <c r="CR6">
        <f t="shared" ref="CR6" si="22">CR3+CQ6</f>
        <v>83.405059233234908</v>
      </c>
      <c r="CS6">
        <f t="shared" ref="CS6" si="23">CS3+CR6</f>
        <v>90.937058048112675</v>
      </c>
      <c r="CT6">
        <f t="shared" ref="CT6" si="24">CT3+CS6</f>
        <v>98.204699047920997</v>
      </c>
      <c r="CU6">
        <f t="shared" ref="CU6" si="25">CU3+CT6</f>
        <v>105.17401431276619</v>
      </c>
      <c r="CV6">
        <f t="shared" ref="CV6" si="26">CV3+CU6</f>
        <v>111.81103592275458</v>
      </c>
      <c r="CW6">
        <f t="shared" ref="CW6" si="27">CW3+CV6</f>
        <v>118.0817959579925</v>
      </c>
      <c r="CX6">
        <f t="shared" ref="CX6" si="28">CX3+CW6</f>
        <v>123.95232649858625</v>
      </c>
      <c r="CY6">
        <f t="shared" ref="CY6" si="29">CY3+CX6</f>
        <v>129.38865962480403</v>
      </c>
      <c r="CZ6">
        <f t="shared" ref="CZ6" si="30">CZ3+CY6</f>
        <v>134.35682741671619</v>
      </c>
      <c r="DA6">
        <f t="shared" ref="DA6" si="31">DA3+CZ6</f>
        <v>138.82286195439309</v>
      </c>
      <c r="DB6">
        <f t="shared" ref="DB6" si="32">DB3+DA6</f>
        <v>142.75279531790508</v>
      </c>
      <c r="DC6">
        <f t="shared" ref="DC6" si="33">DC3+DB6</f>
        <v>146.11265958732253</v>
      </c>
      <c r="DD6">
        <f t="shared" ref="DD6" si="34">DD3+DC6</f>
        <v>148.8684868743814</v>
      </c>
      <c r="DE6">
        <f t="shared" ref="DE6" si="35">DE3+DD6</f>
        <v>150.98630924331928</v>
      </c>
      <c r="DF6">
        <f t="shared" ref="DF6" si="36">DF3+DE6</f>
        <v>152.43215875837367</v>
      </c>
      <c r="DG6">
        <f t="shared" ref="DG6" si="37">DG3+DF6</f>
        <v>153.17206748378212</v>
      </c>
      <c r="DH6">
        <f t="shared" ref="DH6" si="38">DH3+DG6</f>
        <v>153.17206748378212</v>
      </c>
    </row>
    <row r="7" spans="1:113" x14ac:dyDescent="0.35">
      <c r="A7" s="2" t="str">
        <f>A$3&amp;Lists!A$4</f>
        <v>BlueScope4</v>
      </c>
      <c r="B7" s="2" t="s">
        <v>36</v>
      </c>
      <c r="C7" s="2" t="s">
        <v>33</v>
      </c>
      <c r="D7" s="37" t="s">
        <v>108</v>
      </c>
      <c r="E7" s="2" t="s">
        <v>109</v>
      </c>
      <c r="F7" s="2"/>
      <c r="G7" s="2"/>
      <c r="H7" s="2"/>
      <c r="I7" s="2">
        <f>P5-Pathways!$AF$5</f>
        <v>1.9866244317297079</v>
      </c>
      <c r="J7" s="2"/>
      <c r="K7" s="2"/>
      <c r="P7">
        <f>$I7*Pathways!F$6*P10+Pathways!$AF$5</f>
        <v>2.0655338951879871</v>
      </c>
      <c r="Q7">
        <f>$I7*Pathways!G$6*Q10+Pathways!$AF$5</f>
        <v>2.0637900665359341</v>
      </c>
      <c r="R7">
        <f>$I7*Pathways!H$6*R10+Pathways!$AF$5</f>
        <v>1.963362647283966</v>
      </c>
      <c r="S7">
        <f>$I7*Pathways!I$6*S10+Pathways!$AF$5</f>
        <v>1.8561259361440674</v>
      </c>
      <c r="T7">
        <f>$I7*Pathways!J$6*T10+Pathways!$AF$5</f>
        <v>1.7560858360238936</v>
      </c>
      <c r="U7">
        <f>$I7*Pathways!K$6*U10+Pathways!$AF$5</f>
        <v>1.6625414238974721</v>
      </c>
      <c r="V7">
        <f>$I7*Pathways!L$6*V10+Pathways!$AF$5</f>
        <v>1.5748799376045213</v>
      </c>
      <c r="W7">
        <f>$I7*Pathways!M$6*W10+Pathways!$AF$5</f>
        <v>1.492563337514681</v>
      </c>
      <c r="X7">
        <f>$I7*Pathways!N$6*X10+Pathways!$AF$5</f>
        <v>1.4151172535537884</v>
      </c>
      <c r="Y7">
        <f>$I7*Pathways!O$6*Y10+Pathways!$AF$5</f>
        <v>1.342121837805603</v>
      </c>
      <c r="Z7">
        <f>$I7*Pathways!P$6*Z10+Pathways!$AF$5</f>
        <v>1.2732041501112814</v>
      </c>
      <c r="AA7">
        <f>$I7*Pathways!Q$6*AA10+Pathways!$AF$5</f>
        <v>1.2080317850796252</v>
      </c>
      <c r="AB7">
        <f>$I7*Pathways!R$6*AB10+Pathways!$AF$5</f>
        <v>1.1048788772906801</v>
      </c>
      <c r="AC7">
        <f>$I7*Pathways!S$6*AC10+Pathways!$AF$5</f>
        <v>0.99432771751959304</v>
      </c>
      <c r="AD7">
        <f>$I7*Pathways!T$6*AD10+Pathways!$AF$5</f>
        <v>0.89210013998046711</v>
      </c>
      <c r="AE7">
        <f>$I7*Pathways!U$6*AE10+Pathways!$AF$5</f>
        <v>0.7972902048386572</v>
      </c>
      <c r="AF7">
        <f>$I7*Pathways!V$6*AF10+Pathways!$AF$5</f>
        <v>0.70911883965933353</v>
      </c>
      <c r="AG7">
        <f>$I7*Pathways!W$6*AG10+Pathways!$AF$5</f>
        <v>0.62691238254405945</v>
      </c>
      <c r="AH7">
        <f>$I7*Pathways!X$6*AH10+Pathways!$AF$5</f>
        <v>0.55008533753906552</v>
      </c>
      <c r="AI7">
        <f>$I7*Pathways!Y$6*AI10+Pathways!$AF$5</f>
        <v>0.47812640813391721</v>
      </c>
      <c r="AJ7">
        <f>$I7*Pathways!Z$6*AJ10+Pathways!$AF$5</f>
        <v>0.4105871041741474</v>
      </c>
      <c r="AK7">
        <f>$I7*Pathways!AA$6*AK10+Pathways!$AF$5</f>
        <v>0.3470723854746921</v>
      </c>
      <c r="AL7">
        <f>$I7*Pathways!AB$6*AL10+Pathways!$AF$5</f>
        <v>0.28723292964803571</v>
      </c>
      <c r="AM7">
        <f>$I7*Pathways!AC$6*AM10+Pathways!$AF$5</f>
        <v>0.23075870444997976</v>
      </c>
      <c r="AN7">
        <f>$I7*Pathways!AD$6*AN10+Pathways!$AF$5</f>
        <v>0.17737359489511387</v>
      </c>
      <c r="AO7">
        <f>$I7*Pathways!AE$6*AO10+Pathways!$AF$5</f>
        <v>0.12683088858375441</v>
      </c>
      <c r="AP7">
        <f>$I7*Pathways!AF$6*AP10+Pathways!$AF$5</f>
        <v>7.8909463458279275E-2</v>
      </c>
      <c r="AR7">
        <f>AY5-Pathways!$AF$37</f>
        <v>1.4359042655583574</v>
      </c>
      <c r="AX7" t="b">
        <f>AY5=AY7</f>
        <v>1</v>
      </c>
      <c r="AY7">
        <f>$AR7*Pathways!F$38*AY10+Pathways!$AF$37</f>
        <v>2.0655338951879871</v>
      </c>
      <c r="AZ7">
        <f>$AR7*Pathways!G$38*AZ10+Pathways!$AF$37</f>
        <v>2.067905560803776</v>
      </c>
      <c r="BA7">
        <f>$AR7*Pathways!H$38*BA10+Pathways!$AF$37</f>
        <v>2.0702843802258117</v>
      </c>
      <c r="BB7">
        <f>$AR7*Pathways!I$38*BB10+Pathways!$AF$37</f>
        <v>2.0726703858707065</v>
      </c>
      <c r="BC7">
        <f>$AR7*Pathways!J$38*BC10+Pathways!$AF$37</f>
        <v>2.0750636103512266</v>
      </c>
      <c r="BD7">
        <f>$AR7*Pathways!K$38*BD10+Pathways!$AF$37</f>
        <v>2.0774640864777743</v>
      </c>
      <c r="BE7">
        <f>$AR7*Pathways!L$38*BE10+Pathways!$AF$37</f>
        <v>2.0798718472598909</v>
      </c>
      <c r="BF7">
        <f>$AR7*Pathways!M$38*BF10+Pathways!$AF$37</f>
        <v>1.9949617965344126</v>
      </c>
      <c r="BG7">
        <f>$AR7*Pathways!N$38*BG10+Pathways!$AF$37</f>
        <v>1.9106161405331066</v>
      </c>
      <c r="BH7">
        <f>$AR7*Pathways!O$38*BH10+Pathways!$AF$37</f>
        <v>1.8268292706223503</v>
      </c>
      <c r="BI7">
        <f>$AR7*Pathways!P$38*BI10+Pathways!$AF$37</f>
        <v>1.7435956522370506</v>
      </c>
      <c r="BJ7">
        <f>$AR7*Pathways!Q$38*BJ10+Pathways!$AF$37</f>
        <v>1.6609098236619646</v>
      </c>
      <c r="BK7">
        <f>$AR7*Pathways!R$38*BK10+Pathways!$AF$37</f>
        <v>1.5787663948370068</v>
      </c>
      <c r="BL7">
        <f>$AR7*Pathways!S$38*BL10+Pathways!$AF$37</f>
        <v>1.4971600461859864</v>
      </c>
      <c r="BM7">
        <f>$AR7*Pathways!T$38*BM10+Pathways!$AF$37</f>
        <v>1.4160855274682456</v>
      </c>
      <c r="BN7">
        <f>$AR7*Pathways!U$38*BN10+Pathways!$AF$37</f>
        <v>1.3355376566526767</v>
      </c>
      <c r="BO7">
        <f>$AR7*Pathways!V$38*BO10+Pathways!$AF$37</f>
        <v>1.2555113188136096</v>
      </c>
      <c r="BP7">
        <f>$AR7*Pathways!W$38*BP10+Pathways!$AF$37</f>
        <v>1.192981048293841</v>
      </c>
      <c r="BQ7">
        <f>$AR7*Pathways!X$38*BQ10+Pathways!$AF$37</f>
        <v>1.1304379220441136</v>
      </c>
      <c r="BR7">
        <f>$AR7*Pathways!Y$38*BR10+Pathways!$AF$37</f>
        <v>1.0678819360994649</v>
      </c>
      <c r="BS7">
        <f>$AR7*Pathways!Z$38*BS10+Pathways!$AF$37</f>
        <v>1.0053130864933015</v>
      </c>
      <c r="BT7">
        <f>$AR7*Pathways!AA$38*BT10+Pathways!$AF$37</f>
        <v>0.9427313692573992</v>
      </c>
      <c r="BU7">
        <f>$AR7*Pathways!AB$38*BU10+Pathways!$AF$37</f>
        <v>0.88013678042190091</v>
      </c>
      <c r="BV7">
        <f>$AR7*Pathways!AC$38*BV10+Pathways!$AF$37</f>
        <v>0.81752931601531642</v>
      </c>
      <c r="BW7">
        <f>$AR7*Pathways!AD$38*BW10+Pathways!$AF$37</f>
        <v>0.75490897206452168</v>
      </c>
      <c r="BX7">
        <f>$AR7*Pathways!AE$38*BX10+Pathways!$AF$37</f>
        <v>0.69227574459475749</v>
      </c>
      <c r="BY7">
        <f>$AR7*Pathways!AF$38*BY10+Pathways!$AF$37</f>
        <v>0.62962962962962965</v>
      </c>
      <c r="CA7">
        <f>CH5-Pathways!$AF$13</f>
        <v>1.8866867682455168</v>
      </c>
      <c r="CH7">
        <f>$CA7*Pathways!F$14*CH10+Pathways!$AF$13</f>
        <v>2.0655338951879871</v>
      </c>
      <c r="CI7">
        <f>$CA7*Pathways!G$14*CI10+Pathways!$AF$13</f>
        <v>2.0655338951879871</v>
      </c>
      <c r="CJ7">
        <f>$CA7*Pathways!H$14*CJ10+Pathways!$AF$13</f>
        <v>2.0779666948141098</v>
      </c>
      <c r="CK7">
        <f>$CA7*Pathways!I$14*CK10+Pathways!$AF$13</f>
        <v>2.0888682596012838</v>
      </c>
      <c r="CL7">
        <f>$CA7*Pathways!J$14*CL10+Pathways!$AF$13</f>
        <v>2.098505062429239</v>
      </c>
      <c r="CM7">
        <f>$CA7*Pathways!K$14*CM10+Pathways!$AF$13</f>
        <v>2.1070851356807134</v>
      </c>
      <c r="CN7">
        <f>$CA7*Pathways!L$14*CN10+Pathways!$AF$13</f>
        <v>2.1147732593337603</v>
      </c>
      <c r="CO7">
        <f>$CA7*Pathways!M$14*CO10+Pathways!$AF$13</f>
        <v>2.0266777724052325</v>
      </c>
      <c r="CP7">
        <f>$CA7*Pathways!N$14*CP10+Pathways!$AF$13</f>
        <v>1.9452146975243436</v>
      </c>
      <c r="CQ7">
        <f>$CA7*Pathways!O$14*CQ10+Pathways!$AF$13</f>
        <v>1.8696622087165011</v>
      </c>
      <c r="CR7">
        <f>$CA7*Pathways!P$14*CR10+Pathways!$AF$13</f>
        <v>1.7993995578805146</v>
      </c>
      <c r="CS7">
        <f>$CA7*Pathways!Q$14*CS10+Pathways!$AF$13</f>
        <v>1.7338899806934103</v>
      </c>
      <c r="CT7">
        <f>$CA7*Pathways!R$14*CT10+Pathways!$AF$13</f>
        <v>1.3818441688664418</v>
      </c>
      <c r="CU7">
        <f>$CA7*Pathways!S$14*CU10+Pathways!$AF$13</f>
        <v>1.0521043405181836</v>
      </c>
      <c r="CV7">
        <f>$CA7*Pathways!T$14*CV10+Pathways!$AF$13</f>
        <v>0.74261560080564371</v>
      </c>
      <c r="CW7">
        <f>$CA7*Pathways!U$14*CW10+Pathways!$AF$13</f>
        <v>0.45156793924857935</v>
      </c>
      <c r="CX7">
        <f>$CA7*Pathways!V$14*CX10+Pathways!$AF$13</f>
        <v>0.17736080613208799</v>
      </c>
      <c r="CY7">
        <f>$CA7*Pathways!W$14*CY10+Pathways!$AF$13</f>
        <v>0.17802927688367254</v>
      </c>
      <c r="CZ7">
        <f>$CA7*Pathways!X$14*CZ10+Pathways!$AF$13</f>
        <v>0.17866118435975403</v>
      </c>
      <c r="DA7">
        <f>$CA7*Pathways!Y$14*DA10+Pathways!$AF$13</f>
        <v>0.1792594485496975</v>
      </c>
      <c r="DB7">
        <f>$CA7*Pathways!Z$14*DB10+Pathways!$AF$13</f>
        <v>0.17982668657982445</v>
      </c>
      <c r="DC7">
        <f>$CA7*Pathways!AA$14*DC10+Pathways!$AF$13</f>
        <v>0.18036525098738304</v>
      </c>
      <c r="DD7">
        <f>$CA7*Pathways!AB$14*DD10+Pathways!$AF$13</f>
        <v>0.18003168668819849</v>
      </c>
      <c r="DE7">
        <f>$CA7*Pathways!AC$14*DE10+Pathways!$AF$13</f>
        <v>0.1797141725887666</v>
      </c>
      <c r="DF7">
        <f>$CA7*Pathways!AD$14*DF10+Pathways!$AF$13</f>
        <v>0.17941157746730699</v>
      </c>
      <c r="DG7">
        <f>$CA7*Pathways!AE$14*DG10+Pathways!$AF$13</f>
        <v>0.17912287396692822</v>
      </c>
      <c r="DH7">
        <f>$CA7*Pathways!AF$14*DH10+Pathways!$AF$13</f>
        <v>0.17884712694247035</v>
      </c>
    </row>
    <row r="8" spans="1:113" x14ac:dyDescent="0.35">
      <c r="A8" s="2" t="str">
        <f>A$3&amp;Lists!A$5</f>
        <v>BlueScope5</v>
      </c>
      <c r="B8" s="2" t="s">
        <v>37</v>
      </c>
      <c r="C8" s="2" t="s">
        <v>33</v>
      </c>
      <c r="D8" s="2"/>
      <c r="E8" s="2"/>
      <c r="F8" s="2"/>
      <c r="G8" s="2"/>
      <c r="H8" s="2"/>
      <c r="I8" s="8"/>
      <c r="J8" s="8"/>
      <c r="K8" s="8"/>
      <c r="P8">
        <f>P7*P4+O8</f>
        <v>6.4579950000000013</v>
      </c>
      <c r="Q8">
        <f t="shared" ref="Q8:AP8" si="39">Q7*Q4+P8</f>
        <v>13.107546985640864</v>
      </c>
      <c r="R8">
        <f t="shared" si="39"/>
        <v>19.620943197852519</v>
      </c>
      <c r="S8">
        <f t="shared" si="39"/>
        <v>26.000066808399879</v>
      </c>
      <c r="T8">
        <f t="shared" si="39"/>
        <v>32.244917817282946</v>
      </c>
      <c r="U8">
        <f t="shared" si="39"/>
        <v>38.355496224501721</v>
      </c>
      <c r="V8">
        <f t="shared" si="39"/>
        <v>44.331802030056203</v>
      </c>
      <c r="W8">
        <f t="shared" si="39"/>
        <v>50.173835233946392</v>
      </c>
      <c r="X8">
        <f t="shared" si="39"/>
        <v>55.881595836172288</v>
      </c>
      <c r="Y8">
        <f t="shared" si="39"/>
        <v>61.455083836733891</v>
      </c>
      <c r="Z8">
        <f t="shared" si="39"/>
        <v>66.894299235631209</v>
      </c>
      <c r="AA8">
        <f t="shared" si="39"/>
        <v>72.199242032864234</v>
      </c>
      <c r="AB8">
        <f t="shared" si="39"/>
        <v>77.183039336419796</v>
      </c>
      <c r="AC8">
        <f t="shared" si="39"/>
        <v>81.850765907641645</v>
      </c>
      <c r="AD8">
        <f t="shared" si="39"/>
        <v>86.20242174652978</v>
      </c>
      <c r="AE8">
        <f t="shared" si="39"/>
        <v>90.238006853084187</v>
      </c>
      <c r="AF8">
        <f t="shared" si="39"/>
        <v>93.957521227304881</v>
      </c>
      <c r="AG8">
        <f t="shared" si="39"/>
        <v>97.360964869191861</v>
      </c>
      <c r="AH8">
        <f t="shared" si="39"/>
        <v>100.44833777874513</v>
      </c>
      <c r="AI8">
        <f t="shared" si="39"/>
        <v>103.21963995596468</v>
      </c>
      <c r="AJ8">
        <f t="shared" si="39"/>
        <v>105.67487140085052</v>
      </c>
      <c r="AK8">
        <f t="shared" si="39"/>
        <v>107.81403211340263</v>
      </c>
      <c r="AL8">
        <f t="shared" si="39"/>
        <v>109.63712209362103</v>
      </c>
      <c r="AM8">
        <f t="shared" si="39"/>
        <v>111.14414134150572</v>
      </c>
      <c r="AN8">
        <f t="shared" si="39"/>
        <v>112.33508985705669</v>
      </c>
      <c r="AO8">
        <f t="shared" si="39"/>
        <v>113.20996764027394</v>
      </c>
      <c r="AP8">
        <f t="shared" si="39"/>
        <v>113.76877469115749</v>
      </c>
      <c r="AY8">
        <f>AY7*AY4+AX8</f>
        <v>6.4579950000000013</v>
      </c>
      <c r="AZ8">
        <f t="shared" ref="AZ8:BY8" si="40">AZ7*AZ4+AY8</f>
        <v>12.913683440835383</v>
      </c>
      <c r="BA8">
        <f t="shared" si="40"/>
        <v>19.36706532250615</v>
      </c>
      <c r="BB8">
        <f t="shared" si="40"/>
        <v>25.818140645012296</v>
      </c>
      <c r="BC8">
        <f t="shared" si="40"/>
        <v>32.266909408353825</v>
      </c>
      <c r="BD8">
        <f t="shared" si="40"/>
        <v>38.713371612530736</v>
      </c>
      <c r="BE8">
        <f t="shared" si="40"/>
        <v>45.157527257543023</v>
      </c>
      <c r="BF8">
        <f t="shared" si="40"/>
        <v>51.359282648514075</v>
      </c>
      <c r="BG8">
        <f t="shared" si="40"/>
        <v>57.31863778544389</v>
      </c>
      <c r="BH8">
        <f t="shared" si="40"/>
        <v>63.03559266833247</v>
      </c>
      <c r="BI8">
        <f t="shared" si="40"/>
        <v>68.510147297179813</v>
      </c>
      <c r="BJ8">
        <f t="shared" si="40"/>
        <v>73.742301671985913</v>
      </c>
      <c r="BK8">
        <f t="shared" si="40"/>
        <v>78.732055792750785</v>
      </c>
      <c r="BL8">
        <f t="shared" si="40"/>
        <v>83.479409659474413</v>
      </c>
      <c r="BM8">
        <f t="shared" si="40"/>
        <v>87.984363272156799</v>
      </c>
      <c r="BN8">
        <f t="shared" si="40"/>
        <v>92.246916630797955</v>
      </c>
      <c r="BO8">
        <f t="shared" si="40"/>
        <v>96.267069735397868</v>
      </c>
      <c r="BP8">
        <f t="shared" si="40"/>
        <v>100.08660802874837</v>
      </c>
      <c r="BQ8">
        <f t="shared" si="40"/>
        <v>103.70553151084947</v>
      </c>
      <c r="BR8">
        <f t="shared" si="40"/>
        <v>107.12384018170117</v>
      </c>
      <c r="BS8">
        <f t="shared" si="40"/>
        <v>110.34153404130346</v>
      </c>
      <c r="BT8">
        <f t="shared" si="40"/>
        <v>113.35861308965634</v>
      </c>
      <c r="BU8">
        <f t="shared" si="40"/>
        <v>116.17507732675982</v>
      </c>
      <c r="BV8">
        <f t="shared" si="40"/>
        <v>118.79092675261388</v>
      </c>
      <c r="BW8">
        <f t="shared" si="40"/>
        <v>121.20616136721856</v>
      </c>
      <c r="BX8">
        <f t="shared" si="40"/>
        <v>123.42078117057382</v>
      </c>
      <c r="BY8">
        <f t="shared" si="40"/>
        <v>125.43478616267967</v>
      </c>
      <c r="CH8">
        <f t="shared" ref="CH8" si="41">CH7*CH4+CG8</f>
        <v>6.4579950000000013</v>
      </c>
      <c r="CI8">
        <f t="shared" ref="CI8" si="42">CI7*CI4+CH8</f>
        <v>13.107323811436469</v>
      </c>
      <c r="CJ8">
        <f t="shared" ref="CJ8" si="43">CJ7*CJ4+CI8</f>
        <v>20.266469593748518</v>
      </c>
      <c r="CK8">
        <f t="shared" ref="CK8" si="44">CK7*CK4+CJ8</f>
        <v>27.935432346936146</v>
      </c>
      <c r="CL8">
        <f t="shared" ref="CL8" si="45">CL7*CL4+CK8</f>
        <v>36.114212070999358</v>
      </c>
      <c r="CM8">
        <f t="shared" ref="CM8" si="46">CM7*CM4+CL8</f>
        <v>44.802808765938153</v>
      </c>
      <c r="CN8">
        <f t="shared" ref="CN8" si="47">CN7*CN4+CM8</f>
        <v>54.001222431752524</v>
      </c>
      <c r="CO8">
        <f t="shared" ref="CO8" si="48">CO7*CO4+CN8</f>
        <v>63.175307448322727</v>
      </c>
      <c r="CP8">
        <f t="shared" ref="CP8" si="49">CP7*CP4+CO8</f>
        <v>72.325063815648775</v>
      </c>
      <c r="CQ8">
        <f t="shared" ref="CQ8" si="50">CQ7*CQ4+CP8</f>
        <v>81.450491533730656</v>
      </c>
      <c r="CR8">
        <f t="shared" ref="CR8" si="51">CR7*CR4+CQ8</f>
        <v>90.551590602568382</v>
      </c>
      <c r="CS8">
        <f t="shared" ref="CS8" si="52">CS7*CS4+CR8</f>
        <v>99.62836102216194</v>
      </c>
      <c r="CT8">
        <f t="shared" ref="CT8" si="53">CT7*CT4+CS8</f>
        <v>107.10687536223685</v>
      </c>
      <c r="CU8">
        <f t="shared" ref="CU8" si="54">CU7*CU4+CT8</f>
        <v>112.98713362279312</v>
      </c>
      <c r="CV8">
        <f t="shared" ref="CV8" si="55">CV7*CV4+CU8</f>
        <v>117.26913580383076</v>
      </c>
      <c r="CW8">
        <f t="shared" ref="CW8" si="56">CW7*CW4+CV8</f>
        <v>119.95288190534977</v>
      </c>
      <c r="CX8">
        <f t="shared" ref="CX8" si="57">CX7*CX4+CW8</f>
        <v>121.03837192735014</v>
      </c>
      <c r="CY8">
        <f t="shared" ref="CY8" si="58">CY7*CY4+CX8</f>
        <v>122.15947568900256</v>
      </c>
      <c r="CZ8">
        <f t="shared" ref="CZ8" si="59">CZ7*CZ4+CY8</f>
        <v>123.31619319030705</v>
      </c>
      <c r="DA8">
        <f t="shared" ref="DA8" si="60">DA7*DA4+CZ8</f>
        <v>124.5085244312636</v>
      </c>
      <c r="DB8">
        <f t="shared" ref="DB8" si="61">DB7*DB4+DA8</f>
        <v>125.73646941187221</v>
      </c>
      <c r="DC8">
        <f t="shared" ref="DC8" si="62">DC7*DC4+DB8</f>
        <v>127.00002813213287</v>
      </c>
      <c r="DD8">
        <f t="shared" ref="DD8" si="63">DD7*DD4+DC8</f>
        <v>128.29312715921424</v>
      </c>
      <c r="DE8">
        <f t="shared" ref="DE8" si="64">DE7*DE4+DD8</f>
        <v>129.61576649311627</v>
      </c>
      <c r="DF8">
        <f t="shared" ref="DF8" si="65">DF7*DF4+DE8</f>
        <v>130.96794613383901</v>
      </c>
      <c r="DG8">
        <f t="shared" ref="DG8" si="66">DG7*DG4+DF8</f>
        <v>132.34966608138242</v>
      </c>
      <c r="DH8">
        <f t="shared" ref="DH8" si="67">DH7*DH4+DG8</f>
        <v>133.76092633574652</v>
      </c>
    </row>
    <row r="9" spans="1:113" x14ac:dyDescent="0.35">
      <c r="A9" s="2" t="str">
        <f>A$3&amp;Lists!A$6</f>
        <v>BlueScope6</v>
      </c>
      <c r="B9" s="2" t="s">
        <v>38</v>
      </c>
      <c r="C9" s="2"/>
      <c r="D9" s="2" t="s">
        <v>110</v>
      </c>
      <c r="E9" s="2" t="s">
        <v>111</v>
      </c>
      <c r="F9" s="2"/>
      <c r="G9" s="2"/>
      <c r="H9" s="2"/>
      <c r="I9" s="2"/>
      <c r="J9" s="2"/>
      <c r="K9" s="2"/>
      <c r="P9">
        <f>P4/Pathways!F$4</f>
        <v>0.51834180945035069</v>
      </c>
      <c r="Q9">
        <f>Q4/Pathways!G$4</f>
        <v>0.5187972017280903</v>
      </c>
      <c r="R9">
        <f>R4/Pathways!H$4</f>
        <v>0.51562162649668986</v>
      </c>
      <c r="S9">
        <f>S4/Pathways!I$4</f>
        <v>0.51624394052120648</v>
      </c>
      <c r="T9">
        <f>T4/Pathways!J$4</f>
        <v>0.51682584717175473</v>
      </c>
      <c r="U9">
        <f>U4/Pathways!K$4</f>
        <v>0.51737115822466795</v>
      </c>
      <c r="V9">
        <f>V4/Pathways!L$4</f>
        <v>0.5178832206338907</v>
      </c>
      <c r="W9">
        <f>W4/Pathways!M$4</f>
        <v>0.51836498528761321</v>
      </c>
      <c r="X9">
        <f>X4/Pathways!N$4</f>
        <v>0.51881906391099464</v>
      </c>
      <c r="Y9">
        <f>Y4/Pathways!O$4</f>
        <v>0.51924777643265263</v>
      </c>
      <c r="Z9">
        <f>Z4/Pathways!P$4</f>
        <v>0.51965319062877391</v>
      </c>
      <c r="AA9">
        <f>AA4/Pathways!Q$4</f>
        <v>0.52003715547484408</v>
      </c>
      <c r="AB9">
        <f>AB4/Pathways!R$4</f>
        <v>0.51327199358994413</v>
      </c>
      <c r="AC9">
        <f>AC4/Pathways!S$4</f>
        <v>0.51405863490623338</v>
      </c>
      <c r="AD9">
        <f>AD4/Pathways!T$4</f>
        <v>0.51478819745650217</v>
      </c>
      <c r="AE9">
        <f>AE4/Pathways!U$4</f>
        <v>0.51546667620395303</v>
      </c>
      <c r="AF9">
        <f>AF4/Pathways!V$4</f>
        <v>0.51609925497760034</v>
      </c>
      <c r="AG9">
        <f>AG4/Pathways!W$4</f>
        <v>0.51669043916942181</v>
      </c>
      <c r="AH9">
        <f>AH4/Pathways!X$4</f>
        <v>0.51724416320660116</v>
      </c>
      <c r="AI9">
        <f>AI4/Pathways!Y$4</f>
        <v>0.51776387822134684</v>
      </c>
      <c r="AJ9">
        <f>AJ4/Pathways!Z$4</f>
        <v>0.51825262404829708</v>
      </c>
      <c r="AK9">
        <f>AK4/Pathways!AA$4</f>
        <v>0.51871308872358979</v>
      </c>
      <c r="AL9">
        <f>AL4/Pathways!AB$4</f>
        <v>0.51914765794566886</v>
      </c>
      <c r="AM9">
        <f>AM4/Pathways!AC$4</f>
        <v>0.51955845641963661</v>
      </c>
      <c r="AN9">
        <f>AN4/Pathways!AD$4</f>
        <v>0.51994738259766693</v>
      </c>
      <c r="AO9">
        <f>AO4/Pathways!AE$4</f>
        <v>0.52031613801422494</v>
      </c>
      <c r="AP9">
        <f>AP4/Pathways!AF$4</f>
        <v>0.52066625217243978</v>
      </c>
      <c r="AY9">
        <f>AY4/Pathways!F$36</f>
        <v>1.645428915119164E-3</v>
      </c>
      <c r="AZ9">
        <f>AZ4/Pathways!G$36</f>
        <v>1.645428915119164E-3</v>
      </c>
      <c r="BA9">
        <f>BA4/Pathways!H$36</f>
        <v>1.645428915119164E-3</v>
      </c>
      <c r="BB9">
        <f>BB4/Pathways!I$36</f>
        <v>1.645428915119164E-3</v>
      </c>
      <c r="BC9">
        <f>BC4/Pathways!J$36</f>
        <v>1.645428915119164E-3</v>
      </c>
      <c r="BD9">
        <f>BD4/Pathways!K$36</f>
        <v>1.645428915119164E-3</v>
      </c>
      <c r="BE9">
        <f>BE4/Pathways!L$36</f>
        <v>1.645428915119164E-3</v>
      </c>
      <c r="BF9">
        <f>BF4/Pathways!M$36</f>
        <v>1.645428915119164E-3</v>
      </c>
      <c r="BG9">
        <f>BG4/Pathways!N$36</f>
        <v>1.6454289151191643E-3</v>
      </c>
      <c r="BH9">
        <f>BH4/Pathways!O$36</f>
        <v>1.6454289151191645E-3</v>
      </c>
      <c r="BI9">
        <f>BI4/Pathways!P$36</f>
        <v>1.6454289151191645E-3</v>
      </c>
      <c r="BJ9">
        <f>BJ4/Pathways!Q$36</f>
        <v>1.6454289151191645E-3</v>
      </c>
      <c r="BK9">
        <f>BK4/Pathways!R$36</f>
        <v>1.6454289151191645E-3</v>
      </c>
      <c r="BL9">
        <f>BL4/Pathways!S$36</f>
        <v>1.645428915119164E-3</v>
      </c>
      <c r="BM9">
        <f>BM4/Pathways!T$36</f>
        <v>1.645428915119164E-3</v>
      </c>
      <c r="BN9">
        <f>BN4/Pathways!U$36</f>
        <v>1.6454289151191643E-3</v>
      </c>
      <c r="BO9">
        <f>BO4/Pathways!V$36</f>
        <v>1.6454289151191647E-3</v>
      </c>
      <c r="BP9">
        <f>BP4/Pathways!W$36</f>
        <v>1.6454289151191645E-3</v>
      </c>
      <c r="BQ9">
        <f>BQ4/Pathways!X$36</f>
        <v>1.6454289151191645E-3</v>
      </c>
      <c r="BR9">
        <f>BR4/Pathways!Y$36</f>
        <v>1.6454289151191645E-3</v>
      </c>
      <c r="BS9">
        <f>BS4/Pathways!Z$36</f>
        <v>1.6454289151191647E-3</v>
      </c>
      <c r="BT9">
        <f>BT4/Pathways!AA$36</f>
        <v>1.6454289151191647E-3</v>
      </c>
      <c r="BU9">
        <f>BU4/Pathways!AB$36</f>
        <v>1.6454289151191649E-3</v>
      </c>
      <c r="BV9">
        <f>BV4/Pathways!AC$36</f>
        <v>1.6454289151191649E-3</v>
      </c>
      <c r="BW9">
        <f>BW4/Pathways!AD$36</f>
        <v>1.6454289151191649E-3</v>
      </c>
      <c r="BX9">
        <f>BX4/Pathways!AE$36</f>
        <v>1.6454289151191649E-3</v>
      </c>
      <c r="BY9">
        <f>BY4/Pathways!AF$36</f>
        <v>1.6454289151191649E-3</v>
      </c>
      <c r="CH9">
        <f>CH4/Pathways!F$12</f>
        <v>0.51834180945035069</v>
      </c>
      <c r="CI9">
        <f>CI4/Pathways!G$12</f>
        <v>0.51834180945035069</v>
      </c>
      <c r="CJ9">
        <f>CJ4/Pathways!H$12</f>
        <v>0.51834180945035058</v>
      </c>
      <c r="CK9">
        <f>CK4/Pathways!I$12</f>
        <v>0.51834180945035058</v>
      </c>
      <c r="CL9">
        <f>CL4/Pathways!J$12</f>
        <v>0.51834180945035058</v>
      </c>
      <c r="CM9">
        <f>CM4/Pathways!K$12</f>
        <v>0.51834180945035058</v>
      </c>
      <c r="CN9">
        <f>CN4/Pathways!L$12</f>
        <v>0.51834180945035058</v>
      </c>
      <c r="CO9">
        <f>CO4/Pathways!M$12</f>
        <v>0.51834180945035058</v>
      </c>
      <c r="CP9">
        <f>CP4/Pathways!N$12</f>
        <v>0.51834180945035058</v>
      </c>
      <c r="CQ9">
        <f>CQ4/Pathways!O$12</f>
        <v>0.51834180945035058</v>
      </c>
      <c r="CR9">
        <f>CR4/Pathways!P$12</f>
        <v>0.51834180945035058</v>
      </c>
      <c r="CS9">
        <f>CS4/Pathways!Q$12</f>
        <v>0.51834180945035058</v>
      </c>
      <c r="CT9">
        <f>CT4/Pathways!R$12</f>
        <v>0.51834180945035058</v>
      </c>
      <c r="CU9">
        <f>CU4/Pathways!S$12</f>
        <v>0.51834180945035047</v>
      </c>
      <c r="CV9">
        <f>CV4/Pathways!T$12</f>
        <v>0.51834180945035058</v>
      </c>
      <c r="CW9">
        <f>CW4/Pathways!U$12</f>
        <v>0.51834180945035058</v>
      </c>
      <c r="CX9">
        <f>CX4/Pathways!V$12</f>
        <v>0.51834180945035058</v>
      </c>
      <c r="CY9">
        <f>CY4/Pathways!W$12</f>
        <v>0.51834180945035058</v>
      </c>
      <c r="CZ9">
        <f>CZ4/Pathways!X$12</f>
        <v>0.51834180945035047</v>
      </c>
      <c r="DA9">
        <f>DA4/Pathways!Y$12</f>
        <v>0.51834180945035047</v>
      </c>
      <c r="DB9">
        <f>DB4/Pathways!Z$12</f>
        <v>0.51834180945035047</v>
      </c>
      <c r="DC9">
        <f>DC4/Pathways!AA$12</f>
        <v>0.51834180945035047</v>
      </c>
      <c r="DD9">
        <f>DD4/Pathways!AB$12</f>
        <v>0.51834180945035047</v>
      </c>
      <c r="DE9">
        <f>DE4/Pathways!AC$12</f>
        <v>0.51834180945035047</v>
      </c>
      <c r="DF9">
        <f>DF4/Pathways!AD$12</f>
        <v>0.51834180945035047</v>
      </c>
      <c r="DG9">
        <f>DG4/Pathways!AE$12</f>
        <v>0.51834180945035047</v>
      </c>
      <c r="DH9">
        <f>DH4/Pathways!AF$12</f>
        <v>0.51834180945035047</v>
      </c>
    </row>
    <row r="10" spans="1:113" x14ac:dyDescent="0.35">
      <c r="A10" s="2" t="str">
        <f>A$3&amp;Lists!A$7</f>
        <v>BlueScope7</v>
      </c>
      <c r="B10" s="2" t="s">
        <v>39</v>
      </c>
      <c r="C10" s="2"/>
      <c r="D10" s="2"/>
      <c r="E10" s="2"/>
      <c r="F10" s="2"/>
      <c r="G10" s="2"/>
      <c r="H10" s="2"/>
      <c r="I10" s="2"/>
      <c r="J10" s="2"/>
      <c r="K10" s="2"/>
      <c r="P10">
        <f>$P9/P9</f>
        <v>1</v>
      </c>
      <c r="Q10">
        <f t="shared" ref="Q10:AP10" si="68">$P9/Q9</f>
        <v>0.99912221523897449</v>
      </c>
      <c r="R10">
        <f t="shared" si="68"/>
        <v>1.0052755408498721</v>
      </c>
      <c r="S10">
        <f t="shared" si="68"/>
        <v>1.0040637163257087</v>
      </c>
      <c r="T10">
        <f t="shared" si="68"/>
        <v>1.002933216840628</v>
      </c>
      <c r="U10">
        <f t="shared" si="68"/>
        <v>1.0018761216396628</v>
      </c>
      <c r="V10">
        <f t="shared" si="68"/>
        <v>1.0008855062264783</v>
      </c>
      <c r="W10">
        <f t="shared" si="68"/>
        <v>0.99995529050394938</v>
      </c>
      <c r="X10">
        <f t="shared" si="68"/>
        <v>0.99908011387043827</v>
      </c>
      <c r="Y10">
        <f t="shared" si="68"/>
        <v>0.99825523184995391</v>
      </c>
      <c r="Z10">
        <f t="shared" si="68"/>
        <v>0.99747643004589948</v>
      </c>
      <c r="AA10">
        <f t="shared" si="68"/>
        <v>0.99673995212333366</v>
      </c>
      <c r="AB10">
        <f t="shared" si="68"/>
        <v>1.0098774449487242</v>
      </c>
      <c r="AC10">
        <f t="shared" si="68"/>
        <v>1.0083320739177908</v>
      </c>
      <c r="AD10">
        <f t="shared" si="68"/>
        <v>1.0069030564636221</v>
      </c>
      <c r="AE10">
        <f t="shared" si="68"/>
        <v>1.0055777286469243</v>
      </c>
      <c r="AF10">
        <f t="shared" si="68"/>
        <v>1.0043451999806658</v>
      </c>
      <c r="AG10">
        <f t="shared" si="68"/>
        <v>1.0031960534891713</v>
      </c>
      <c r="AH10">
        <f t="shared" si="68"/>
        <v>1.0021221046496587</v>
      </c>
      <c r="AI10">
        <f t="shared" si="68"/>
        <v>1.0011162061575041</v>
      </c>
      <c r="AJ10">
        <f t="shared" si="68"/>
        <v>1.0001720886647074</v>
      </c>
      <c r="AK10">
        <f t="shared" si="68"/>
        <v>0.99928422998896616</v>
      </c>
      <c r="AL10">
        <f t="shared" si="68"/>
        <v>0.99844774702729655</v>
      </c>
      <c r="AM10">
        <f t="shared" si="68"/>
        <v>0.99765830590522953</v>
      </c>
      <c r="AN10">
        <f t="shared" si="68"/>
        <v>0.9969120468704068</v>
      </c>
      <c r="AO10">
        <f t="shared" si="68"/>
        <v>0.99620552118293071</v>
      </c>
      <c r="AP10">
        <f t="shared" si="68"/>
        <v>0.99553563782482435</v>
      </c>
      <c r="AY10">
        <f>$AY9/AY9</f>
        <v>1</v>
      </c>
      <c r="AZ10">
        <f t="shared" ref="AZ10:BY10" si="69">$AY9/AZ9</f>
        <v>1</v>
      </c>
      <c r="BA10">
        <f t="shared" si="69"/>
        <v>1</v>
      </c>
      <c r="BB10">
        <f t="shared" si="69"/>
        <v>1</v>
      </c>
      <c r="BC10">
        <f t="shared" si="69"/>
        <v>1</v>
      </c>
      <c r="BD10">
        <f t="shared" si="69"/>
        <v>1</v>
      </c>
      <c r="BE10">
        <f t="shared" si="69"/>
        <v>1</v>
      </c>
      <c r="BF10">
        <f t="shared" si="69"/>
        <v>1</v>
      </c>
      <c r="BG10">
        <f t="shared" si="69"/>
        <v>0.99999999999999989</v>
      </c>
      <c r="BH10">
        <f t="shared" si="69"/>
        <v>0.99999999999999978</v>
      </c>
      <c r="BI10">
        <f t="shared" si="69"/>
        <v>0.99999999999999978</v>
      </c>
      <c r="BJ10">
        <f t="shared" si="69"/>
        <v>0.99999999999999978</v>
      </c>
      <c r="BK10">
        <f t="shared" si="69"/>
        <v>0.99999999999999978</v>
      </c>
      <c r="BL10">
        <f t="shared" si="69"/>
        <v>1</v>
      </c>
      <c r="BM10">
        <f t="shared" si="69"/>
        <v>1</v>
      </c>
      <c r="BN10">
        <f t="shared" si="69"/>
        <v>0.99999999999999989</v>
      </c>
      <c r="BO10">
        <f t="shared" si="69"/>
        <v>0.99999999999999956</v>
      </c>
      <c r="BP10">
        <f t="shared" si="69"/>
        <v>0.99999999999999978</v>
      </c>
      <c r="BQ10">
        <f t="shared" si="69"/>
        <v>0.99999999999999978</v>
      </c>
      <c r="BR10">
        <f t="shared" si="69"/>
        <v>0.99999999999999978</v>
      </c>
      <c r="BS10">
        <f t="shared" si="69"/>
        <v>0.99999999999999956</v>
      </c>
      <c r="BT10">
        <f t="shared" si="69"/>
        <v>0.99999999999999956</v>
      </c>
      <c r="BU10">
        <f t="shared" si="69"/>
        <v>0.99999999999999944</v>
      </c>
      <c r="BV10">
        <f t="shared" si="69"/>
        <v>0.99999999999999944</v>
      </c>
      <c r="BW10">
        <f t="shared" si="69"/>
        <v>0.99999999999999944</v>
      </c>
      <c r="BX10">
        <f t="shared" si="69"/>
        <v>0.99999999999999944</v>
      </c>
      <c r="BY10">
        <f t="shared" si="69"/>
        <v>0.99999999999999944</v>
      </c>
      <c r="CH10">
        <f>$CH9/CH9</f>
        <v>1</v>
      </c>
      <c r="CI10">
        <f t="shared" ref="CI10:DH10" si="70">$CH9/CI9</f>
        <v>1</v>
      </c>
      <c r="CJ10">
        <f t="shared" si="70"/>
        <v>1.0000000000000002</v>
      </c>
      <c r="CK10">
        <f t="shared" si="70"/>
        <v>1.0000000000000002</v>
      </c>
      <c r="CL10">
        <f t="shared" si="70"/>
        <v>1.0000000000000002</v>
      </c>
      <c r="CM10">
        <f t="shared" si="70"/>
        <v>1.0000000000000002</v>
      </c>
      <c r="CN10">
        <f t="shared" si="70"/>
        <v>1.0000000000000002</v>
      </c>
      <c r="CO10">
        <f t="shared" si="70"/>
        <v>1.0000000000000002</v>
      </c>
      <c r="CP10">
        <f t="shared" si="70"/>
        <v>1.0000000000000002</v>
      </c>
      <c r="CQ10">
        <f t="shared" si="70"/>
        <v>1.0000000000000002</v>
      </c>
      <c r="CR10">
        <f t="shared" si="70"/>
        <v>1.0000000000000002</v>
      </c>
      <c r="CS10">
        <f t="shared" si="70"/>
        <v>1.0000000000000002</v>
      </c>
      <c r="CT10">
        <f t="shared" si="70"/>
        <v>1.0000000000000002</v>
      </c>
      <c r="CU10">
        <f t="shared" si="70"/>
        <v>1.0000000000000004</v>
      </c>
      <c r="CV10">
        <f t="shared" si="70"/>
        <v>1.0000000000000002</v>
      </c>
      <c r="CW10">
        <f t="shared" si="70"/>
        <v>1.0000000000000002</v>
      </c>
      <c r="CX10">
        <f t="shared" si="70"/>
        <v>1.0000000000000002</v>
      </c>
      <c r="CY10">
        <f t="shared" si="70"/>
        <v>1.0000000000000002</v>
      </c>
      <c r="CZ10">
        <f t="shared" si="70"/>
        <v>1.0000000000000004</v>
      </c>
      <c r="DA10">
        <f t="shared" si="70"/>
        <v>1.0000000000000004</v>
      </c>
      <c r="DB10">
        <f t="shared" si="70"/>
        <v>1.0000000000000004</v>
      </c>
      <c r="DC10">
        <f t="shared" si="70"/>
        <v>1.0000000000000004</v>
      </c>
      <c r="DD10">
        <f t="shared" si="70"/>
        <v>1.0000000000000004</v>
      </c>
      <c r="DE10">
        <f t="shared" si="70"/>
        <v>1.0000000000000004</v>
      </c>
      <c r="DF10">
        <f t="shared" si="70"/>
        <v>1.0000000000000004</v>
      </c>
      <c r="DG10">
        <f t="shared" si="70"/>
        <v>1.0000000000000004</v>
      </c>
      <c r="DH10">
        <f t="shared" si="70"/>
        <v>1.0000000000000004</v>
      </c>
    </row>
    <row r="11" spans="1:113" x14ac:dyDescent="0.35">
      <c r="A11" s="2" t="str">
        <f>A$3&amp;Lists!A$8</f>
        <v>BlueScope8</v>
      </c>
      <c r="B11" s="2" t="s">
        <v>40</v>
      </c>
      <c r="C11" s="2"/>
      <c r="D11" s="2"/>
      <c r="E11" s="2"/>
      <c r="F11" s="2"/>
      <c r="G11" s="2"/>
      <c r="H11" s="2"/>
      <c r="I11" s="2"/>
      <c r="J11" s="2"/>
      <c r="K11" s="2"/>
      <c r="P11" t="b">
        <f>P6&gt;$AP8</f>
        <v>0</v>
      </c>
      <c r="Q11" t="b">
        <f t="shared" ref="Q11:AP11" si="71">Q6&gt;$AP8</f>
        <v>0</v>
      </c>
      <c r="R11" t="b">
        <f t="shared" si="71"/>
        <v>0</v>
      </c>
      <c r="S11" t="b">
        <f t="shared" si="71"/>
        <v>0</v>
      </c>
      <c r="T11" t="b">
        <f t="shared" si="71"/>
        <v>0</v>
      </c>
      <c r="U11" t="b">
        <f t="shared" si="71"/>
        <v>0</v>
      </c>
      <c r="V11" t="b">
        <f t="shared" si="71"/>
        <v>0</v>
      </c>
      <c r="W11" t="b">
        <f t="shared" si="71"/>
        <v>0</v>
      </c>
      <c r="X11" t="b">
        <f t="shared" si="71"/>
        <v>0</v>
      </c>
      <c r="Y11" t="b">
        <f t="shared" si="71"/>
        <v>0</v>
      </c>
      <c r="Z11" t="b">
        <f t="shared" si="71"/>
        <v>0</v>
      </c>
      <c r="AA11" t="b">
        <f t="shared" si="71"/>
        <v>0</v>
      </c>
      <c r="AB11" t="b">
        <f t="shared" si="71"/>
        <v>0</v>
      </c>
      <c r="AC11" t="b">
        <f t="shared" si="71"/>
        <v>0</v>
      </c>
      <c r="AD11" t="b">
        <f t="shared" si="71"/>
        <v>0</v>
      </c>
      <c r="AE11" t="b">
        <f t="shared" si="71"/>
        <v>0</v>
      </c>
      <c r="AF11" t="b">
        <f t="shared" si="71"/>
        <v>0</v>
      </c>
      <c r="AG11" t="b">
        <f t="shared" si="71"/>
        <v>1</v>
      </c>
      <c r="AH11" t="b">
        <f t="shared" si="71"/>
        <v>1</v>
      </c>
      <c r="AI11" t="b">
        <f t="shared" si="71"/>
        <v>1</v>
      </c>
      <c r="AJ11" t="b">
        <f t="shared" si="71"/>
        <v>1</v>
      </c>
      <c r="AK11" t="b">
        <f t="shared" si="71"/>
        <v>1</v>
      </c>
      <c r="AL11" t="b">
        <f t="shared" si="71"/>
        <v>1</v>
      </c>
      <c r="AM11" t="b">
        <f t="shared" si="71"/>
        <v>1</v>
      </c>
      <c r="AN11" t="b">
        <f t="shared" si="71"/>
        <v>1</v>
      </c>
      <c r="AO11" t="b">
        <f t="shared" si="71"/>
        <v>1</v>
      </c>
      <c r="AP11" t="b">
        <f t="shared" si="71"/>
        <v>1</v>
      </c>
      <c r="AY11" t="b">
        <f>AY6&gt;$BY8</f>
        <v>0</v>
      </c>
      <c r="AZ11" t="b">
        <f t="shared" ref="AZ11:BY11" si="72">AZ6&gt;$BY8</f>
        <v>0</v>
      </c>
      <c r="BA11" t="b">
        <f t="shared" si="72"/>
        <v>0</v>
      </c>
      <c r="BB11" t="b">
        <f t="shared" si="72"/>
        <v>0</v>
      </c>
      <c r="BC11" t="b">
        <f t="shared" si="72"/>
        <v>0</v>
      </c>
      <c r="BD11" t="b">
        <f t="shared" si="72"/>
        <v>0</v>
      </c>
      <c r="BE11" t="b">
        <f t="shared" si="72"/>
        <v>0</v>
      </c>
      <c r="BF11" t="b">
        <f t="shared" si="72"/>
        <v>0</v>
      </c>
      <c r="BG11" t="b">
        <f t="shared" si="72"/>
        <v>0</v>
      </c>
      <c r="BH11" t="b">
        <f t="shared" si="72"/>
        <v>0</v>
      </c>
      <c r="BI11" t="b">
        <f t="shared" si="72"/>
        <v>0</v>
      </c>
      <c r="BJ11" t="b">
        <f t="shared" si="72"/>
        <v>0</v>
      </c>
      <c r="BK11" t="b">
        <f t="shared" si="72"/>
        <v>0</v>
      </c>
      <c r="BL11" t="b">
        <f t="shared" si="72"/>
        <v>0</v>
      </c>
      <c r="BM11" t="b">
        <f t="shared" si="72"/>
        <v>0</v>
      </c>
      <c r="BN11" t="b">
        <f t="shared" si="72"/>
        <v>0</v>
      </c>
      <c r="BO11" t="b">
        <f t="shared" si="72"/>
        <v>0</v>
      </c>
      <c r="BP11" t="b">
        <f t="shared" si="72"/>
        <v>0</v>
      </c>
      <c r="BQ11" t="b">
        <f t="shared" si="72"/>
        <v>0</v>
      </c>
      <c r="BR11" t="b">
        <f t="shared" si="72"/>
        <v>0</v>
      </c>
      <c r="BS11" t="b">
        <f t="shared" si="72"/>
        <v>0</v>
      </c>
      <c r="BT11" t="b">
        <f t="shared" si="72"/>
        <v>0</v>
      </c>
      <c r="BU11" t="b">
        <f t="shared" si="72"/>
        <v>0</v>
      </c>
      <c r="BV11" t="b">
        <f t="shared" si="72"/>
        <v>0</v>
      </c>
      <c r="BW11" t="b">
        <f t="shared" si="72"/>
        <v>0</v>
      </c>
      <c r="BX11" t="b">
        <f t="shared" si="72"/>
        <v>0</v>
      </c>
      <c r="BY11" t="b">
        <f t="shared" si="72"/>
        <v>0</v>
      </c>
      <c r="CH11" t="b">
        <f>CH6&gt;$DH8</f>
        <v>0</v>
      </c>
      <c r="CI11" t="b">
        <f t="shared" ref="CI11:DH11" si="73">CI6&gt;$DH8</f>
        <v>0</v>
      </c>
      <c r="CJ11" t="b">
        <f t="shared" si="73"/>
        <v>0</v>
      </c>
      <c r="CK11" t="b">
        <f t="shared" si="73"/>
        <v>0</v>
      </c>
      <c r="CL11" t="b">
        <f t="shared" si="73"/>
        <v>0</v>
      </c>
      <c r="CM11" t="b">
        <f t="shared" si="73"/>
        <v>0</v>
      </c>
      <c r="CN11" t="b">
        <f t="shared" si="73"/>
        <v>0</v>
      </c>
      <c r="CO11" t="b">
        <f t="shared" si="73"/>
        <v>0</v>
      </c>
      <c r="CP11" t="b">
        <f t="shared" si="73"/>
        <v>0</v>
      </c>
      <c r="CQ11" t="b">
        <f t="shared" si="73"/>
        <v>0</v>
      </c>
      <c r="CR11" t="b">
        <f t="shared" si="73"/>
        <v>0</v>
      </c>
      <c r="CS11" t="b">
        <f t="shared" si="73"/>
        <v>0</v>
      </c>
      <c r="CT11" t="b">
        <f t="shared" si="73"/>
        <v>0</v>
      </c>
      <c r="CU11" t="b">
        <f t="shared" si="73"/>
        <v>0</v>
      </c>
      <c r="CV11" t="b">
        <f t="shared" si="73"/>
        <v>0</v>
      </c>
      <c r="CW11" t="b">
        <f t="shared" si="73"/>
        <v>0</v>
      </c>
      <c r="CX11" t="b">
        <f t="shared" si="73"/>
        <v>0</v>
      </c>
      <c r="CY11" t="b">
        <f t="shared" si="73"/>
        <v>0</v>
      </c>
      <c r="CZ11" t="b">
        <f t="shared" si="73"/>
        <v>1</v>
      </c>
      <c r="DA11" t="b">
        <f t="shared" si="73"/>
        <v>1</v>
      </c>
      <c r="DB11" t="b">
        <f t="shared" si="73"/>
        <v>1</v>
      </c>
      <c r="DC11" t="b">
        <f t="shared" si="73"/>
        <v>1</v>
      </c>
      <c r="DD11" t="b">
        <f t="shared" si="73"/>
        <v>1</v>
      </c>
      <c r="DE11" t="b">
        <f t="shared" si="73"/>
        <v>1</v>
      </c>
      <c r="DF11" t="b">
        <f t="shared" si="73"/>
        <v>1</v>
      </c>
      <c r="DG11" t="b">
        <f t="shared" si="73"/>
        <v>1</v>
      </c>
      <c r="DH11" t="b">
        <f t="shared" si="73"/>
        <v>1</v>
      </c>
    </row>
    <row r="12" spans="1:113" x14ac:dyDescent="0.35">
      <c r="A12" s="2" t="str">
        <f>A$3&amp;Lists!A$9</f>
        <v>BlueScope9</v>
      </c>
      <c r="B12" s="2" t="s">
        <v>41</v>
      </c>
      <c r="C12" s="2"/>
      <c r="D12" s="2"/>
      <c r="E12" s="2"/>
      <c r="F12" s="2"/>
      <c r="G12" s="2"/>
      <c r="H12" s="2"/>
      <c r="I12" s="2"/>
      <c r="J12" s="2"/>
      <c r="K12" s="2"/>
      <c r="P12">
        <f>P6/P8</f>
        <v>0.99999999999999989</v>
      </c>
      <c r="Q12">
        <f t="shared" ref="Q12:AP12" si="74">Q6/Q8</f>
        <v>0.99440074401853351</v>
      </c>
      <c r="R12">
        <f t="shared" si="74"/>
        <v>1.0052420228102257</v>
      </c>
      <c r="S12">
        <f t="shared" si="74"/>
        <v>1.0219119086039761</v>
      </c>
      <c r="T12">
        <f t="shared" si="74"/>
        <v>1.0409778750504055</v>
      </c>
      <c r="U12">
        <f t="shared" si="74"/>
        <v>1.0613172243162303</v>
      </c>
      <c r="V12">
        <f t="shared" si="74"/>
        <v>1.0824561992585198</v>
      </c>
      <c r="W12">
        <f t="shared" si="74"/>
        <v>1.0985923581031194</v>
      </c>
      <c r="X12">
        <f t="shared" si="74"/>
        <v>1.1110014071981931</v>
      </c>
      <c r="Y12">
        <f t="shared" si="74"/>
        <v>1.1204306835387732</v>
      </c>
      <c r="Z12">
        <f t="shared" si="74"/>
        <v>1.1273395713328407</v>
      </c>
      <c r="AA12">
        <f t="shared" si="74"/>
        <v>1.1320191893263059</v>
      </c>
      <c r="AB12">
        <f t="shared" si="74"/>
        <v>1.1374037806675057</v>
      </c>
      <c r="AC12">
        <f t="shared" si="74"/>
        <v>1.1440571351126361</v>
      </c>
      <c r="AD12">
        <f t="shared" si="74"/>
        <v>1.151437659257555</v>
      </c>
      <c r="AE12">
        <f t="shared" si="74"/>
        <v>1.1591273074003754</v>
      </c>
      <c r="AF12">
        <f t="shared" si="74"/>
        <v>1.166788907943241</v>
      </c>
      <c r="AG12">
        <f t="shared" si="74"/>
        <v>1.1741384564731232</v>
      </c>
      <c r="AH12">
        <f t="shared" si="74"/>
        <v>1.1809263356066602</v>
      </c>
      <c r="AI12">
        <f t="shared" si="74"/>
        <v>1.1869240022225511</v>
      </c>
      <c r="AJ12">
        <f t="shared" si="74"/>
        <v>1.1919140732933906</v>
      </c>
      <c r="AK12">
        <f t="shared" si="74"/>
        <v>1.1956825187007141</v>
      </c>
      <c r="AL12">
        <f t="shared" si="74"/>
        <v>1.1980121155743095</v>
      </c>
      <c r="AM12">
        <f t="shared" si="74"/>
        <v>1.1986765781773978</v>
      </c>
      <c r="AN12">
        <f t="shared" si="74"/>
        <v>1.1974349264438364</v>
      </c>
      <c r="AO12">
        <f t="shared" si="74"/>
        <v>1.1940257360933049</v>
      </c>
      <c r="AP12">
        <f t="shared" si="74"/>
        <v>1.1881609458459224</v>
      </c>
      <c r="AY12">
        <f t="shared" ref="AY12" si="75">AY6/AY8</f>
        <v>0.99999999999999989</v>
      </c>
      <c r="AZ12">
        <f t="shared" ref="AZ12:BY12" si="76">AZ6/AZ8</f>
        <v>0.99349845119623681</v>
      </c>
      <c r="BA12">
        <f t="shared" si="76"/>
        <v>0.98700648470388297</v>
      </c>
      <c r="BB12">
        <f t="shared" si="76"/>
        <v>0.98052410565936632</v>
      </c>
      <c r="BC12">
        <f t="shared" si="76"/>
        <v>0.97405131920278587</v>
      </c>
      <c r="BD12">
        <f t="shared" si="76"/>
        <v>0.96758813047791581</v>
      </c>
      <c r="BE12">
        <f t="shared" si="76"/>
        <v>0.96113454463220904</v>
      </c>
      <c r="BF12">
        <f t="shared" si="76"/>
        <v>0.95538754769874512</v>
      </c>
      <c r="BG12">
        <f t="shared" si="76"/>
        <v>0.95001017864169612</v>
      </c>
      <c r="BH12">
        <f t="shared" si="76"/>
        <v>0.94480402082178494</v>
      </c>
      <c r="BI12">
        <f t="shared" si="76"/>
        <v>0.93964192526537915</v>
      </c>
      <c r="BJ12">
        <f t="shared" si="76"/>
        <v>0.93443620558752183</v>
      </c>
      <c r="BK12">
        <f t="shared" si="76"/>
        <v>0.92912221834564557</v>
      </c>
      <c r="BL12">
        <f t="shared" si="76"/>
        <v>0.92364926478371323</v>
      </c>
      <c r="BM12">
        <f t="shared" si="76"/>
        <v>0.91797523991892649</v>
      </c>
      <c r="BN12">
        <f t="shared" si="76"/>
        <v>0.91206331480483549</v>
      </c>
      <c r="BO12">
        <f t="shared" si="76"/>
        <v>0.90587977468144154</v>
      </c>
      <c r="BP12">
        <f t="shared" si="76"/>
        <v>0.8989247983369365</v>
      </c>
      <c r="BQ12">
        <f t="shared" si="76"/>
        <v>0.89124386944524137</v>
      </c>
      <c r="BR12">
        <f t="shared" si="76"/>
        <v>0.88286799798201832</v>
      </c>
      <c r="BS12">
        <f t="shared" si="76"/>
        <v>0.87381665752873738</v>
      </c>
      <c r="BT12">
        <f t="shared" si="76"/>
        <v>0.86409986929314708</v>
      </c>
      <c r="BU12">
        <f t="shared" si="76"/>
        <v>0.85371968416769273</v>
      </c>
      <c r="BV12">
        <f t="shared" si="76"/>
        <v>0.84267122952453744</v>
      </c>
      <c r="BW12">
        <f t="shared" si="76"/>
        <v>0.83094343297433892</v>
      </c>
      <c r="BX12">
        <f t="shared" si="76"/>
        <v>0.81851949939580193</v>
      </c>
      <c r="BY12">
        <f t="shared" si="76"/>
        <v>0.80537719327522439</v>
      </c>
      <c r="CH12">
        <f t="shared" ref="CH12" si="77">CH6/CH8</f>
        <v>0.99999999999999989</v>
      </c>
      <c r="CI12">
        <f t="shared" ref="CI12:DH12" si="78">CI6/CI8</f>
        <v>0.99397727634061617</v>
      </c>
      <c r="CJ12">
        <f t="shared" si="78"/>
        <v>0.98565375058500326</v>
      </c>
      <c r="CK12">
        <f t="shared" si="78"/>
        <v>0.97685712258715085</v>
      </c>
      <c r="CL12">
        <f t="shared" si="78"/>
        <v>0.96795429637378483</v>
      </c>
      <c r="CM12">
        <f t="shared" si="78"/>
        <v>0.959059862523994</v>
      </c>
      <c r="CN12">
        <f t="shared" si="78"/>
        <v>0.95021635109482427</v>
      </c>
      <c r="CO12">
        <f t="shared" si="78"/>
        <v>0.94281449008547469</v>
      </c>
      <c r="CP12">
        <f t="shared" si="78"/>
        <v>0.93582855450043678</v>
      </c>
      <c r="CQ12">
        <f t="shared" si="78"/>
        <v>0.92869507754493263</v>
      </c>
      <c r="CR12">
        <f t="shared" si="78"/>
        <v>0.92107779309256255</v>
      </c>
      <c r="CS12">
        <f t="shared" si="78"/>
        <v>0.91276276268244627</v>
      </c>
      <c r="CT12">
        <f t="shared" si="78"/>
        <v>0.91688510859635686</v>
      </c>
      <c r="CU12">
        <f t="shared" si="78"/>
        <v>0.93084947763954273</v>
      </c>
      <c r="CV12">
        <f t="shared" si="78"/>
        <v>0.95345663764243516</v>
      </c>
      <c r="CW12">
        <f t="shared" si="78"/>
        <v>0.98440149233901963</v>
      </c>
      <c r="CX12">
        <f t="shared" si="78"/>
        <v>1.0240746345546115</v>
      </c>
      <c r="CY12">
        <f t="shared" si="78"/>
        <v>1.0591782495383801</v>
      </c>
      <c r="CZ12">
        <f t="shared" si="78"/>
        <v>1.0895310983965483</v>
      </c>
      <c r="DA12">
        <f t="shared" si="78"/>
        <v>1.114966726884888</v>
      </c>
      <c r="DB12">
        <f t="shared" si="78"/>
        <v>1.1353332568158319</v>
      </c>
      <c r="DC12">
        <f t="shared" si="78"/>
        <v>1.1504931277283228</v>
      </c>
      <c r="DD12">
        <f t="shared" si="78"/>
        <v>1.1603777238170581</v>
      </c>
      <c r="DE12">
        <f t="shared" si="78"/>
        <v>1.1648761051869254</v>
      </c>
      <c r="DF12">
        <f t="shared" si="78"/>
        <v>1.1638890526892733</v>
      </c>
      <c r="DG12">
        <f t="shared" si="78"/>
        <v>1.1573287037203093</v>
      </c>
      <c r="DH12">
        <f t="shared" si="78"/>
        <v>1.1451181722479453</v>
      </c>
    </row>
    <row r="14" spans="1:113" x14ac:dyDescent="0.35">
      <c r="A14" s="2" t="s">
        <v>56</v>
      </c>
      <c r="B14" s="2" t="s">
        <v>46</v>
      </c>
      <c r="C14" s="2" t="s">
        <v>33</v>
      </c>
      <c r="D14" t="s">
        <v>92</v>
      </c>
      <c r="E14" s="2" t="s">
        <v>113</v>
      </c>
      <c r="F14" s="2" t="s">
        <v>44</v>
      </c>
      <c r="G14" s="2" t="s">
        <v>45</v>
      </c>
      <c r="H14">
        <v>2023</v>
      </c>
      <c r="N14" s="6">
        <f>0.15+2.1+0.53+0.09</f>
        <v>2.87</v>
      </c>
      <c r="O14" s="6">
        <f>2.008+0.809</f>
        <v>2.8170000000000002</v>
      </c>
      <c r="P14">
        <f>O14-($O14-$R14)/3</f>
        <v>2.4998333333333336</v>
      </c>
      <c r="Q14">
        <f>P14-($O14-$R14)/3</f>
        <v>2.182666666666667</v>
      </c>
      <c r="R14" s="6">
        <f>0.65*N14</f>
        <v>1.8655000000000002</v>
      </c>
      <c r="S14">
        <f>S15*S16</f>
        <v>1.6463786398750522</v>
      </c>
      <c r="T14">
        <f t="shared" ref="T14:V14" si="79">T15*T16</f>
        <v>1.40738221455352</v>
      </c>
      <c r="U14">
        <f t="shared" si="79"/>
        <v>1.1485107240354038</v>
      </c>
      <c r="V14">
        <f t="shared" si="79"/>
        <v>0.8697641683207038</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43">
        <f>AP17/AP19</f>
        <v>0.25175944450992799</v>
      </c>
      <c r="AX14" s="6">
        <f>0.15+2.1+0.53+0.09</f>
        <v>2.87</v>
      </c>
      <c r="AY14" s="6">
        <f>2.008+0.809</f>
        <v>2.8170000000000002</v>
      </c>
      <c r="AZ14">
        <f>AY14-($O14-$R14)/3</f>
        <v>2.4998333333333336</v>
      </c>
      <c r="BA14">
        <f>AZ14-($O14-$R14)/3</f>
        <v>2.182666666666667</v>
      </c>
      <c r="BB14" s="6">
        <f>0.65*AX14</f>
        <v>1.8655000000000002</v>
      </c>
      <c r="BC14">
        <f>BC15*BC16</f>
        <v>1.6117672871698756</v>
      </c>
      <c r="BD14">
        <f t="shared" ref="BD14:BF14" si="80">BD15*BD16</f>
        <v>1.3587937149488467</v>
      </c>
      <c r="BE14">
        <f t="shared" si="80"/>
        <v>1.1065792833369135</v>
      </c>
      <c r="BF14">
        <f t="shared" si="80"/>
        <v>0.69076395998700801</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43">
        <f>BY17/BY19</f>
        <v>0.23313699427039444</v>
      </c>
      <c r="CD14">
        <f>CE14</f>
        <v>2.95</v>
      </c>
      <c r="CE14">
        <f>2.95</f>
        <v>2.95</v>
      </c>
      <c r="CF14" s="6">
        <f>0.15+2.1+0.53+0.09</f>
        <v>2.87</v>
      </c>
      <c r="CG14" s="6">
        <f>2.008+0.809</f>
        <v>2.8170000000000002</v>
      </c>
      <c r="CH14" s="6">
        <f>2.008+0.809</f>
        <v>2.8170000000000002</v>
      </c>
      <c r="CI14">
        <f>CH14-($CH14-$CK14)/3</f>
        <v>2.4883500000000001</v>
      </c>
      <c r="CJ14">
        <f>CI14-($CH14-$CK14)/3</f>
        <v>2.1597</v>
      </c>
      <c r="CK14" s="6">
        <f>0.65*CG14</f>
        <v>1.8310500000000001</v>
      </c>
      <c r="CL14">
        <f>CL15*CL16</f>
        <v>1.677327596989145</v>
      </c>
      <c r="CM14">
        <f t="shared" ref="CM14:CO14" si="81">CM15*CM16</f>
        <v>1.4926891856040108</v>
      </c>
      <c r="CN14">
        <f t="shared" si="81"/>
        <v>1.2771347658445973</v>
      </c>
      <c r="CO14">
        <f t="shared" si="81"/>
        <v>1.0196227885049278</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43">
        <f>DH17/DH19</f>
        <v>0.41979456553970795</v>
      </c>
    </row>
    <row r="15" spans="1:113" x14ac:dyDescent="0.35">
      <c r="A15" s="2" t="str">
        <f>A14&amp;Lists!A$1</f>
        <v>Liberty Steel1</v>
      </c>
      <c r="B15" s="2" t="s">
        <v>42</v>
      </c>
      <c r="C15" s="2" t="s">
        <v>33</v>
      </c>
      <c r="D15" t="s">
        <v>92</v>
      </c>
      <c r="E15" s="2" t="s">
        <v>93</v>
      </c>
      <c r="H15">
        <v>2023</v>
      </c>
      <c r="N15" s="6">
        <f>1.241635+1.022214</f>
        <v>2.263849</v>
      </c>
      <c r="O15" s="6">
        <f>1.306+0.886</f>
        <v>2.1920000000000002</v>
      </c>
      <c r="P15">
        <f>O15*Pathways!E$7</f>
        <v>2.2610339283192782</v>
      </c>
      <c r="Q15">
        <f>P15*Pathways!F$7</f>
        <v>2.3300678566385558</v>
      </c>
      <c r="R15">
        <f>Q15*Pathways!G$7</f>
        <v>2.3991017849578333</v>
      </c>
      <c r="S15">
        <f>R15*Pathways!H$7</f>
        <v>2.4853941933137258</v>
      </c>
      <c r="T15">
        <f>S15*Pathways!I$7</f>
        <v>2.5716866016696183</v>
      </c>
      <c r="U15">
        <f>T15*Pathways!J$7</f>
        <v>2.6579790100255107</v>
      </c>
      <c r="V15">
        <f>U15*Pathways!K$7</f>
        <v>2.7442714183814032</v>
      </c>
      <c r="W15">
        <f>V15*Pathways!L$7</f>
        <v>2.8305638267372957</v>
      </c>
      <c r="X15">
        <f>W15*Pathways!M$7</f>
        <v>2.9168562350931877</v>
      </c>
      <c r="Y15">
        <f>X15*Pathways!N$7</f>
        <v>3.0031486434490802</v>
      </c>
      <c r="Z15">
        <f>Y15*Pathways!O$7</f>
        <v>3.0894410518049726</v>
      </c>
      <c r="AA15">
        <f>Z15*Pathways!P$7</f>
        <v>3.1757334601608647</v>
      </c>
      <c r="AB15">
        <f>AA15*Pathways!Q$7</f>
        <v>3.2620258685167562</v>
      </c>
      <c r="AC15">
        <f>AB15*Pathways!R$7</f>
        <v>3.3948263378861498</v>
      </c>
      <c r="AD15">
        <f>AC15*Pathways!S$7</f>
        <v>3.5276268072555435</v>
      </c>
      <c r="AE15">
        <f>AD15*Pathways!T$7</f>
        <v>3.6604272766249371</v>
      </c>
      <c r="AF15">
        <f>AE15*Pathways!U$7</f>
        <v>3.7932277459943302</v>
      </c>
      <c r="AG15">
        <f>AF15*Pathways!V$7</f>
        <v>3.9260282153637234</v>
      </c>
      <c r="AH15">
        <f>AG15*Pathways!W$7</f>
        <v>4.0588286847331165</v>
      </c>
      <c r="AI15">
        <f>AH15*Pathways!X$7</f>
        <v>4.1916291541025101</v>
      </c>
      <c r="AJ15">
        <f>AI15*Pathways!Y$7</f>
        <v>4.3244296234719029</v>
      </c>
      <c r="AK15">
        <f>AJ15*Pathways!Z$7</f>
        <v>4.4572300928412965</v>
      </c>
      <c r="AL15">
        <f>AK15*Pathways!AA$7</f>
        <v>4.5900305622106892</v>
      </c>
      <c r="AM15">
        <f>AL15*Pathways!AB$7</f>
        <v>4.7228310315800828</v>
      </c>
      <c r="AN15">
        <f>AM15*Pathways!AC$7</f>
        <v>4.8556315009494764</v>
      </c>
      <c r="AO15">
        <f>AN15*Pathways!AD$7</f>
        <v>4.98843197031887</v>
      </c>
      <c r="AP15">
        <f>AO15*Pathways!AE$7</f>
        <v>5.1212324396882636</v>
      </c>
      <c r="AX15" s="6">
        <f>1.241635+1.022214</f>
        <v>2.263849</v>
      </c>
      <c r="AY15" s="6">
        <f>1.306+0.886</f>
        <v>2.1920000000000002</v>
      </c>
      <c r="AZ15">
        <f>AY15*Pathways!G$40</f>
        <v>2.1887040072175026</v>
      </c>
      <c r="BA15">
        <f>AZ15*Pathways!H$40</f>
        <v>2.185408014435005</v>
      </c>
      <c r="BB15">
        <f>BA15*Pathways!I$40</f>
        <v>2.1821120216525074</v>
      </c>
      <c r="BC15">
        <f>BB15*Pathways!J$40</f>
        <v>2.1788160288700098</v>
      </c>
      <c r="BD15">
        <f>BC15*Pathways!K$40</f>
        <v>2.1755200360875122</v>
      </c>
      <c r="BE15">
        <f>BD15*Pathways!L$40</f>
        <v>2.1722240433050151</v>
      </c>
      <c r="BF15">
        <f>BE15*Pathways!M$40</f>
        <v>2.1794917073904223</v>
      </c>
      <c r="BG15">
        <f>BF15*Pathways!N$40</f>
        <v>2.1867593714758295</v>
      </c>
      <c r="BH15">
        <f>BG15*Pathways!O$40</f>
        <v>2.1940270355612368</v>
      </c>
      <c r="BI15">
        <f>BH15*Pathways!P$40</f>
        <v>2.2012946996466436</v>
      </c>
      <c r="BJ15">
        <f>BI15*Pathways!Q$40</f>
        <v>2.2085623637320508</v>
      </c>
      <c r="BK15">
        <f>BJ15*Pathways!R$40</f>
        <v>2.2158300278174581</v>
      </c>
      <c r="BL15">
        <f>BK15*Pathways!S$40</f>
        <v>2.2230976919028649</v>
      </c>
      <c r="BM15">
        <f>BL15*Pathways!T$40</f>
        <v>2.2303653559882717</v>
      </c>
      <c r="BN15">
        <f>BM15*Pathways!U$40</f>
        <v>2.2376330200736789</v>
      </c>
      <c r="BO15">
        <f>BN15*Pathways!V$40</f>
        <v>2.2449006841590866</v>
      </c>
      <c r="BP15">
        <f>BO15*Pathways!W$40</f>
        <v>2.2446699646643116</v>
      </c>
      <c r="BQ15">
        <f>BP15*Pathways!X$40</f>
        <v>2.2444392451695365</v>
      </c>
      <c r="BR15">
        <f>BQ15*Pathways!Y$40</f>
        <v>2.2442085256747615</v>
      </c>
      <c r="BS15">
        <f>BR15*Pathways!Z$40</f>
        <v>2.2439778061799869</v>
      </c>
      <c r="BT15">
        <f>BS15*Pathways!AA$40</f>
        <v>2.2437470866852123</v>
      </c>
      <c r="BU15">
        <f>BT15*Pathways!AB$40</f>
        <v>2.2435163671904377</v>
      </c>
      <c r="BV15">
        <f>BU15*Pathways!AC$40</f>
        <v>2.2432856476956626</v>
      </c>
      <c r="BW15">
        <f>BV15*Pathways!AD$40</f>
        <v>2.243054928200888</v>
      </c>
      <c r="BX15">
        <f>BW15*Pathways!AE$40</f>
        <v>2.242824208706113</v>
      </c>
      <c r="BY15">
        <f>BX15*Pathways!AF$40</f>
        <v>2.2425934892113388</v>
      </c>
      <c r="CD15">
        <f>CE15</f>
        <v>2.3269528048780486</v>
      </c>
      <c r="CE15">
        <f>CE14/CE16</f>
        <v>2.3269528048780486</v>
      </c>
      <c r="CF15" s="6">
        <f>1.241635+1.022214</f>
        <v>2.263849</v>
      </c>
      <c r="CG15" s="6">
        <f>1.306+0.886</f>
        <v>2.1920000000000002</v>
      </c>
      <c r="CH15" s="6">
        <f>1.306+0.886</f>
        <v>2.1920000000000002</v>
      </c>
      <c r="CI15">
        <f>CH15*Pathways!G$15</f>
        <v>2.2569433322058527</v>
      </c>
      <c r="CJ15">
        <f>CI15*Pathways!H$15</f>
        <v>2.4154485710074929</v>
      </c>
      <c r="CK15">
        <f>CJ15*Pathways!I$15</f>
        <v>2.573953809809133</v>
      </c>
      <c r="CL15">
        <f>CK15*Pathways!J$15</f>
        <v>2.7324590486107736</v>
      </c>
      <c r="CM15">
        <f>CL15*Pathways!K$15</f>
        <v>2.8909642874124142</v>
      </c>
      <c r="CN15">
        <f>CM15*Pathways!L$15</f>
        <v>3.0494695262140548</v>
      </c>
      <c r="CO15">
        <f>CN15*Pathways!M$15</f>
        <v>3.1736076001459739</v>
      </c>
      <c r="CP15">
        <f>CO15*Pathways!N$15</f>
        <v>3.2977456740778934</v>
      </c>
      <c r="CQ15">
        <f>CP15*Pathways!O$15</f>
        <v>3.4218837480098125</v>
      </c>
      <c r="CR15">
        <f>CQ15*Pathways!P$15</f>
        <v>3.5460218219417317</v>
      </c>
      <c r="CS15">
        <f>CR15*Pathways!Q$15</f>
        <v>3.6701598958736499</v>
      </c>
      <c r="CT15">
        <f>CS15*Pathways!R$15</f>
        <v>3.7942979571015996</v>
      </c>
      <c r="CU15">
        <f>CT15*Pathways!S$15</f>
        <v>3.9184360183295488</v>
      </c>
      <c r="CV15">
        <f>CU15*Pathways!T$15</f>
        <v>4.0425740795574985</v>
      </c>
      <c r="CW15">
        <f>CV15*Pathways!U$15</f>
        <v>4.1667121407854486</v>
      </c>
      <c r="CX15">
        <f>CW15*Pathways!V$15</f>
        <v>4.2908502020133987</v>
      </c>
      <c r="CY15">
        <f>CX15*Pathways!W$15</f>
        <v>4.4149882633727975</v>
      </c>
      <c r="CZ15">
        <f>CY15*Pathways!X$15</f>
        <v>4.5391263247321954</v>
      </c>
      <c r="DA15">
        <f>CZ15*Pathways!Y$15</f>
        <v>4.6632643860915941</v>
      </c>
      <c r="DB15">
        <f>DA15*Pathways!Z$15</f>
        <v>4.7874024474509929</v>
      </c>
      <c r="DC15">
        <f>DB15*Pathways!AA$15</f>
        <v>4.9115405088103925</v>
      </c>
      <c r="DD15">
        <f>DC15*Pathways!AB$15</f>
        <v>5.0356786280319286</v>
      </c>
      <c r="DE15">
        <f>DD15*Pathways!AC$15</f>
        <v>5.1598167472534646</v>
      </c>
      <c r="DF15">
        <f>DE15*Pathways!AD$15</f>
        <v>5.2839548664749998</v>
      </c>
      <c r="DG15">
        <f>DF15*Pathways!AE$15</f>
        <v>5.4080929856965358</v>
      </c>
      <c r="DH15">
        <f>DG15*Pathways!AF$15</f>
        <v>5.5322311049180728</v>
      </c>
    </row>
    <row r="16" spans="1:113" x14ac:dyDescent="0.35">
      <c r="A16" s="2" t="str">
        <f>A14&amp;Lists!A$2</f>
        <v>Liberty Steel2</v>
      </c>
      <c r="B16" s="2" t="s">
        <v>34</v>
      </c>
      <c r="C16" s="2" t="s">
        <v>33</v>
      </c>
      <c r="D16" t="s">
        <v>91</v>
      </c>
      <c r="E16" s="2" t="s">
        <v>112</v>
      </c>
      <c r="H16">
        <v>2023</v>
      </c>
      <c r="N16" s="6">
        <f>N14/N15</f>
        <v>1.2677523986803008</v>
      </c>
      <c r="O16" s="6">
        <f>O14/O15</f>
        <v>1.2851277372262773</v>
      </c>
      <c r="P16">
        <f>P14/P15</f>
        <v>1.1056151356346806</v>
      </c>
      <c r="Q16">
        <f>Q14/Q15</f>
        <v>0.93673952904335789</v>
      </c>
      <c r="R16">
        <f>R14/R15</f>
        <v>0.77758268185890589</v>
      </c>
      <c r="S16">
        <f>R16-($R16-$V16)/4</f>
        <v>0.6624215363116982</v>
      </c>
      <c r="T16">
        <f>S16-($R16-$V16)/4</f>
        <v>0.54726039076449051</v>
      </c>
      <c r="U16">
        <f>T16-($R16-$V16)/4</f>
        <v>0.43209924521728282</v>
      </c>
      <c r="V16" s="6">
        <f>N16*0.25</f>
        <v>0.31693809967007519</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X16">
        <f>AX14/AX15</f>
        <v>1.2677523986803008</v>
      </c>
      <c r="AY16">
        <f>AY14/AY15</f>
        <v>1.2851277372262773</v>
      </c>
      <c r="AZ16">
        <f>AZ14/AZ15</f>
        <v>1.1421523079821878</v>
      </c>
      <c r="BA16">
        <f>BA14/BA15</f>
        <v>0.99874561283282992</v>
      </c>
      <c r="BB16">
        <f>BB14/BB15</f>
        <v>0.85490569754858969</v>
      </c>
      <c r="BC16">
        <f>BB16-($R16-$V16)/4</f>
        <v>0.73974455200138201</v>
      </c>
      <c r="BD16">
        <f>BC16-($R16-$V16)/4</f>
        <v>0.62458340645417432</v>
      </c>
      <c r="BE16">
        <f>BD16-($R16-$V16)/4</f>
        <v>0.50942226090696663</v>
      </c>
      <c r="BF16" s="6">
        <f>AX16*0.25</f>
        <v>0.31693809967007519</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CD16">
        <f>CE16</f>
        <v>1.2677523986803008</v>
      </c>
      <c r="CE16">
        <f>CF16</f>
        <v>1.2677523986803008</v>
      </c>
      <c r="CF16">
        <f t="shared" ref="CF16:CK16" si="82">CF14/CF15</f>
        <v>1.2677523986803008</v>
      </c>
      <c r="CG16">
        <f t="shared" si="82"/>
        <v>1.2851277372262773</v>
      </c>
      <c r="CH16" s="6">
        <f t="shared" si="82"/>
        <v>1.2851277372262773</v>
      </c>
      <c r="CI16">
        <f t="shared" si="82"/>
        <v>1.1025310048737373</v>
      </c>
      <c r="CJ16">
        <f t="shared" si="82"/>
        <v>0.89411963720642618</v>
      </c>
      <c r="CK16">
        <f t="shared" si="82"/>
        <v>0.71137640194708018</v>
      </c>
      <c r="CL16">
        <f>CK16-($CK16-$CO16)/4</f>
        <v>0.61385278503695251</v>
      </c>
      <c r="CM16">
        <f>CL16-($CK16-$CO16)/4</f>
        <v>0.51632916812682483</v>
      </c>
      <c r="CN16">
        <f>CM16-($CK16-$CO16)/4</f>
        <v>0.4188055512166971</v>
      </c>
      <c r="CO16" s="6">
        <f>CG16*0.25</f>
        <v>0.32128193430656932</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row>
    <row r="17" spans="1:113" x14ac:dyDescent="0.35">
      <c r="A17" s="2" t="str">
        <f>A14&amp;Lists!A$3</f>
        <v>Liberty Steel3</v>
      </c>
      <c r="B17" s="2" t="s">
        <v>35</v>
      </c>
      <c r="C17" s="2" t="s">
        <v>33</v>
      </c>
      <c r="P17">
        <f>P14+O17</f>
        <v>2.4998333333333336</v>
      </c>
      <c r="Q17">
        <f t="shared" ref="Q17:AP17" si="83">Q14+P17</f>
        <v>4.682500000000001</v>
      </c>
      <c r="R17">
        <f t="shared" si="83"/>
        <v>6.5480000000000009</v>
      </c>
      <c r="S17">
        <f t="shared" si="83"/>
        <v>8.1943786398750529</v>
      </c>
      <c r="T17">
        <f t="shared" si="83"/>
        <v>9.6017608544285729</v>
      </c>
      <c r="U17">
        <f t="shared" si="83"/>
        <v>10.750271578463977</v>
      </c>
      <c r="V17">
        <f t="shared" si="83"/>
        <v>11.62003574678468</v>
      </c>
      <c r="W17">
        <f t="shared" si="83"/>
        <v>11.62003574678468</v>
      </c>
      <c r="X17">
        <f t="shared" si="83"/>
        <v>11.62003574678468</v>
      </c>
      <c r="Y17">
        <f t="shared" si="83"/>
        <v>11.62003574678468</v>
      </c>
      <c r="Z17">
        <f t="shared" si="83"/>
        <v>11.62003574678468</v>
      </c>
      <c r="AA17">
        <f t="shared" si="83"/>
        <v>11.62003574678468</v>
      </c>
      <c r="AB17">
        <f t="shared" si="83"/>
        <v>11.62003574678468</v>
      </c>
      <c r="AC17">
        <f t="shared" si="83"/>
        <v>11.62003574678468</v>
      </c>
      <c r="AD17">
        <f t="shared" si="83"/>
        <v>11.62003574678468</v>
      </c>
      <c r="AE17">
        <f t="shared" si="83"/>
        <v>11.62003574678468</v>
      </c>
      <c r="AF17">
        <f t="shared" si="83"/>
        <v>11.62003574678468</v>
      </c>
      <c r="AG17">
        <f t="shared" si="83"/>
        <v>11.62003574678468</v>
      </c>
      <c r="AH17">
        <f t="shared" si="83"/>
        <v>11.62003574678468</v>
      </c>
      <c r="AI17">
        <f t="shared" si="83"/>
        <v>11.62003574678468</v>
      </c>
      <c r="AJ17">
        <f t="shared" si="83"/>
        <v>11.62003574678468</v>
      </c>
      <c r="AK17">
        <f t="shared" si="83"/>
        <v>11.62003574678468</v>
      </c>
      <c r="AL17">
        <f t="shared" si="83"/>
        <v>11.62003574678468</v>
      </c>
      <c r="AM17">
        <f t="shared" si="83"/>
        <v>11.62003574678468</v>
      </c>
      <c r="AN17">
        <f t="shared" si="83"/>
        <v>11.62003574678468</v>
      </c>
      <c r="AO17">
        <f t="shared" si="83"/>
        <v>11.62003574678468</v>
      </c>
      <c r="AP17">
        <f t="shared" si="83"/>
        <v>11.62003574678468</v>
      </c>
      <c r="AY17">
        <f>AY14+AX17</f>
        <v>2.8170000000000002</v>
      </c>
      <c r="AZ17">
        <f t="shared" ref="AZ17:BY17" si="84">AZ14+AY17</f>
        <v>5.3168333333333333</v>
      </c>
      <c r="BA17">
        <f t="shared" si="84"/>
        <v>7.4995000000000003</v>
      </c>
      <c r="BB17">
        <f t="shared" si="84"/>
        <v>9.3650000000000002</v>
      </c>
      <c r="BC17">
        <f t="shared" si="84"/>
        <v>10.976767287169876</v>
      </c>
      <c r="BD17">
        <f t="shared" si="84"/>
        <v>12.335561002118723</v>
      </c>
      <c r="BE17">
        <f t="shared" si="84"/>
        <v>13.442140285455636</v>
      </c>
      <c r="BF17">
        <f t="shared" si="84"/>
        <v>14.132904245442644</v>
      </c>
      <c r="BG17">
        <f t="shared" si="84"/>
        <v>14.132904245442644</v>
      </c>
      <c r="BH17">
        <f t="shared" si="84"/>
        <v>14.132904245442644</v>
      </c>
      <c r="BI17">
        <f t="shared" si="84"/>
        <v>14.132904245442644</v>
      </c>
      <c r="BJ17">
        <f t="shared" si="84"/>
        <v>14.132904245442644</v>
      </c>
      <c r="BK17">
        <f t="shared" si="84"/>
        <v>14.132904245442644</v>
      </c>
      <c r="BL17">
        <f t="shared" si="84"/>
        <v>14.132904245442644</v>
      </c>
      <c r="BM17">
        <f t="shared" si="84"/>
        <v>14.132904245442644</v>
      </c>
      <c r="BN17">
        <f t="shared" si="84"/>
        <v>14.132904245442644</v>
      </c>
      <c r="BO17">
        <f t="shared" si="84"/>
        <v>14.132904245442644</v>
      </c>
      <c r="BP17">
        <f t="shared" si="84"/>
        <v>14.132904245442644</v>
      </c>
      <c r="BQ17">
        <f t="shared" si="84"/>
        <v>14.132904245442644</v>
      </c>
      <c r="BR17">
        <f t="shared" si="84"/>
        <v>14.132904245442644</v>
      </c>
      <c r="BS17">
        <f t="shared" si="84"/>
        <v>14.132904245442644</v>
      </c>
      <c r="BT17">
        <f t="shared" si="84"/>
        <v>14.132904245442644</v>
      </c>
      <c r="BU17">
        <f t="shared" si="84"/>
        <v>14.132904245442644</v>
      </c>
      <c r="BV17">
        <f t="shared" si="84"/>
        <v>14.132904245442644</v>
      </c>
      <c r="BW17">
        <f t="shared" si="84"/>
        <v>14.132904245442644</v>
      </c>
      <c r="BX17">
        <f t="shared" si="84"/>
        <v>14.132904245442644</v>
      </c>
      <c r="BY17">
        <f t="shared" si="84"/>
        <v>14.132904245442644</v>
      </c>
      <c r="CD17">
        <f t="shared" ref="CD17:CG17" si="85">CD14+CC17</f>
        <v>2.95</v>
      </c>
      <c r="CE17">
        <f t="shared" si="85"/>
        <v>5.9</v>
      </c>
      <c r="CF17">
        <f t="shared" si="85"/>
        <v>8.77</v>
      </c>
      <c r="CG17">
        <f t="shared" si="85"/>
        <v>11.587</v>
      </c>
      <c r="CH17">
        <f t="shared" ref="CH17" si="86">CH14+CG17</f>
        <v>14.404</v>
      </c>
      <c r="CI17">
        <f t="shared" ref="CI17" si="87">CI14+CH17</f>
        <v>16.89235</v>
      </c>
      <c r="CJ17">
        <f t="shared" ref="CJ17" si="88">CJ14+CI17</f>
        <v>19.052050000000001</v>
      </c>
      <c r="CK17">
        <f t="shared" ref="CK17" si="89">CK14+CJ17</f>
        <v>20.883100000000002</v>
      </c>
      <c r="CL17">
        <f t="shared" ref="CL17" si="90">CL14+CK17</f>
        <v>22.560427596989147</v>
      </c>
      <c r="CM17">
        <f t="shared" ref="CM17" si="91">CM14+CL17</f>
        <v>24.053116782593158</v>
      </c>
      <c r="CN17">
        <f t="shared" ref="CN17" si="92">CN14+CM17</f>
        <v>25.330251548437754</v>
      </c>
      <c r="CO17">
        <f t="shared" ref="CO17" si="93">CO14+CN17</f>
        <v>26.349874336942683</v>
      </c>
      <c r="CP17">
        <f t="shared" ref="CP17" si="94">CP14+CO17</f>
        <v>26.349874336942683</v>
      </c>
      <c r="CQ17">
        <f t="shared" ref="CQ17" si="95">CQ14+CP17</f>
        <v>26.349874336942683</v>
      </c>
      <c r="CR17">
        <f t="shared" ref="CR17" si="96">CR14+CQ17</f>
        <v>26.349874336942683</v>
      </c>
      <c r="CS17">
        <f t="shared" ref="CS17" si="97">CS14+CR17</f>
        <v>26.349874336942683</v>
      </c>
      <c r="CT17">
        <f t="shared" ref="CT17" si="98">CT14+CS17</f>
        <v>26.349874336942683</v>
      </c>
      <c r="CU17">
        <f t="shared" ref="CU17" si="99">CU14+CT17</f>
        <v>26.349874336942683</v>
      </c>
      <c r="CV17">
        <f t="shared" ref="CV17" si="100">CV14+CU17</f>
        <v>26.349874336942683</v>
      </c>
      <c r="CW17">
        <f t="shared" ref="CW17" si="101">CW14+CV17</f>
        <v>26.349874336942683</v>
      </c>
      <c r="CX17">
        <f t="shared" ref="CX17" si="102">CX14+CW17</f>
        <v>26.349874336942683</v>
      </c>
      <c r="CY17">
        <f t="shared" ref="CY17" si="103">CY14+CX17</f>
        <v>26.349874336942683</v>
      </c>
      <c r="CZ17">
        <f t="shared" ref="CZ17" si="104">CZ14+CY17</f>
        <v>26.349874336942683</v>
      </c>
      <c r="DA17">
        <f t="shared" ref="DA17" si="105">DA14+CZ17</f>
        <v>26.349874336942683</v>
      </c>
      <c r="DB17">
        <f t="shared" ref="DB17" si="106">DB14+DA17</f>
        <v>26.349874336942683</v>
      </c>
      <c r="DC17">
        <f t="shared" ref="DC17" si="107">DC14+DB17</f>
        <v>26.349874336942683</v>
      </c>
      <c r="DD17">
        <f t="shared" ref="DD17" si="108">DD14+DC17</f>
        <v>26.349874336942683</v>
      </c>
      <c r="DE17">
        <f t="shared" ref="DE17" si="109">DE14+DD17</f>
        <v>26.349874336942683</v>
      </c>
      <c r="DF17">
        <f t="shared" ref="DF17" si="110">DF14+DE17</f>
        <v>26.349874336942683</v>
      </c>
      <c r="DG17">
        <f t="shared" ref="DG17" si="111">DG14+DF17</f>
        <v>26.349874336942683</v>
      </c>
      <c r="DH17">
        <f t="shared" ref="DH17" si="112">DH14+DG17</f>
        <v>26.349874336942683</v>
      </c>
    </row>
    <row r="18" spans="1:113" x14ac:dyDescent="0.35">
      <c r="A18" s="2" t="str">
        <f>A14&amp;Lists!A$4</f>
        <v>Liberty Steel4</v>
      </c>
      <c r="B18" s="2" t="s">
        <v>36</v>
      </c>
      <c r="C18" s="2" t="s">
        <v>33</v>
      </c>
      <c r="I18" s="2">
        <f>P16-Pathways!$AF$5</f>
        <v>1.0267056721764014</v>
      </c>
      <c r="J18" s="2"/>
      <c r="K18" s="2"/>
      <c r="P18">
        <f>$I18*Pathways!F$6*P21+Pathways!$AF$5</f>
        <v>1.1056151356346806</v>
      </c>
      <c r="Q18">
        <f>$I18*Pathways!G$6*Q21+Pathways!$AF$5</f>
        <v>1.1047139090415858</v>
      </c>
      <c r="R18">
        <f>$I18*Pathways!H$6*R21+Pathways!$AF$5</f>
        <v>1.0528121004555222</v>
      </c>
      <c r="S18">
        <f>$I18*Pathways!I$6*S21+Pathways!$AF$5</f>
        <v>0.99739118755704637</v>
      </c>
      <c r="T18">
        <f>$I18*Pathways!J$6*T21+Pathways!$AF$5</f>
        <v>0.94568954903997193</v>
      </c>
      <c r="U18">
        <f>$I18*Pathways!K$6*U21+Pathways!$AF$5</f>
        <v>0.8973449414751784</v>
      </c>
      <c r="V18">
        <f>$I18*Pathways!L$6*V21+Pathways!$AF$5</f>
        <v>0.85204068377508391</v>
      </c>
      <c r="W18">
        <f>$I18*Pathways!M$6*W21+Pathways!$AF$5</f>
        <v>0.80949871213883917</v>
      </c>
      <c r="X18">
        <f>$I18*Pathways!N$6*X21+Pathways!$AF$5</f>
        <v>0.76947386777443816</v>
      </c>
      <c r="Y18">
        <f>$I18*Pathways!O$6*Y21+Pathways!$AF$5</f>
        <v>0.73174916943964352</v>
      </c>
      <c r="Z18">
        <f>$I18*Pathways!P$6*Z21+Pathways!$AF$5</f>
        <v>0.69613187825016853</v>
      </c>
      <c r="AA18">
        <f>$I18*Pathways!Q$6*AA21+Pathways!$AF$5</f>
        <v>0.6624502040603002</v>
      </c>
      <c r="AB18">
        <f>$I18*Pathways!R$6*AB21+Pathways!$AF$5</f>
        <v>0.60913983807623351</v>
      </c>
      <c r="AC18">
        <f>$I18*Pathways!S$6*AC21+Pathways!$AF$5</f>
        <v>0.55200598781756649</v>
      </c>
      <c r="AD18">
        <f>$I18*Pathways!T$6*AD21+Pathways!$AF$5</f>
        <v>0.49917384096790279</v>
      </c>
      <c r="AE18">
        <f>$I18*Pathways!U$6*AE21+Pathways!$AF$5</f>
        <v>0.45017519953670904</v>
      </c>
      <c r="AF18">
        <f>$I18*Pathways!V$6*AF21+Pathways!$AF$5</f>
        <v>0.40460743176576225</v>
      </c>
      <c r="AG18">
        <f>$I18*Pathways!W$6*AG21+Pathways!$AF$5</f>
        <v>0.36212238302593014</v>
      </c>
      <c r="AH18">
        <f>$I18*Pathways!X$6*AH21+Pathways!$AF$5</f>
        <v>0.32241746365448104</v>
      </c>
      <c r="AI18">
        <f>$I18*Pathways!Y$6*AI21+Pathways!$AF$5</f>
        <v>0.28522843093948475</v>
      </c>
      <c r="AJ18">
        <f>$I18*Pathways!Z$6*AJ21+Pathways!$AF$5</f>
        <v>0.2503235010680816</v>
      </c>
      <c r="AK18">
        <f>$I18*Pathways!AA$6*AK21+Pathways!$AF$5</f>
        <v>0.21749851366035011</v>
      </c>
      <c r="AL18">
        <f>$I18*Pathways!AB$6*AL21+Pathways!$AF$5</f>
        <v>0.18657293571218958</v>
      </c>
      <c r="AM18">
        <f>$I18*Pathways!AC$6*AM21+Pathways!$AF$5</f>
        <v>0.15738653972483752</v>
      </c>
      <c r="AN18">
        <f>$I18*Pathways!AD$6*AN21+Pathways!$AF$5</f>
        <v>0.12979662694901559</v>
      </c>
      <c r="AO18">
        <f>$I18*Pathways!AE$6*AO21+Pathways!$AF$5</f>
        <v>0.10367569416060869</v>
      </c>
      <c r="AP18">
        <f>$I18*Pathways!AF$6*AP21+Pathways!$AF$5</f>
        <v>7.8909463458279275E-2</v>
      </c>
      <c r="AR18">
        <f>AY16-Pathways!$AF$37</f>
        <v>0.65549810759664762</v>
      </c>
      <c r="AX18" t="b">
        <f>AY16=AY18</f>
        <v>1</v>
      </c>
      <c r="AY18">
        <f>$AR18*Pathways!F$38*AY21+Pathways!$AF$37</f>
        <v>1.2851277372262773</v>
      </c>
      <c r="AZ18">
        <f>$AR18*Pathways!G$38*AZ21+Pathways!$AF$37</f>
        <v>1.286210415480177</v>
      </c>
      <c r="BA18">
        <f>$AR18*Pathways!H$38*BA21+Pathways!$AF$37</f>
        <v>1.28729635948554</v>
      </c>
      <c r="BB18">
        <f>$AR18*Pathways!I$38*BB21+Pathways!$AF$37</f>
        <v>1.2883855840407268</v>
      </c>
      <c r="BC18">
        <f>$AR18*Pathways!J$38*BC21+Pathways!$AF$37</f>
        <v>1.289478104033642</v>
      </c>
      <c r="BD18">
        <f>$AR18*Pathways!K$38*BD21+Pathways!$AF$37</f>
        <v>1.2905739344424132</v>
      </c>
      <c r="BE18">
        <f>$AR18*Pathways!L$38*BE21+Pathways!$AF$37</f>
        <v>1.2916730903360751</v>
      </c>
      <c r="BF18">
        <f>$AR18*Pathways!M$38*BF21+Pathways!$AF$37</f>
        <v>1.252911190325392</v>
      </c>
      <c r="BG18">
        <f>$AR18*Pathways!N$38*BG21+Pathways!$AF$37</f>
        <v>1.2144069395762274</v>
      </c>
      <c r="BH18">
        <f>$AR18*Pathways!O$38*BH21+Pathways!$AF$37</f>
        <v>1.1761577777168255</v>
      </c>
      <c r="BI18">
        <f>$AR18*Pathways!P$38*BI21+Pathways!$AF$37</f>
        <v>1.1381611781881169</v>
      </c>
      <c r="BJ18">
        <f>$AR18*Pathways!Q$38*BJ21+Pathways!$AF$37</f>
        <v>1.1004146476873848</v>
      </c>
      <c r="BK18">
        <f>$AR18*Pathways!R$38*BK21+Pathways!$AF$37</f>
        <v>1.0629157256228823</v>
      </c>
      <c r="BL18">
        <f>$AR18*Pathways!S$38*BL21+Pathways!$AF$37</f>
        <v>1.0256619835791427</v>
      </c>
      <c r="BM18">
        <f>$AR18*Pathways!T$38*BM21+Pathways!$AF$37</f>
        <v>0.98865102479274858</v>
      </c>
      <c r="BN18">
        <f>$AR18*Pathways!U$38*BN21+Pathways!$AF$37</f>
        <v>0.9518804836383119</v>
      </c>
      <c r="BO18">
        <f>$AR18*Pathways!V$38*BO21+Pathways!$AF$37</f>
        <v>0.91534802512444291</v>
      </c>
      <c r="BP18">
        <f>$AR18*Pathways!W$38*BP21+Pathways!$AF$37</f>
        <v>0.88680261650886494</v>
      </c>
      <c r="BQ18">
        <f>$AR18*Pathways!X$38*BQ21+Pathways!$AF$37</f>
        <v>0.85825133918263397</v>
      </c>
      <c r="BR18">
        <f>$AR18*Pathways!Y$38*BR21+Pathways!$AF$37</f>
        <v>0.82969419133572331</v>
      </c>
      <c r="BS18">
        <f>$AR18*Pathways!Z$38*BS21+Pathways!$AF$37</f>
        <v>0.80113117115736143</v>
      </c>
      <c r="BT18">
        <f>$AR18*Pathways!AA$38*BT21+Pathways!$AF$37</f>
        <v>0.77256227683603218</v>
      </c>
      <c r="BU18">
        <f>$AR18*Pathways!AB$38*BU21+Pathways!$AF$37</f>
        <v>0.74398750655947443</v>
      </c>
      <c r="BV18">
        <f>$AR18*Pathways!AC$38*BV21+Pathways!$AF$37</f>
        <v>0.71540685851468133</v>
      </c>
      <c r="BW18">
        <f>$AR18*Pathways!AD$38*BW21+Pathways!$AF$37</f>
        <v>0.68682033088789995</v>
      </c>
      <c r="BX18">
        <f>$AR18*Pathways!AE$38*BX21+Pathways!$AF$37</f>
        <v>0.6582279218646313</v>
      </c>
      <c r="BY18">
        <f>$AR18*Pathways!AF$38*BY21+Pathways!$AF$37</f>
        <v>0.62962962962962965</v>
      </c>
      <c r="CA18">
        <f>CH16-Pathways!$AF$13</f>
        <v>1.106280610283807</v>
      </c>
      <c r="CH18">
        <f>$CA18*Pathways!F$14*CH21+Pathways!$AF$13</f>
        <v>1.2851277372262773</v>
      </c>
      <c r="CI18">
        <f>$CA18*Pathways!G$14*CI21+Pathways!$AF$13</f>
        <v>1.2851277372262773</v>
      </c>
      <c r="CJ18">
        <f>$CA18*Pathways!H$14*CJ21+Pathways!$AF$13</f>
        <v>1.2924178530999966</v>
      </c>
      <c r="CK18">
        <f>$CA18*Pathways!I$14*CK21+Pathways!$AF$13</f>
        <v>1.2988101117137667</v>
      </c>
      <c r="CL18">
        <f>$CA18*Pathways!J$14*CL21+Pathways!$AF$13</f>
        <v>1.3044607625229674</v>
      </c>
      <c r="CM18">
        <f>$CA18*Pathways!K$14*CM21+Pathways!$AF$13</f>
        <v>1.3094917877215737</v>
      </c>
      <c r="CN18">
        <f>$CA18*Pathways!L$14*CN21+Pathways!$AF$13</f>
        <v>1.313999807955764</v>
      </c>
      <c r="CO18">
        <f>$CA18*Pathways!M$14*CO21+Pathways!$AF$13</f>
        <v>1.2623440001752444</v>
      </c>
      <c r="CP18">
        <f>$CA18*Pathways!N$14*CP21+Pathways!$AF$13</f>
        <v>1.214577183917434</v>
      </c>
      <c r="CQ18">
        <f>$CA18*Pathways!O$14*CQ21+Pathways!$AF$13</f>
        <v>1.170276108172611</v>
      </c>
      <c r="CR18">
        <f>$CA18*Pathways!P$14*CR21+Pathways!$AF$13</f>
        <v>1.129076790111311</v>
      </c>
      <c r="CS18">
        <f>$CA18*Pathways!Q$14*CS21+Pathways!$AF$13</f>
        <v>1.090664491763887</v>
      </c>
      <c r="CT18">
        <f>$CA18*Pathways!R$14*CT21+Pathways!$AF$13</f>
        <v>0.88423835780739157</v>
      </c>
      <c r="CU18">
        <f>$CA18*Pathways!S$14*CU21+Pathways!$AF$13</f>
        <v>0.69089159528188104</v>
      </c>
      <c r="CV18">
        <f>$CA18*Pathways!T$14*CV21+Pathways!$AF$13</f>
        <v>0.50941929282674436</v>
      </c>
      <c r="CW18">
        <f>$CA18*Pathways!U$14*CW21+Pathways!$AF$13</f>
        <v>0.33876012986009957</v>
      </c>
      <c r="CX18">
        <f>$CA18*Pathways!V$14*CX21+Pathways!$AF$13</f>
        <v>0.17797560554270117</v>
      </c>
      <c r="CY18">
        <f>$CA18*Pathways!W$14*CY21+Pathways!$AF$13</f>
        <v>0.17836757110024176</v>
      </c>
      <c r="CZ18">
        <f>$CA18*Pathways!X$14*CZ21+Pathways!$AF$13</f>
        <v>0.17873809735825566</v>
      </c>
      <c r="DA18">
        <f>$CA18*Pathways!Y$14*DA21+Pathways!$AF$13</f>
        <v>0.17908889648628321</v>
      </c>
      <c r="DB18">
        <f>$CA18*Pathways!Z$14*DB21+Pathways!$AF$13</f>
        <v>0.17942150306661586</v>
      </c>
      <c r="DC18">
        <f>$CA18*Pathways!AA$14*DC21+Pathways!$AF$13</f>
        <v>0.17973729653668144</v>
      </c>
      <c r="DD18">
        <f>$CA18*Pathways!AB$14*DD21+Pathways!$AF$13</f>
        <v>0.17954170725144256</v>
      </c>
      <c r="DE18">
        <f>$CA18*Pathways!AC$14*DE21+Pathways!$AF$13</f>
        <v>0.17935552918648487</v>
      </c>
      <c r="DF18">
        <f>$CA18*Pathways!AD$14*DF21+Pathways!$AF$13</f>
        <v>0.17917809903683235</v>
      </c>
      <c r="DG18">
        <f>$CA18*Pathways!AE$14*DG21+Pathways!$AF$13</f>
        <v>0.17900881439988803</v>
      </c>
      <c r="DH18">
        <f>$CA18*Pathways!AF$14*DH21+Pathways!$AF$13</f>
        <v>0.17884712694247035</v>
      </c>
    </row>
    <row r="19" spans="1:113" x14ac:dyDescent="0.35">
      <c r="A19" s="2" t="str">
        <f>A14&amp;Lists!A$5</f>
        <v>Liberty Steel5</v>
      </c>
      <c r="B19" s="2" t="s">
        <v>37</v>
      </c>
      <c r="C19" s="2" t="s">
        <v>33</v>
      </c>
      <c r="I19" s="8">
        <f>AP17/AP19</f>
        <v>0.25175944450992799</v>
      </c>
      <c r="J19" s="8"/>
      <c r="K19" s="8"/>
      <c r="P19">
        <f>P18*P15+O19</f>
        <v>2.4998333333333336</v>
      </c>
      <c r="Q19">
        <f t="shared" ref="Q19" si="113">Q18*Q15+P19</f>
        <v>5.0738917035726621</v>
      </c>
      <c r="R19">
        <f t="shared" ref="R19" si="114">R18*R15+Q19</f>
        <v>7.5996950930007117</v>
      </c>
      <c r="S19">
        <f t="shared" ref="S19" si="115">S18*S15+R19</f>
        <v>10.078605359017276</v>
      </c>
      <c r="T19">
        <f t="shared" ref="T19" si="116">T18*T15+S19</f>
        <v>12.510622501622356</v>
      </c>
      <c r="U19">
        <f t="shared" ref="U19" si="117">U18*U15+T19</f>
        <v>14.895746520815951</v>
      </c>
      <c r="V19">
        <f t="shared" ref="V19" si="118">V18*V15+U19</f>
        <v>17.233977416598062</v>
      </c>
      <c r="W19">
        <f t="shared" ref="W19" si="119">W18*W15+V19</f>
        <v>19.525315188968687</v>
      </c>
      <c r="X19">
        <f t="shared" ref="X19" si="120">X18*X15+W19</f>
        <v>21.769759837927829</v>
      </c>
      <c r="Y19">
        <f t="shared" ref="Y19" si="121">Y18*Y15+X19</f>
        <v>23.967311363475485</v>
      </c>
      <c r="Z19">
        <f t="shared" ref="Z19" si="122">Z18*Z15+Y19</f>
        <v>26.117969765611658</v>
      </c>
      <c r="AA19">
        <f t="shared" ref="AA19" si="123">AA18*AA15+Z19</f>
        <v>28.221735044336345</v>
      </c>
      <c r="AB19">
        <f t="shared" ref="AB19" si="124">AB18*AB15+AA19</f>
        <v>30.208764953685126</v>
      </c>
      <c r="AC19">
        <f t="shared" ref="AC19" si="125">AC18*AC15+AB19</f>
        <v>32.082729419799065</v>
      </c>
      <c r="AD19">
        <f t="shared" ref="AD19" si="126">AD18*AD15+AC19</f>
        <v>33.843628442678153</v>
      </c>
      <c r="AE19">
        <f t="shared" ref="AE19" si="127">AE18*AE15+AD19</f>
        <v>35.491462022322395</v>
      </c>
      <c r="AF19">
        <f t="shared" ref="AF19" si="128">AF18*AF15+AE19</f>
        <v>37.026230158731792</v>
      </c>
      <c r="AG19">
        <f t="shared" ref="AG19" si="129">AG18*AG15+AF19</f>
        <v>38.447932851906344</v>
      </c>
      <c r="AH19">
        <f t="shared" ref="AH19" si="130">AH18*AH15+AG19</f>
        <v>39.756570101846052</v>
      </c>
      <c r="AI19">
        <f t="shared" ref="AI19" si="131">AI18*AI15+AH19</f>
        <v>40.952141908550914</v>
      </c>
      <c r="AJ19">
        <f t="shared" ref="AJ19" si="132">AJ18*AJ15+AI19</f>
        <v>42.034648272020924</v>
      </c>
      <c r="AK19">
        <f t="shared" ref="AK19" si="133">AK18*AK15+AJ19</f>
        <v>43.004089192256089</v>
      </c>
      <c r="AL19">
        <f t="shared" ref="AL19" si="134">AL18*AL15+AK19</f>
        <v>43.860464669256409</v>
      </c>
      <c r="AM19">
        <f t="shared" ref="AM19" si="135">AM18*AM15+AL19</f>
        <v>44.603774703021884</v>
      </c>
      <c r="AN19">
        <f t="shared" ref="AN19" si="136">AN18*AN15+AM19</f>
        <v>45.234019293552514</v>
      </c>
      <c r="AO19">
        <f t="shared" ref="AO19" si="137">AO18*AO15+AN19</f>
        <v>45.751198440848299</v>
      </c>
      <c r="AP19">
        <f t="shared" ref="AP19" si="138">AP18*AP15+AO19</f>
        <v>46.155312144909232</v>
      </c>
      <c r="AY19">
        <f>AY18*AY15+AX19</f>
        <v>2.8170000000000002</v>
      </c>
      <c r="AZ19">
        <f t="shared" ref="AZ19" si="139">AZ18*AZ15+AY19</f>
        <v>5.6321338904863527</v>
      </c>
      <c r="BA19">
        <f t="shared" ref="BA19" si="140">BA18*BA15+AZ19</f>
        <v>8.4454016714590576</v>
      </c>
      <c r="BB19">
        <f t="shared" ref="BB19" si="141">BB18*BB15+BA19</f>
        <v>11.256803342918115</v>
      </c>
      <c r="BC19">
        <f t="shared" ref="BC19" si="142">BC18*BC15+BB19</f>
        <v>14.066338904863525</v>
      </c>
      <c r="BD19">
        <f t="shared" ref="BD19" si="143">BD18*BD15+BC19</f>
        <v>16.874008357295285</v>
      </c>
      <c r="BE19">
        <f t="shared" ref="BE19" si="144">BE18*BE15+BD19</f>
        <v>19.679811700213399</v>
      </c>
      <c r="BF19">
        <f t="shared" ref="BF19" si="145">BF18*BF15+BE19</f>
        <v>22.410521249624253</v>
      </c>
      <c r="BG19">
        <f t="shared" ref="BG19" si="146">BG18*BG15+BF19</f>
        <v>25.06613700552785</v>
      </c>
      <c r="BH19">
        <f t="shared" ref="BH19" si="147">BH18*BH15+BG19</f>
        <v>27.646658967924189</v>
      </c>
      <c r="BI19">
        <f t="shared" ref="BI19" si="148">BI18*BI15+BH19</f>
        <v>30.152087136813272</v>
      </c>
      <c r="BJ19">
        <f t="shared" ref="BJ19" si="149">BJ18*BJ15+BI19</f>
        <v>32.582421512195097</v>
      </c>
      <c r="BK19">
        <f t="shared" ref="BK19" si="150">BK18*BK15+BJ19</f>
        <v>34.937662094069665</v>
      </c>
      <c r="BL19">
        <f t="shared" ref="BL19" si="151">BL18*BL15+BK19</f>
        <v>37.217808882436969</v>
      </c>
      <c r="BM19">
        <f t="shared" ref="BM19" si="152">BM18*BM15+BL19</f>
        <v>39.422861877297017</v>
      </c>
      <c r="BN19">
        <f t="shared" ref="BN19" si="153">BN18*BN15+BM19</f>
        <v>41.552821078649806</v>
      </c>
      <c r="BO19">
        <f t="shared" ref="BO19" si="154">BO18*BO15+BN19</f>
        <v>43.607686486495339</v>
      </c>
      <c r="BP19">
        <f t="shared" ref="BP19" si="155">BP18*BP15+BO19</f>
        <v>45.598265684358509</v>
      </c>
      <c r="BQ19">
        <f t="shared" ref="BQ19" si="156">BQ18*BQ15+BP19</f>
        <v>47.524558672239323</v>
      </c>
      <c r="BR19">
        <f t="shared" ref="BR19" si="157">BR18*BR15+BQ19</f>
        <v>49.38656545013778</v>
      </c>
      <c r="BS19">
        <f t="shared" ref="BS19" si="158">BS18*BS15+BR19</f>
        <v>51.184286018053882</v>
      </c>
      <c r="BT19">
        <f t="shared" ref="BT19" si="159">BT18*BT15+BS19</f>
        <v>52.917720375987621</v>
      </c>
      <c r="BU19">
        <f t="shared" ref="BU19" si="160">BU18*BU15+BT19</f>
        <v>54.586868523939003</v>
      </c>
      <c r="BV19">
        <f t="shared" ref="BV19" si="161">BV18*BV15+BU19</f>
        <v>56.19173046190803</v>
      </c>
      <c r="BW19">
        <f t="shared" ref="BW19" si="162">BW18*BW15+BV19</f>
        <v>57.7323061898947</v>
      </c>
      <c r="BX19">
        <f t="shared" ref="BX19" si="163">BX18*BX15+BW19</f>
        <v>59.208595707899008</v>
      </c>
      <c r="BY19">
        <f t="shared" ref="BY19" si="164">BY18*BY15+BX19</f>
        <v>60.620599015920959</v>
      </c>
      <c r="CH19">
        <f t="shared" ref="CH19" si="165">CH18*CH15+CG19</f>
        <v>2.8170000000000002</v>
      </c>
      <c r="CI19">
        <f t="shared" ref="CI19" si="166">CI18*CI15+CH19</f>
        <v>5.7174604775656412</v>
      </c>
      <c r="CJ19">
        <f t="shared" ref="CJ19" si="167">CJ18*CJ15+CI19</f>
        <v>8.8392293339805992</v>
      </c>
      <c r="CK19">
        <f t="shared" ref="CK19" si="168">CK18*CK15+CJ19</f>
        <v>12.182306569244874</v>
      </c>
      <c r="CL19">
        <f t="shared" ref="CL19" si="169">CL18*CL15+CK19</f>
        <v>15.746692183358466</v>
      </c>
      <c r="CM19">
        <f t="shared" ref="CM19" si="170">CM18*CM15+CL19</f>
        <v>19.532386176321374</v>
      </c>
      <c r="CN19">
        <f t="shared" ref="CN19" si="171">CN18*CN15+CM19</f>
        <v>23.539388548133598</v>
      </c>
      <c r="CO19">
        <f t="shared" ref="CO19" si="172">CO18*CO15+CN19</f>
        <v>27.545573061088426</v>
      </c>
      <c r="CP19">
        <f t="shared" ref="CP19" si="173">CP18*CP15+CO19</f>
        <v>31.550939715185855</v>
      </c>
      <c r="CQ19">
        <f t="shared" ref="CQ19" si="174">CQ18*CQ15+CP19</f>
        <v>35.555488510425889</v>
      </c>
      <c r="CR19">
        <f t="shared" ref="CR19" si="175">CR18*CR15+CQ19</f>
        <v>39.55921944680852</v>
      </c>
      <c r="CS19">
        <f t="shared" ref="CS19" si="176">CS18*CS15+CR19</f>
        <v>43.562132524333755</v>
      </c>
      <c r="CT19">
        <f t="shared" ref="CT19" si="177">CT18*CT15+CS19</f>
        <v>46.917196318953216</v>
      </c>
      <c r="CU19">
        <f t="shared" ref="CU19" si="178">CU18*CU15+CT19</f>
        <v>49.624410830666903</v>
      </c>
      <c r="CV19">
        <f t="shared" ref="CV19" si="179">CV18*CV15+CU19</f>
        <v>51.683776059474809</v>
      </c>
      <c r="CW19">
        <f t="shared" ref="CW19" si="180">CW18*CW15+CV19</f>
        <v>53.09529200537694</v>
      </c>
      <c r="CX19">
        <f t="shared" ref="CX19" si="181">CX18*CX15+CW19</f>
        <v>53.858958668373297</v>
      </c>
      <c r="CY19">
        <f t="shared" ref="CY19" si="182">CY18*CY15+CX19</f>
        <v>54.646449401347176</v>
      </c>
      <c r="CZ19">
        <f t="shared" ref="CZ19" si="183">CZ18*CZ15+CY19</f>
        <v>55.457764204298584</v>
      </c>
      <c r="DA19">
        <f t="shared" ref="DA19" si="184">DA18*DA15+CZ19</f>
        <v>56.292903077227514</v>
      </c>
      <c r="DB19">
        <f t="shared" ref="DB19" si="185">DB18*DB15+DA19</f>
        <v>57.151866020133966</v>
      </c>
      <c r="DC19">
        <f t="shared" ref="DC19" si="186">DC18*DC15+DB19</f>
        <v>58.034653033017939</v>
      </c>
      <c r="DD19">
        <f t="shared" ref="DD19" si="187">DD18*DD15+DC19</f>
        <v>58.938767371064394</v>
      </c>
      <c r="DE19">
        <f t="shared" ref="DE19" si="188">DE18*DE15+DD19</f>
        <v>59.864209034273323</v>
      </c>
      <c r="DF19">
        <f t="shared" ref="DF19" si="189">DF18*DF15+DE19</f>
        <v>60.810978022644733</v>
      </c>
      <c r="DG19">
        <f t="shared" ref="DG19" si="190">DG18*DG15+DF19</f>
        <v>61.779074336178617</v>
      </c>
      <c r="DH19">
        <f t="shared" ref="DH19" si="191">DH18*DH15+DG19</f>
        <v>62.768497974874983</v>
      </c>
    </row>
    <row r="20" spans="1:113" x14ac:dyDescent="0.35">
      <c r="A20" s="2" t="str">
        <f>A14&amp;Lists!A$6</f>
        <v>Liberty Steel6</v>
      </c>
      <c r="B20" s="2" t="s">
        <v>38</v>
      </c>
      <c r="C20" s="2"/>
      <c r="P20">
        <f>P15/Pathways!F$4</f>
        <v>0.37485036786030901</v>
      </c>
      <c r="Q20">
        <f>Q15/Pathways!G$4</f>
        <v>0.37517969487912006</v>
      </c>
      <c r="R20">
        <f>R15/Pathways!H$4</f>
        <v>0.37288320726813456</v>
      </c>
      <c r="S20">
        <f>S15/Pathways!I$4</f>
        <v>0.37333324744772584</v>
      </c>
      <c r="T20">
        <f>T15/Pathways!J$4</f>
        <v>0.37375406613925616</v>
      </c>
      <c r="U20">
        <f>U15/Pathways!K$4</f>
        <v>0.37414841991326403</v>
      </c>
      <c r="V20">
        <f>V15/Pathways!L$4</f>
        <v>0.37451872919367529</v>
      </c>
      <c r="W20">
        <f>W15/Pathways!M$4</f>
        <v>0.374867127980687</v>
      </c>
      <c r="X20">
        <f>X15/Pathways!N$4</f>
        <v>0.37519550500123361</v>
      </c>
      <c r="Y20">
        <f>Y15/Pathways!O$4</f>
        <v>0.37550553796311298</v>
      </c>
      <c r="Z20">
        <f>Z15/Pathways!P$4</f>
        <v>0.37579872222450422</v>
      </c>
      <c r="AA20">
        <f>AA15/Pathways!Q$4</f>
        <v>0.37607639491300954</v>
      </c>
      <c r="AB20">
        <f>AB15/Pathways!R$4</f>
        <v>0.37118401815513552</v>
      </c>
      <c r="AC20">
        <f>AC15/Pathways!S$4</f>
        <v>0.37175289525786781</v>
      </c>
      <c r="AD20">
        <f>AD15/Pathways!T$4</f>
        <v>0.37228049458587764</v>
      </c>
      <c r="AE20">
        <f>AE15/Pathways!U$4</f>
        <v>0.3727711515296751</v>
      </c>
      <c r="AF20">
        <f>AF15/Pathways!V$4</f>
        <v>0.37322861489010467</v>
      </c>
      <c r="AG20">
        <f>AG15/Pathways!W$4</f>
        <v>0.37365614284123111</v>
      </c>
      <c r="AH20">
        <f>AH15/Pathways!X$4</f>
        <v>0.37405658065127356</v>
      </c>
      <c r="AI20">
        <f>AI15/Pathways!Y$4</f>
        <v>0.37443242408297855</v>
      </c>
      <c r="AJ20">
        <f>AJ15/Pathways!Z$4</f>
        <v>0.37478587146013831</v>
      </c>
      <c r="AK20">
        <f>AK15/Pathways!AA$4</f>
        <v>0.37511886669566286</v>
      </c>
      <c r="AL20">
        <f>AL15/Pathways!AB$4</f>
        <v>0.37543313506025772</v>
      </c>
      <c r="AM20">
        <f>AM15/Pathways!AC$4</f>
        <v>0.37573021308150889</v>
      </c>
      <c r="AN20">
        <f>AN15/Pathways!AD$4</f>
        <v>0.37601147366718257</v>
      </c>
      <c r="AO20">
        <f>AO15/Pathways!AE$4</f>
        <v>0.37627814731963949</v>
      </c>
      <c r="AP20">
        <f>AP15/Pathways!AF$4</f>
        <v>0.37653134013296685</v>
      </c>
      <c r="AY20">
        <f>AY15/Pathways!F$36</f>
        <v>1.1535974738741449E-3</v>
      </c>
      <c r="AZ20">
        <f>AZ15/Pathways!G$36</f>
        <v>1.1535974738741449E-3</v>
      </c>
      <c r="BA20">
        <f>BA15/Pathways!H$36</f>
        <v>1.1535974738741449E-3</v>
      </c>
      <c r="BB20">
        <f>BB15/Pathways!I$36</f>
        <v>1.1535974738741449E-3</v>
      </c>
      <c r="BC20">
        <f>BC15/Pathways!J$36</f>
        <v>1.1535974738741449E-3</v>
      </c>
      <c r="BD20">
        <f>BD15/Pathways!K$36</f>
        <v>1.1535974738741449E-3</v>
      </c>
      <c r="BE20">
        <f>BE15/Pathways!L$36</f>
        <v>1.1535974738741449E-3</v>
      </c>
      <c r="BF20">
        <f>BF15/Pathways!M$36</f>
        <v>1.1535974738741451E-3</v>
      </c>
      <c r="BG20">
        <f>BG15/Pathways!N$36</f>
        <v>1.1535974738741451E-3</v>
      </c>
      <c r="BH20">
        <f>BH15/Pathways!O$36</f>
        <v>1.1535974738741453E-3</v>
      </c>
      <c r="BI20">
        <f>BI15/Pathways!P$36</f>
        <v>1.1535974738741451E-3</v>
      </c>
      <c r="BJ20">
        <f>BJ15/Pathways!Q$36</f>
        <v>1.1535974738741453E-3</v>
      </c>
      <c r="BK20">
        <f>BK15/Pathways!R$36</f>
        <v>1.1535974738741453E-3</v>
      </c>
      <c r="BL20">
        <f>BL15/Pathways!S$36</f>
        <v>1.1535974738741451E-3</v>
      </c>
      <c r="BM20">
        <f>BM15/Pathways!T$36</f>
        <v>1.1535974738741451E-3</v>
      </c>
      <c r="BN20">
        <f>BN15/Pathways!U$36</f>
        <v>1.1535974738741451E-3</v>
      </c>
      <c r="BO20">
        <f>BO15/Pathways!V$36</f>
        <v>1.1535974738741451E-3</v>
      </c>
      <c r="BP20">
        <f>BP15/Pathways!W$36</f>
        <v>1.1535974738741451E-3</v>
      </c>
      <c r="BQ20">
        <f>BQ15/Pathways!X$36</f>
        <v>1.1535974738741451E-3</v>
      </c>
      <c r="BR20">
        <f>BR15/Pathways!Y$36</f>
        <v>1.1535974738741449E-3</v>
      </c>
      <c r="BS20">
        <f>BS15/Pathways!Z$36</f>
        <v>1.1535974738741451E-3</v>
      </c>
      <c r="BT20">
        <f>BT15/Pathways!AA$36</f>
        <v>1.1535974738741453E-3</v>
      </c>
      <c r="BU20">
        <f>BU15/Pathways!AB$36</f>
        <v>1.1535974738741453E-3</v>
      </c>
      <c r="BV20">
        <f>BV15/Pathways!AC$36</f>
        <v>1.1535974738741453E-3</v>
      </c>
      <c r="BW20">
        <f>BW15/Pathways!AD$36</f>
        <v>1.1535974738741456E-3</v>
      </c>
      <c r="BX20">
        <f>BX15/Pathways!AE$36</f>
        <v>1.1535974738741453E-3</v>
      </c>
      <c r="BY20">
        <f>BY15/Pathways!AF$36</f>
        <v>1.1535974738741456E-3</v>
      </c>
      <c r="CH20">
        <f>CH15/Pathways!F$12</f>
        <v>0.36340542972770906</v>
      </c>
      <c r="CI20">
        <f>CI15/Pathways!G$12</f>
        <v>0.36340542972770906</v>
      </c>
      <c r="CJ20">
        <f>CJ15/Pathways!H$12</f>
        <v>0.36340542972770906</v>
      </c>
      <c r="CK20">
        <f>CK15/Pathways!I$12</f>
        <v>0.36340542972770901</v>
      </c>
      <c r="CL20">
        <f>CL15/Pathways!J$12</f>
        <v>0.36340542972770906</v>
      </c>
      <c r="CM20">
        <f>CM15/Pathways!K$12</f>
        <v>0.36340542972770912</v>
      </c>
      <c r="CN20">
        <f>CN15/Pathways!L$12</f>
        <v>0.36340542972770912</v>
      </c>
      <c r="CO20">
        <f>CO15/Pathways!M$12</f>
        <v>0.36340542972770906</v>
      </c>
      <c r="CP20">
        <f>CP15/Pathways!N$12</f>
        <v>0.36340542972770912</v>
      </c>
      <c r="CQ20">
        <f>CQ15/Pathways!O$12</f>
        <v>0.36340542972770912</v>
      </c>
      <c r="CR20">
        <f>CR15/Pathways!P$12</f>
        <v>0.36340542972770912</v>
      </c>
      <c r="CS20">
        <f>CS15/Pathways!Q$12</f>
        <v>0.36340542972770912</v>
      </c>
      <c r="CT20">
        <f>CT15/Pathways!R$12</f>
        <v>0.36340542972770906</v>
      </c>
      <c r="CU20">
        <f>CU15/Pathways!S$12</f>
        <v>0.36340542972770901</v>
      </c>
      <c r="CV20">
        <f>CV15/Pathways!T$12</f>
        <v>0.36340542972770901</v>
      </c>
      <c r="CW20">
        <f>CW15/Pathways!U$12</f>
        <v>0.36340542972770906</v>
      </c>
      <c r="CX20">
        <f>CX15/Pathways!V$12</f>
        <v>0.36340542972770901</v>
      </c>
      <c r="CY20">
        <f>CY15/Pathways!W$12</f>
        <v>0.36340542972770901</v>
      </c>
      <c r="CZ20">
        <f>CZ15/Pathways!X$12</f>
        <v>0.36340542972770895</v>
      </c>
      <c r="DA20">
        <f>DA15/Pathways!Y$12</f>
        <v>0.36340542972770895</v>
      </c>
      <c r="DB20">
        <f>DB15/Pathways!Z$12</f>
        <v>0.36340542972770895</v>
      </c>
      <c r="DC20">
        <f>DC15/Pathways!AA$12</f>
        <v>0.36340542972770895</v>
      </c>
      <c r="DD20">
        <f>DD15/Pathways!AB$12</f>
        <v>0.36340542972770895</v>
      </c>
      <c r="DE20">
        <f>DE15/Pathways!AC$12</f>
        <v>0.36340542972770901</v>
      </c>
      <c r="DF20">
        <f>DF15/Pathways!AD$12</f>
        <v>0.36340542972770895</v>
      </c>
      <c r="DG20">
        <f>DG15/Pathways!AE$12</f>
        <v>0.36340542972770895</v>
      </c>
      <c r="DH20">
        <f>DH15/Pathways!AF$12</f>
        <v>0.36340542972770895</v>
      </c>
    </row>
    <row r="21" spans="1:113" x14ac:dyDescent="0.35">
      <c r="A21" s="2" t="str">
        <f>A14&amp;Lists!A$7</f>
        <v>Liberty Steel7</v>
      </c>
      <c r="B21" s="2" t="s">
        <v>39</v>
      </c>
      <c r="C21" s="2"/>
      <c r="P21">
        <f>$P20/P20</f>
        <v>1</v>
      </c>
      <c r="Q21">
        <f t="shared" ref="Q21" si="192">$P20/Q20</f>
        <v>0.9991222152389746</v>
      </c>
      <c r="R21">
        <f t="shared" ref="R21" si="193">$P20/R20</f>
        <v>1.0052755408498724</v>
      </c>
      <c r="S21">
        <f t="shared" ref="S21" si="194">$P20/S20</f>
        <v>1.0040637163257087</v>
      </c>
      <c r="T21">
        <f t="shared" ref="T21" si="195">$P20/T20</f>
        <v>1.002933216840628</v>
      </c>
      <c r="U21">
        <f t="shared" ref="U21" si="196">$P20/U20</f>
        <v>1.001876121639663</v>
      </c>
      <c r="V21">
        <f t="shared" ref="V21" si="197">$P20/V20</f>
        <v>1.0008855062264783</v>
      </c>
      <c r="W21">
        <f t="shared" ref="W21" si="198">$P20/W20</f>
        <v>0.99995529050394927</v>
      </c>
      <c r="X21">
        <f t="shared" ref="X21" si="199">$P20/X20</f>
        <v>0.99908011387043816</v>
      </c>
      <c r="Y21">
        <f t="shared" ref="Y21" si="200">$P20/Y20</f>
        <v>0.99825523184995391</v>
      </c>
      <c r="Z21">
        <f t="shared" ref="Z21" si="201">$P20/Z20</f>
        <v>0.99747643004589925</v>
      </c>
      <c r="AA21">
        <f t="shared" ref="AA21" si="202">$P20/AA20</f>
        <v>0.99673995212333355</v>
      </c>
      <c r="AB21">
        <f t="shared" ref="AB21" si="203">$P20/AB20</f>
        <v>1.009877444948724</v>
      </c>
      <c r="AC21">
        <f t="shared" ref="AC21" si="204">$P20/AC20</f>
        <v>1.0083320739177906</v>
      </c>
      <c r="AD21">
        <f t="shared" ref="AD21" si="205">$P20/AD20</f>
        <v>1.0069030564636219</v>
      </c>
      <c r="AE21">
        <f t="shared" ref="AE21" si="206">$P20/AE20</f>
        <v>1.0055777286469241</v>
      </c>
      <c r="AF21">
        <f t="shared" ref="AF21" si="207">$P20/AF20</f>
        <v>1.0043451999806656</v>
      </c>
      <c r="AG21">
        <f t="shared" ref="AG21" si="208">$P20/AG20</f>
        <v>1.0031960534891711</v>
      </c>
      <c r="AH21">
        <f t="shared" ref="AH21" si="209">$P20/AH20</f>
        <v>1.0021221046496585</v>
      </c>
      <c r="AI21">
        <f t="shared" ref="AI21" si="210">$P20/AI20</f>
        <v>1.0011162061575036</v>
      </c>
      <c r="AJ21">
        <f t="shared" ref="AJ21" si="211">$P20/AJ20</f>
        <v>1.0001720886647072</v>
      </c>
      <c r="AK21">
        <f t="shared" ref="AK21" si="212">$P20/AK20</f>
        <v>0.99928422998896593</v>
      </c>
      <c r="AL21">
        <f t="shared" ref="AL21" si="213">$P20/AL20</f>
        <v>0.99844774702729644</v>
      </c>
      <c r="AM21">
        <f t="shared" ref="AM21" si="214">$P20/AM20</f>
        <v>0.99765830590522941</v>
      </c>
      <c r="AN21">
        <f t="shared" ref="AN21" si="215">$P20/AN20</f>
        <v>0.99691204687040669</v>
      </c>
      <c r="AO21">
        <f t="shared" ref="AO21" si="216">$P20/AO20</f>
        <v>0.9962055211829306</v>
      </c>
      <c r="AP21">
        <f t="shared" ref="AP21" si="217">$P20/AP20</f>
        <v>0.99553563782482424</v>
      </c>
      <c r="AY21">
        <f>$AY20/AY20</f>
        <v>1</v>
      </c>
      <c r="AZ21">
        <f t="shared" ref="AZ21" si="218">$AY20/AZ20</f>
        <v>1</v>
      </c>
      <c r="BA21">
        <f t="shared" ref="BA21" si="219">$AY20/BA20</f>
        <v>1</v>
      </c>
      <c r="BB21">
        <f t="shared" ref="BB21" si="220">$AY20/BB20</f>
        <v>1</v>
      </c>
      <c r="BC21">
        <f t="shared" ref="BC21" si="221">$AY20/BC20</f>
        <v>1</v>
      </c>
      <c r="BD21">
        <f t="shared" ref="BD21" si="222">$AY20/BD20</f>
        <v>1</v>
      </c>
      <c r="BE21">
        <f t="shared" ref="BE21" si="223">$AY20/BE20</f>
        <v>1</v>
      </c>
      <c r="BF21">
        <f t="shared" ref="BF21" si="224">$AY20/BF20</f>
        <v>0.99999999999999978</v>
      </c>
      <c r="BG21">
        <f t="shared" ref="BG21" si="225">$AY20/BG20</f>
        <v>0.99999999999999978</v>
      </c>
      <c r="BH21">
        <f t="shared" ref="BH21" si="226">$AY20/BH20</f>
        <v>0.99999999999999967</v>
      </c>
      <c r="BI21">
        <f t="shared" ref="BI21" si="227">$AY20/BI20</f>
        <v>0.99999999999999978</v>
      </c>
      <c r="BJ21">
        <f t="shared" ref="BJ21" si="228">$AY20/BJ20</f>
        <v>0.99999999999999967</v>
      </c>
      <c r="BK21">
        <f t="shared" ref="BK21" si="229">$AY20/BK20</f>
        <v>0.99999999999999967</v>
      </c>
      <c r="BL21">
        <f t="shared" ref="BL21" si="230">$AY20/BL20</f>
        <v>0.99999999999999978</v>
      </c>
      <c r="BM21">
        <f t="shared" ref="BM21" si="231">$AY20/BM20</f>
        <v>0.99999999999999978</v>
      </c>
      <c r="BN21">
        <f t="shared" ref="BN21" si="232">$AY20/BN20</f>
        <v>0.99999999999999978</v>
      </c>
      <c r="BO21">
        <f t="shared" ref="BO21" si="233">$AY20/BO20</f>
        <v>0.99999999999999978</v>
      </c>
      <c r="BP21">
        <f t="shared" ref="BP21" si="234">$AY20/BP20</f>
        <v>0.99999999999999978</v>
      </c>
      <c r="BQ21">
        <f t="shared" ref="BQ21" si="235">$AY20/BQ20</f>
        <v>0.99999999999999978</v>
      </c>
      <c r="BR21">
        <f t="shared" ref="BR21" si="236">$AY20/BR20</f>
        <v>1</v>
      </c>
      <c r="BS21">
        <f t="shared" ref="BS21" si="237">$AY20/BS20</f>
        <v>0.99999999999999978</v>
      </c>
      <c r="BT21">
        <f t="shared" ref="BT21" si="238">$AY20/BT20</f>
        <v>0.99999999999999967</v>
      </c>
      <c r="BU21">
        <f t="shared" ref="BU21" si="239">$AY20/BU20</f>
        <v>0.99999999999999967</v>
      </c>
      <c r="BV21">
        <f t="shared" ref="BV21" si="240">$AY20/BV20</f>
        <v>0.99999999999999967</v>
      </c>
      <c r="BW21">
        <f t="shared" ref="BW21" si="241">$AY20/BW20</f>
        <v>0.99999999999999944</v>
      </c>
      <c r="BX21">
        <f t="shared" ref="BX21" si="242">$AY20/BX20</f>
        <v>0.99999999999999967</v>
      </c>
      <c r="BY21">
        <f t="shared" ref="BY21" si="243">$AY20/BY20</f>
        <v>0.99999999999999944</v>
      </c>
      <c r="CH21">
        <f>$CH20/CH20</f>
        <v>1</v>
      </c>
      <c r="CI21">
        <f t="shared" ref="CI21" si="244">$CH20/CI20</f>
        <v>1</v>
      </c>
      <c r="CJ21">
        <f t="shared" ref="CJ21" si="245">$CH20/CJ20</f>
        <v>1</v>
      </c>
      <c r="CK21">
        <f t="shared" ref="CK21" si="246">$CH20/CK20</f>
        <v>1.0000000000000002</v>
      </c>
      <c r="CL21">
        <f t="shared" ref="CL21" si="247">$CH20/CL20</f>
        <v>1</v>
      </c>
      <c r="CM21">
        <f t="shared" ref="CM21" si="248">$CH20/CM20</f>
        <v>0.99999999999999989</v>
      </c>
      <c r="CN21">
        <f t="shared" ref="CN21" si="249">$CH20/CN20</f>
        <v>0.99999999999999989</v>
      </c>
      <c r="CO21">
        <f t="shared" ref="CO21" si="250">$CH20/CO20</f>
        <v>1</v>
      </c>
      <c r="CP21">
        <f t="shared" ref="CP21" si="251">$CH20/CP20</f>
        <v>0.99999999999999989</v>
      </c>
      <c r="CQ21">
        <f t="shared" ref="CQ21" si="252">$CH20/CQ20</f>
        <v>0.99999999999999989</v>
      </c>
      <c r="CR21">
        <f t="shared" ref="CR21" si="253">$CH20/CR20</f>
        <v>0.99999999999999989</v>
      </c>
      <c r="CS21">
        <f t="shared" ref="CS21" si="254">$CH20/CS20</f>
        <v>0.99999999999999989</v>
      </c>
      <c r="CT21">
        <f t="shared" ref="CT21" si="255">$CH20/CT20</f>
        <v>1</v>
      </c>
      <c r="CU21">
        <f t="shared" ref="CU21" si="256">$CH20/CU20</f>
        <v>1.0000000000000002</v>
      </c>
      <c r="CV21">
        <f t="shared" ref="CV21" si="257">$CH20/CV20</f>
        <v>1.0000000000000002</v>
      </c>
      <c r="CW21">
        <f t="shared" ref="CW21" si="258">$CH20/CW20</f>
        <v>1</v>
      </c>
      <c r="CX21">
        <f t="shared" ref="CX21" si="259">$CH20/CX20</f>
        <v>1.0000000000000002</v>
      </c>
      <c r="CY21">
        <f t="shared" ref="CY21" si="260">$CH20/CY20</f>
        <v>1.0000000000000002</v>
      </c>
      <c r="CZ21">
        <f t="shared" ref="CZ21" si="261">$CH20/CZ20</f>
        <v>1.0000000000000002</v>
      </c>
      <c r="DA21">
        <f t="shared" ref="DA21" si="262">$CH20/DA20</f>
        <v>1.0000000000000002</v>
      </c>
      <c r="DB21">
        <f t="shared" ref="DB21" si="263">$CH20/DB20</f>
        <v>1.0000000000000002</v>
      </c>
      <c r="DC21">
        <f t="shared" ref="DC21" si="264">$CH20/DC20</f>
        <v>1.0000000000000002</v>
      </c>
      <c r="DD21">
        <f t="shared" ref="DD21" si="265">$CH20/DD20</f>
        <v>1.0000000000000002</v>
      </c>
      <c r="DE21">
        <f t="shared" ref="DE21" si="266">$CH20/DE20</f>
        <v>1.0000000000000002</v>
      </c>
      <c r="DF21">
        <f t="shared" ref="DF21" si="267">$CH20/DF20</f>
        <v>1.0000000000000002</v>
      </c>
      <c r="DG21">
        <f t="shared" ref="DG21" si="268">$CH20/DG20</f>
        <v>1.0000000000000002</v>
      </c>
      <c r="DH21">
        <f t="shared" ref="DH21" si="269">$CH20/DH20</f>
        <v>1.0000000000000002</v>
      </c>
    </row>
    <row r="22" spans="1:113" x14ac:dyDescent="0.35">
      <c r="A22" s="2" t="str">
        <f>A14&amp;Lists!A$8</f>
        <v>Liberty Steel8</v>
      </c>
      <c r="B22" s="2" t="s">
        <v>40</v>
      </c>
      <c r="C22" s="2"/>
      <c r="P22" t="b">
        <f>P17&gt;$AP19</f>
        <v>0</v>
      </c>
      <c r="Q22" t="b">
        <f t="shared" ref="Q22:AP22" si="270">Q17&gt;$AP19</f>
        <v>0</v>
      </c>
      <c r="R22" t="b">
        <f t="shared" si="270"/>
        <v>0</v>
      </c>
      <c r="S22" t="b">
        <f t="shared" si="270"/>
        <v>0</v>
      </c>
      <c r="T22" t="b">
        <f t="shared" si="270"/>
        <v>0</v>
      </c>
      <c r="U22" t="b">
        <f t="shared" si="270"/>
        <v>0</v>
      </c>
      <c r="V22" t="b">
        <f t="shared" si="270"/>
        <v>0</v>
      </c>
      <c r="W22" t="b">
        <f t="shared" si="270"/>
        <v>0</v>
      </c>
      <c r="X22" t="b">
        <f t="shared" si="270"/>
        <v>0</v>
      </c>
      <c r="Y22" t="b">
        <f t="shared" si="270"/>
        <v>0</v>
      </c>
      <c r="Z22" t="b">
        <f t="shared" si="270"/>
        <v>0</v>
      </c>
      <c r="AA22" t="b">
        <f t="shared" si="270"/>
        <v>0</v>
      </c>
      <c r="AB22" t="b">
        <f t="shared" si="270"/>
        <v>0</v>
      </c>
      <c r="AC22" t="b">
        <f t="shared" si="270"/>
        <v>0</v>
      </c>
      <c r="AD22" t="b">
        <f t="shared" si="270"/>
        <v>0</v>
      </c>
      <c r="AE22" t="b">
        <f t="shared" si="270"/>
        <v>0</v>
      </c>
      <c r="AF22" t="b">
        <f t="shared" si="270"/>
        <v>0</v>
      </c>
      <c r="AG22" t="b">
        <f t="shared" si="270"/>
        <v>0</v>
      </c>
      <c r="AH22" t="b">
        <f t="shared" si="270"/>
        <v>0</v>
      </c>
      <c r="AI22" t="b">
        <f t="shared" si="270"/>
        <v>0</v>
      </c>
      <c r="AJ22" t="b">
        <f t="shared" si="270"/>
        <v>0</v>
      </c>
      <c r="AK22" t="b">
        <f t="shared" si="270"/>
        <v>0</v>
      </c>
      <c r="AL22" t="b">
        <f t="shared" si="270"/>
        <v>0</v>
      </c>
      <c r="AM22" t="b">
        <f t="shared" si="270"/>
        <v>0</v>
      </c>
      <c r="AN22" t="b">
        <f t="shared" si="270"/>
        <v>0</v>
      </c>
      <c r="AO22" t="b">
        <f t="shared" si="270"/>
        <v>0</v>
      </c>
      <c r="AP22" t="b">
        <f t="shared" si="270"/>
        <v>0</v>
      </c>
      <c r="AY22" t="b">
        <f>AY17&gt;$BY19</f>
        <v>0</v>
      </c>
      <c r="AZ22" t="b">
        <f t="shared" ref="AZ22:BY22" si="271">AZ17&gt;$BY19</f>
        <v>0</v>
      </c>
      <c r="BA22" t="b">
        <f t="shared" si="271"/>
        <v>0</v>
      </c>
      <c r="BB22" t="b">
        <f t="shared" si="271"/>
        <v>0</v>
      </c>
      <c r="BC22" t="b">
        <f t="shared" si="271"/>
        <v>0</v>
      </c>
      <c r="BD22" t="b">
        <f t="shared" si="271"/>
        <v>0</v>
      </c>
      <c r="BE22" t="b">
        <f t="shared" si="271"/>
        <v>0</v>
      </c>
      <c r="BF22" t="b">
        <f t="shared" si="271"/>
        <v>0</v>
      </c>
      <c r="BG22" t="b">
        <f t="shared" si="271"/>
        <v>0</v>
      </c>
      <c r="BH22" t="b">
        <f t="shared" si="271"/>
        <v>0</v>
      </c>
      <c r="BI22" t="b">
        <f t="shared" si="271"/>
        <v>0</v>
      </c>
      <c r="BJ22" t="b">
        <f t="shared" si="271"/>
        <v>0</v>
      </c>
      <c r="BK22" t="b">
        <f t="shared" si="271"/>
        <v>0</v>
      </c>
      <c r="BL22" t="b">
        <f t="shared" si="271"/>
        <v>0</v>
      </c>
      <c r="BM22" t="b">
        <f t="shared" si="271"/>
        <v>0</v>
      </c>
      <c r="BN22" t="b">
        <f t="shared" si="271"/>
        <v>0</v>
      </c>
      <c r="BO22" t="b">
        <f t="shared" si="271"/>
        <v>0</v>
      </c>
      <c r="BP22" t="b">
        <f t="shared" si="271"/>
        <v>0</v>
      </c>
      <c r="BQ22" t="b">
        <f t="shared" si="271"/>
        <v>0</v>
      </c>
      <c r="BR22" t="b">
        <f t="shared" si="271"/>
        <v>0</v>
      </c>
      <c r="BS22" t="b">
        <f t="shared" si="271"/>
        <v>0</v>
      </c>
      <c r="BT22" t="b">
        <f t="shared" si="271"/>
        <v>0</v>
      </c>
      <c r="BU22" t="b">
        <f t="shared" si="271"/>
        <v>0</v>
      </c>
      <c r="BV22" t="b">
        <f t="shared" si="271"/>
        <v>0</v>
      </c>
      <c r="BW22" t="b">
        <f t="shared" si="271"/>
        <v>0</v>
      </c>
      <c r="BX22" t="b">
        <f t="shared" si="271"/>
        <v>0</v>
      </c>
      <c r="BY22" t="b">
        <f t="shared" si="271"/>
        <v>0</v>
      </c>
      <c r="CH22" t="b">
        <f>CH17&gt;$DH19</f>
        <v>0</v>
      </c>
      <c r="CI22" t="b">
        <f t="shared" ref="CI22:DH22" si="272">CI17&gt;$DH19</f>
        <v>0</v>
      </c>
      <c r="CJ22" t="b">
        <f t="shared" si="272"/>
        <v>0</v>
      </c>
      <c r="CK22" t="b">
        <f t="shared" si="272"/>
        <v>0</v>
      </c>
      <c r="CL22" t="b">
        <f t="shared" si="272"/>
        <v>0</v>
      </c>
      <c r="CM22" t="b">
        <f t="shared" si="272"/>
        <v>0</v>
      </c>
      <c r="CN22" t="b">
        <f t="shared" si="272"/>
        <v>0</v>
      </c>
      <c r="CO22" t="b">
        <f t="shared" si="272"/>
        <v>0</v>
      </c>
      <c r="CP22" t="b">
        <f t="shared" si="272"/>
        <v>0</v>
      </c>
      <c r="CQ22" t="b">
        <f t="shared" si="272"/>
        <v>0</v>
      </c>
      <c r="CR22" t="b">
        <f t="shared" si="272"/>
        <v>0</v>
      </c>
      <c r="CS22" t="b">
        <f t="shared" si="272"/>
        <v>0</v>
      </c>
      <c r="CT22" t="b">
        <f t="shared" si="272"/>
        <v>0</v>
      </c>
      <c r="CU22" t="b">
        <f t="shared" si="272"/>
        <v>0</v>
      </c>
      <c r="CV22" t="b">
        <f t="shared" si="272"/>
        <v>0</v>
      </c>
      <c r="CW22" t="b">
        <f t="shared" si="272"/>
        <v>0</v>
      </c>
      <c r="CX22" t="b">
        <f t="shared" si="272"/>
        <v>0</v>
      </c>
      <c r="CY22" t="b">
        <f t="shared" si="272"/>
        <v>0</v>
      </c>
      <c r="CZ22" t="b">
        <f t="shared" si="272"/>
        <v>0</v>
      </c>
      <c r="DA22" t="b">
        <f t="shared" si="272"/>
        <v>0</v>
      </c>
      <c r="DB22" t="b">
        <f t="shared" si="272"/>
        <v>0</v>
      </c>
      <c r="DC22" t="b">
        <f t="shared" si="272"/>
        <v>0</v>
      </c>
      <c r="DD22" t="b">
        <f t="shared" si="272"/>
        <v>0</v>
      </c>
      <c r="DE22" t="b">
        <f t="shared" si="272"/>
        <v>0</v>
      </c>
      <c r="DF22" t="b">
        <f t="shared" si="272"/>
        <v>0</v>
      </c>
      <c r="DG22" t="b">
        <f t="shared" si="272"/>
        <v>0</v>
      </c>
      <c r="DH22" t="b">
        <f t="shared" si="272"/>
        <v>0</v>
      </c>
    </row>
    <row r="23" spans="1:113" x14ac:dyDescent="0.35">
      <c r="A23" s="2" t="str">
        <f>A14&amp;Lists!A$9</f>
        <v>Liberty Steel9</v>
      </c>
      <c r="B23" s="2" t="s">
        <v>41</v>
      </c>
      <c r="C23" s="2"/>
      <c r="P23">
        <f>P17/P19</f>
        <v>1</v>
      </c>
      <c r="Q23">
        <f t="shared" ref="Q23:AP23" si="273">Q17/Q19</f>
        <v>0.92286163630629492</v>
      </c>
      <c r="R23">
        <f t="shared" si="273"/>
        <v>0.86161351473570069</v>
      </c>
      <c r="S23">
        <f t="shared" si="273"/>
        <v>0.81304687979905721</v>
      </c>
      <c r="T23">
        <f t="shared" si="273"/>
        <v>0.76748865639447061</v>
      </c>
      <c r="U23">
        <f t="shared" si="273"/>
        <v>0.72170075957194146</v>
      </c>
      <c r="V23">
        <f t="shared" si="273"/>
        <v>0.67425153613079536</v>
      </c>
      <c r="W23">
        <f t="shared" si="273"/>
        <v>0.59512666680790427</v>
      </c>
      <c r="X23">
        <f t="shared" si="273"/>
        <v>0.53376958833234156</v>
      </c>
      <c r="Y23">
        <f t="shared" si="273"/>
        <v>0.48482850539893291</v>
      </c>
      <c r="Z23">
        <f t="shared" si="273"/>
        <v>0.44490578138597325</v>
      </c>
      <c r="AA23">
        <f t="shared" si="273"/>
        <v>0.4117406576360243</v>
      </c>
      <c r="AB23">
        <f t="shared" si="273"/>
        <v>0.38465775627040877</v>
      </c>
      <c r="AC23">
        <f t="shared" si="273"/>
        <v>0.36218974996602571</v>
      </c>
      <c r="AD23">
        <f t="shared" si="273"/>
        <v>0.34334485637276868</v>
      </c>
      <c r="AE23">
        <f t="shared" si="273"/>
        <v>0.32740369330168045</v>
      </c>
      <c r="AF23">
        <f t="shared" si="273"/>
        <v>0.31383253701415131</v>
      </c>
      <c r="AG23">
        <f t="shared" si="273"/>
        <v>0.30222784126113372</v>
      </c>
      <c r="AH23">
        <f t="shared" si="273"/>
        <v>0.2922796337062567</v>
      </c>
      <c r="AI23">
        <f t="shared" si="273"/>
        <v>0.28374671519582684</v>
      </c>
      <c r="AJ23">
        <f t="shared" si="273"/>
        <v>0.2764394665940193</v>
      </c>
      <c r="AK23">
        <f t="shared" si="273"/>
        <v>0.27020769338551981</v>
      </c>
      <c r="AL23">
        <f t="shared" si="273"/>
        <v>0.26493188876153512</v>
      </c>
      <c r="AM23">
        <f t="shared" si="273"/>
        <v>0.26051686934911877</v>
      </c>
      <c r="AN23">
        <f t="shared" si="273"/>
        <v>0.25688709356944001</v>
      </c>
      <c r="AO23">
        <f t="shared" si="273"/>
        <v>0.25398319919003254</v>
      </c>
      <c r="AP23">
        <f t="shared" si="273"/>
        <v>0.25175944450992799</v>
      </c>
      <c r="AY23">
        <f t="shared" ref="AY23:BY23" si="274">AY17/AY19</f>
        <v>1</v>
      </c>
      <c r="AZ23">
        <f t="shared" si="274"/>
        <v>0.94401756718077734</v>
      </c>
      <c r="BA23">
        <f t="shared" si="274"/>
        <v>0.88799802445682374</v>
      </c>
      <c r="BB23">
        <f t="shared" si="274"/>
        <v>0.83194133491651634</v>
      </c>
      <c r="BC23">
        <f t="shared" si="274"/>
        <v>0.78035708946089666</v>
      </c>
      <c r="BD23">
        <f t="shared" si="274"/>
        <v>0.73103916632739985</v>
      </c>
      <c r="BE23">
        <f t="shared" si="274"/>
        <v>0.6830421190112238</v>
      </c>
      <c r="BF23">
        <f t="shared" si="274"/>
        <v>0.63063701589179255</v>
      </c>
      <c r="BG23">
        <f t="shared" si="274"/>
        <v>0.56382458303510852</v>
      </c>
      <c r="BH23">
        <f t="shared" si="274"/>
        <v>0.51119754693830166</v>
      </c>
      <c r="BI23">
        <f t="shared" si="274"/>
        <v>0.46872059573572622</v>
      </c>
      <c r="BJ23">
        <f t="shared" si="274"/>
        <v>0.43375856027621879</v>
      </c>
      <c r="BK23">
        <f t="shared" si="274"/>
        <v>0.40451774384301376</v>
      </c>
      <c r="BL23">
        <f t="shared" si="274"/>
        <v>0.37973498896953983</v>
      </c>
      <c r="BM23">
        <f t="shared" si="274"/>
        <v>0.35849513638637059</v>
      </c>
      <c r="BN23">
        <f t="shared" si="274"/>
        <v>0.34011900705110609</v>
      </c>
      <c r="BO23">
        <f t="shared" si="274"/>
        <v>0.32409204395237518</v>
      </c>
      <c r="BP23">
        <f t="shared" si="274"/>
        <v>0.30994389881566548</v>
      </c>
      <c r="BQ23">
        <f t="shared" si="274"/>
        <v>0.29738107286618831</v>
      </c>
      <c r="BR23">
        <f t="shared" si="274"/>
        <v>0.28616900399181766</v>
      </c>
      <c r="BS23">
        <f t="shared" si="274"/>
        <v>0.27611803045289413</v>
      </c>
      <c r="BT23">
        <f t="shared" si="274"/>
        <v>0.26707318729957435</v>
      </c>
      <c r="BU23">
        <f t="shared" si="274"/>
        <v>0.25890666798819345</v>
      </c>
      <c r="BV23">
        <f t="shared" si="274"/>
        <v>0.2515121732195672</v>
      </c>
      <c r="BW23">
        <f t="shared" si="274"/>
        <v>0.24480061820077487</v>
      </c>
      <c r="BX23">
        <f t="shared" si="274"/>
        <v>0.23869683238505141</v>
      </c>
      <c r="BY23">
        <f t="shared" si="274"/>
        <v>0.23313699427039444</v>
      </c>
      <c r="CH23">
        <f t="shared" ref="CH23:DH23" si="275">CH17/CH19</f>
        <v>5.1132410365637195</v>
      </c>
      <c r="CI23">
        <f t="shared" si="275"/>
        <v>2.9545197673482408</v>
      </c>
      <c r="CJ23">
        <f t="shared" si="275"/>
        <v>2.1553971822813005</v>
      </c>
      <c r="CK23">
        <f t="shared" si="275"/>
        <v>1.7142156028744933</v>
      </c>
      <c r="CL23">
        <f t="shared" si="275"/>
        <v>1.4327089990894484</v>
      </c>
      <c r="CM23">
        <f t="shared" si="275"/>
        <v>1.2314479431986733</v>
      </c>
      <c r="CN23">
        <f t="shared" si="275"/>
        <v>1.0760794188278162</v>
      </c>
      <c r="CO23">
        <f t="shared" si="275"/>
        <v>0.95659198225812858</v>
      </c>
      <c r="CP23">
        <f t="shared" si="275"/>
        <v>0.83515339241259323</v>
      </c>
      <c r="CQ23">
        <f t="shared" si="275"/>
        <v>0.74109161316166827</v>
      </c>
      <c r="CR23">
        <f t="shared" si="275"/>
        <v>0.6660868112519972</v>
      </c>
      <c r="CS23">
        <f t="shared" si="275"/>
        <v>0.60488026664497374</v>
      </c>
      <c r="CT23">
        <f t="shared" si="275"/>
        <v>0.56162508428275548</v>
      </c>
      <c r="CU23">
        <f t="shared" si="275"/>
        <v>0.53098613960085517</v>
      </c>
      <c r="CV23">
        <f t="shared" si="275"/>
        <v>0.50982873826054653</v>
      </c>
      <c r="CW23">
        <f t="shared" si="275"/>
        <v>0.49627515626572394</v>
      </c>
      <c r="CX23">
        <f t="shared" si="275"/>
        <v>0.48923846632808521</v>
      </c>
      <c r="CY23">
        <f t="shared" si="275"/>
        <v>0.48218822312530868</v>
      </c>
      <c r="CZ23">
        <f t="shared" si="275"/>
        <v>0.47513409014964003</v>
      </c>
      <c r="DA23">
        <f t="shared" si="275"/>
        <v>0.46808519185435554</v>
      </c>
      <c r="DB23">
        <f t="shared" si="275"/>
        <v>0.46105011387834505</v>
      </c>
      <c r="DC23">
        <f t="shared" si="275"/>
        <v>0.45403690656944773</v>
      </c>
      <c r="DD23">
        <f t="shared" si="275"/>
        <v>0.44707202936651474</v>
      </c>
      <c r="DE23">
        <f t="shared" si="275"/>
        <v>0.44016073647372361</v>
      </c>
      <c r="DF23">
        <f t="shared" si="275"/>
        <v>0.4333078531828668</v>
      </c>
      <c r="DG23">
        <f t="shared" si="275"/>
        <v>0.42651779134074624</v>
      </c>
      <c r="DH23">
        <f t="shared" si="275"/>
        <v>0.41979456553970795</v>
      </c>
    </row>
    <row r="25" spans="1:113" x14ac:dyDescent="0.35">
      <c r="A25" t="s">
        <v>66</v>
      </c>
      <c r="B25" s="2" t="s">
        <v>46</v>
      </c>
      <c r="P25">
        <f t="shared" ref="P25" si="276">P14+P3</f>
        <v>8.9578283333333335</v>
      </c>
      <c r="Q25">
        <f t="shared" ref="Q25:AF26" si="277">Q14+Q3</f>
        <v>8.7588261414458266</v>
      </c>
      <c r="R25">
        <f t="shared" si="277"/>
        <v>8.5551421548746429</v>
      </c>
      <c r="S25">
        <f t="shared" si="277"/>
        <v>8.4923599062240616</v>
      </c>
      <c r="T25">
        <f t="shared" si="277"/>
        <v>8.4038503491608694</v>
      </c>
      <c r="U25">
        <f t="shared" si="277"/>
        <v>8.2896134836850646</v>
      </c>
      <c r="V25">
        <f t="shared" si="277"/>
        <v>8.1496493097966471</v>
      </c>
      <c r="W25">
        <f t="shared" si="277"/>
        <v>7.1333580330027813</v>
      </c>
      <c r="X25">
        <f t="shared" si="277"/>
        <v>6.9639396457295524</v>
      </c>
      <c r="Y25">
        <f t="shared" si="277"/>
        <v>6.7716299796562565</v>
      </c>
      <c r="Z25">
        <f t="shared" si="277"/>
        <v>6.5564290347828926</v>
      </c>
      <c r="AA25">
        <f t="shared" si="277"/>
        <v>6.3183368111094627</v>
      </c>
      <c r="AB25">
        <f t="shared" si="277"/>
        <v>6.0573533086359648</v>
      </c>
      <c r="AC25">
        <f t="shared" si="277"/>
        <v>5.8536720064188499</v>
      </c>
      <c r="AD25">
        <f t="shared" si="277"/>
        <v>5.6147619670852906</v>
      </c>
      <c r="AE25">
        <f t="shared" si="277"/>
        <v>5.3406231906352888</v>
      </c>
      <c r="AF25">
        <f t="shared" si="277"/>
        <v>5.0312556770688435</v>
      </c>
      <c r="AG25">
        <f t="shared" ref="AG25:AP26" si="278">AG14+AG3</f>
        <v>4.6866594263859547</v>
      </c>
      <c r="AH25">
        <f t="shared" si="278"/>
        <v>4.3068344385866224</v>
      </c>
      <c r="AI25">
        <f t="shared" si="278"/>
        <v>3.8917807136708462</v>
      </c>
      <c r="AJ25">
        <f t="shared" si="278"/>
        <v>3.441498251638627</v>
      </c>
      <c r="AK25">
        <f t="shared" si="278"/>
        <v>2.9559870524899643</v>
      </c>
      <c r="AL25">
        <f t="shared" si="278"/>
        <v>2.4352471162248581</v>
      </c>
      <c r="AM25">
        <f t="shared" si="278"/>
        <v>1.8792784428433089</v>
      </c>
      <c r="AN25">
        <f t="shared" si="278"/>
        <v>1.288081032345316</v>
      </c>
      <c r="AO25">
        <f t="shared" si="278"/>
        <v>0.66165488473087974</v>
      </c>
      <c r="AP25">
        <f t="shared" si="278"/>
        <v>0</v>
      </c>
      <c r="AQ25" s="43">
        <f>AP28/AP30</f>
        <v>0.91790832510450926</v>
      </c>
      <c r="AY25">
        <f t="shared" ref="AY25" si="279">AY14+AY3</f>
        <v>9.2749950000000005</v>
      </c>
      <c r="AZ25">
        <f t="shared" ref="AZ25:BY25" si="280">AZ14+AZ3</f>
        <v>8.8715628310417785</v>
      </c>
      <c r="BA25">
        <f t="shared" si="280"/>
        <v>8.4683612319554946</v>
      </c>
      <c r="BB25">
        <f t="shared" si="280"/>
        <v>8.065390202741149</v>
      </c>
      <c r="BC25">
        <f t="shared" si="280"/>
        <v>7.7260836972352847</v>
      </c>
      <c r="BD25">
        <f t="shared" si="280"/>
        <v>7.3877669022104566</v>
      </c>
      <c r="BE25">
        <f t="shared" si="280"/>
        <v>7.0504398176666641</v>
      </c>
      <c r="BF25">
        <f t="shared" si="280"/>
        <v>6.3563236637223959</v>
      </c>
      <c r="BG25">
        <f t="shared" si="280"/>
        <v>5.3852702209176462</v>
      </c>
      <c r="BH25">
        <f t="shared" si="280"/>
        <v>5.1029920858765223</v>
      </c>
      <c r="BI25">
        <f t="shared" si="280"/>
        <v>4.8187252986120148</v>
      </c>
      <c r="BJ25">
        <f t="shared" si="280"/>
        <v>4.5324698591241273</v>
      </c>
      <c r="BK25">
        <f t="shared" si="280"/>
        <v>4.244225767412857</v>
      </c>
      <c r="BL25">
        <f t="shared" si="280"/>
        <v>3.9539930234782048</v>
      </c>
      <c r="BM25">
        <f t="shared" si="280"/>
        <v>3.6617716273201713</v>
      </c>
      <c r="BN25">
        <f t="shared" si="280"/>
        <v>3.3675615789387567</v>
      </c>
      <c r="BO25">
        <f t="shared" si="280"/>
        <v>3.0713628783339613</v>
      </c>
      <c r="BP25">
        <f t="shared" si="280"/>
        <v>2.7639424973257962</v>
      </c>
      <c r="BQ25">
        <f t="shared" si="280"/>
        <v>2.4565852481342465</v>
      </c>
      <c r="BR25">
        <f t="shared" si="280"/>
        <v>2.1492911307593121</v>
      </c>
      <c r="BS25">
        <f t="shared" si="280"/>
        <v>1.842060145200993</v>
      </c>
      <c r="BT25">
        <f t="shared" si="280"/>
        <v>1.5348922914592895</v>
      </c>
      <c r="BU25">
        <f t="shared" si="280"/>
        <v>1.2277875695342011</v>
      </c>
      <c r="BV25">
        <f t="shared" si="280"/>
        <v>0.92074597942572778</v>
      </c>
      <c r="BW25">
        <f t="shared" si="280"/>
        <v>0.6137675211338699</v>
      </c>
      <c r="BX25">
        <f t="shared" si="280"/>
        <v>0.30685219465862729</v>
      </c>
      <c r="BY25">
        <f t="shared" si="280"/>
        <v>0</v>
      </c>
      <c r="BZ25" s="43">
        <f>BY28/BY30</f>
        <v>0.61892978885657246</v>
      </c>
      <c r="CD25">
        <f t="shared" ref="CD25:CF25" si="281">CD14+CD3</f>
        <v>9.6113660000000003</v>
      </c>
      <c r="CE25">
        <f t="shared" si="281"/>
        <v>9.666112</v>
      </c>
      <c r="CF25">
        <f t="shared" si="281"/>
        <v>9.6408579999999997</v>
      </c>
      <c r="CG25">
        <f t="shared" ref="CG25:DH25" si="282">CG14+CG3</f>
        <v>9.4745240000000006</v>
      </c>
      <c r="CH25">
        <f t="shared" si="282"/>
        <v>9.2749950000000005</v>
      </c>
      <c r="CI25">
        <f t="shared" si="282"/>
        <v>9.0587370222061256</v>
      </c>
      <c r="CJ25">
        <f t="shared" si="282"/>
        <v>9.1070397439890289</v>
      </c>
      <c r="CK25">
        <f t="shared" si="282"/>
        <v>9.1442542944609091</v>
      </c>
      <c r="CL25">
        <f t="shared" si="282"/>
        <v>9.3453082706109143</v>
      </c>
      <c r="CM25">
        <f t="shared" si="282"/>
        <v>9.504358067075616</v>
      </c>
      <c r="CN25">
        <f t="shared" si="282"/>
        <v>9.6214036838550161</v>
      </c>
      <c r="CO25">
        <f t="shared" si="282"/>
        <v>9.2693735326285491</v>
      </c>
      <c r="CP25">
        <f t="shared" si="282"/>
        <v>8.1212646468669583</v>
      </c>
      <c r="CQ25">
        <f t="shared" si="282"/>
        <v>7.958810626240429</v>
      </c>
      <c r="CR25">
        <f t="shared" si="282"/>
        <v>7.7623886822440342</v>
      </c>
      <c r="CS25">
        <f t="shared" si="282"/>
        <v>7.5319988148777721</v>
      </c>
      <c r="CT25">
        <f t="shared" si="282"/>
        <v>7.2676409998083207</v>
      </c>
      <c r="CU25">
        <f t="shared" si="282"/>
        <v>6.9693152648451919</v>
      </c>
      <c r="CV25">
        <f t="shared" si="282"/>
        <v>6.6370216099883885</v>
      </c>
      <c r="CW25">
        <f t="shared" si="282"/>
        <v>6.2707600352379087</v>
      </c>
      <c r="CX25">
        <f t="shared" si="282"/>
        <v>5.8705305405937533</v>
      </c>
      <c r="CY25">
        <f t="shared" si="282"/>
        <v>5.4363331262177779</v>
      </c>
      <c r="CZ25">
        <f t="shared" si="282"/>
        <v>4.9681677919121583</v>
      </c>
      <c r="DA25">
        <f t="shared" si="282"/>
        <v>4.4660345376768937</v>
      </c>
      <c r="DB25">
        <f t="shared" si="282"/>
        <v>3.9299333635119855</v>
      </c>
      <c r="DC25">
        <f t="shared" si="282"/>
        <v>3.3598642694174337</v>
      </c>
      <c r="DD25">
        <f t="shared" si="282"/>
        <v>2.7558272870588896</v>
      </c>
      <c r="DE25">
        <f t="shared" si="282"/>
        <v>2.1178223689378748</v>
      </c>
      <c r="DF25">
        <f t="shared" si="282"/>
        <v>1.4458495150543877</v>
      </c>
      <c r="DG25">
        <f t="shared" si="282"/>
        <v>0.73990872540842967</v>
      </c>
      <c r="DH25">
        <f t="shared" si="282"/>
        <v>0</v>
      </c>
      <c r="DI25" s="43">
        <f>DH28/DH30</f>
        <v>0.85450279218901026</v>
      </c>
    </row>
    <row r="26" spans="1:113" x14ac:dyDescent="0.35">
      <c r="A26" s="2" t="str">
        <f>A25&amp;Lists!A$1</f>
        <v>Total Australia1</v>
      </c>
      <c r="B26" s="2" t="s">
        <v>42</v>
      </c>
      <c r="P26">
        <f t="shared" ref="P26" si="283">P15+P4</f>
        <v>5.3875839283192786</v>
      </c>
      <c r="Q26">
        <f t="shared" si="277"/>
        <v>5.5520777371309631</v>
      </c>
      <c r="R26">
        <f t="shared" si="277"/>
        <v>5.7165715459426494</v>
      </c>
      <c r="S26">
        <f t="shared" si="277"/>
        <v>5.9221888020887148</v>
      </c>
      <c r="T26">
        <f t="shared" si="277"/>
        <v>6.1278060582347802</v>
      </c>
      <c r="U26">
        <f t="shared" si="277"/>
        <v>6.3334233143808465</v>
      </c>
      <c r="V26">
        <f t="shared" si="277"/>
        <v>6.5390405705269119</v>
      </c>
      <c r="W26">
        <f t="shared" si="277"/>
        <v>6.7446578266729773</v>
      </c>
      <c r="X26">
        <f t="shared" si="277"/>
        <v>6.9502750828190427</v>
      </c>
      <c r="Y26">
        <f t="shared" si="277"/>
        <v>7.1558923389651081</v>
      </c>
      <c r="Z26">
        <f t="shared" si="277"/>
        <v>7.3615095951111735</v>
      </c>
      <c r="AA26">
        <f t="shared" si="277"/>
        <v>7.5671268512572389</v>
      </c>
      <c r="AB26">
        <f t="shared" si="277"/>
        <v>7.7727441074033017</v>
      </c>
      <c r="AC26">
        <f t="shared" si="277"/>
        <v>8.0891806126173762</v>
      </c>
      <c r="AD26">
        <f t="shared" si="277"/>
        <v>8.4056171178314489</v>
      </c>
      <c r="AE26">
        <f t="shared" si="277"/>
        <v>8.7220536230455235</v>
      </c>
      <c r="AF26">
        <f t="shared" si="277"/>
        <v>9.0384901282595962</v>
      </c>
      <c r="AG26">
        <f t="shared" si="278"/>
        <v>9.3549266334736689</v>
      </c>
      <c r="AH26">
        <f t="shared" si="278"/>
        <v>9.6713631386877417</v>
      </c>
      <c r="AI26">
        <f t="shared" si="278"/>
        <v>9.9877996439018162</v>
      </c>
      <c r="AJ26">
        <f t="shared" si="278"/>
        <v>10.304236149115889</v>
      </c>
      <c r="AK26">
        <f t="shared" si="278"/>
        <v>10.620672654329962</v>
      </c>
      <c r="AL26">
        <f t="shared" si="278"/>
        <v>10.937109159544034</v>
      </c>
      <c r="AM26">
        <f t="shared" si="278"/>
        <v>11.253545664758109</v>
      </c>
      <c r="AN26">
        <f t="shared" si="278"/>
        <v>11.569982169972182</v>
      </c>
      <c r="AO26">
        <f t="shared" si="278"/>
        <v>11.886418675186256</v>
      </c>
      <c r="AP26">
        <f t="shared" si="278"/>
        <v>12.202855180400331</v>
      </c>
      <c r="AY26">
        <f t="shared" ref="AY26" si="284">AY15+AY4</f>
        <v>5.3185500000000001</v>
      </c>
      <c r="AZ26">
        <f t="shared" ref="AZ26:BY26" si="285">AZ15+AZ4</f>
        <v>5.3105527817457334</v>
      </c>
      <c r="BA26">
        <f t="shared" si="285"/>
        <v>5.3025555634914667</v>
      </c>
      <c r="BB26">
        <f t="shared" si="285"/>
        <v>5.2945583452372</v>
      </c>
      <c r="BC26">
        <f t="shared" si="285"/>
        <v>5.2865611269829333</v>
      </c>
      <c r="BD26">
        <f t="shared" si="285"/>
        <v>5.2785639087286667</v>
      </c>
      <c r="BE26">
        <f t="shared" si="285"/>
        <v>5.2705666904744009</v>
      </c>
      <c r="BF26">
        <f t="shared" si="285"/>
        <v>5.2882005567250587</v>
      </c>
      <c r="BG26">
        <f t="shared" si="285"/>
        <v>5.3058344229757175</v>
      </c>
      <c r="BH26">
        <f t="shared" si="285"/>
        <v>5.3234682892263754</v>
      </c>
      <c r="BI26">
        <f t="shared" si="285"/>
        <v>5.3411021554770333</v>
      </c>
      <c r="BJ26">
        <f t="shared" si="285"/>
        <v>5.3587360217276903</v>
      </c>
      <c r="BK26">
        <f t="shared" si="285"/>
        <v>5.376369887978349</v>
      </c>
      <c r="BL26">
        <f t="shared" si="285"/>
        <v>5.394003754229006</v>
      </c>
      <c r="BM26">
        <f t="shared" si="285"/>
        <v>5.411637620479663</v>
      </c>
      <c r="BN26">
        <f t="shared" si="285"/>
        <v>5.4292714867303218</v>
      </c>
      <c r="BO26">
        <f t="shared" si="285"/>
        <v>5.4469053529809806</v>
      </c>
      <c r="BP26">
        <f t="shared" si="285"/>
        <v>5.4463455477031815</v>
      </c>
      <c r="BQ26">
        <f t="shared" si="285"/>
        <v>5.4457857424253824</v>
      </c>
      <c r="BR26">
        <f t="shared" si="285"/>
        <v>5.4452259371475833</v>
      </c>
      <c r="BS26">
        <f t="shared" si="285"/>
        <v>5.444666131869786</v>
      </c>
      <c r="BT26">
        <f t="shared" si="285"/>
        <v>5.4441063265919869</v>
      </c>
      <c r="BU26">
        <f t="shared" si="285"/>
        <v>5.4435465213141896</v>
      </c>
      <c r="BV26">
        <f t="shared" si="285"/>
        <v>5.4429867160363905</v>
      </c>
      <c r="BW26">
        <f t="shared" si="285"/>
        <v>5.4424269107585914</v>
      </c>
      <c r="BX26">
        <f t="shared" si="285"/>
        <v>5.4418671054807923</v>
      </c>
      <c r="BY26">
        <f t="shared" si="285"/>
        <v>5.441307300202995</v>
      </c>
      <c r="CD26">
        <f t="shared" ref="CD26:CF26" si="286">CD15+CD4</f>
        <v>5.3395008048780479</v>
      </c>
      <c r="CE26">
        <f t="shared" si="286"/>
        <v>5.4618118048780477</v>
      </c>
      <c r="CF26">
        <f t="shared" si="286"/>
        <v>5.5210189999999999</v>
      </c>
      <c r="CG26">
        <f t="shared" ref="CG26:DH26" si="287">CG15+CG4</f>
        <v>5.4108789999999996</v>
      </c>
      <c r="CH26">
        <f t="shared" si="287"/>
        <v>5.3185500000000001</v>
      </c>
      <c r="CI26">
        <f t="shared" si="287"/>
        <v>5.4761249815252908</v>
      </c>
      <c r="CJ26">
        <f t="shared" si="287"/>
        <v>5.8607135024324357</v>
      </c>
      <c r="CK26">
        <f t="shared" si="287"/>
        <v>6.2453020233395815</v>
      </c>
      <c r="CL26">
        <f t="shared" si="287"/>
        <v>6.6298905442467273</v>
      </c>
      <c r="CM26">
        <f t="shared" si="287"/>
        <v>7.014479065153874</v>
      </c>
      <c r="CN26">
        <f t="shared" si="287"/>
        <v>7.3990675860610207</v>
      </c>
      <c r="CO26">
        <f t="shared" si="287"/>
        <v>7.7002694807282683</v>
      </c>
      <c r="CP26">
        <f t="shared" si="287"/>
        <v>8.0014713753955178</v>
      </c>
      <c r="CQ26">
        <f t="shared" si="287"/>
        <v>8.3026732700627655</v>
      </c>
      <c r="CR26">
        <f t="shared" si="287"/>
        <v>8.6038751647300149</v>
      </c>
      <c r="CS26">
        <f t="shared" si="287"/>
        <v>8.9050770593972608</v>
      </c>
      <c r="CT26">
        <f t="shared" si="287"/>
        <v>9.2062789232402871</v>
      </c>
      <c r="CU26">
        <f t="shared" si="287"/>
        <v>9.5074807870833116</v>
      </c>
      <c r="CV26">
        <f t="shared" si="287"/>
        <v>9.8086826509263361</v>
      </c>
      <c r="CW26">
        <f t="shared" si="287"/>
        <v>10.109884514769362</v>
      </c>
      <c r="CX26">
        <f t="shared" si="287"/>
        <v>10.41108637861239</v>
      </c>
      <c r="CY26">
        <f t="shared" si="287"/>
        <v>10.712288242774356</v>
      </c>
      <c r="CZ26">
        <f t="shared" si="287"/>
        <v>11.01349010693632</v>
      </c>
      <c r="DA26">
        <f t="shared" si="287"/>
        <v>11.314691971098288</v>
      </c>
      <c r="DB26">
        <f t="shared" si="287"/>
        <v>11.615893835260252</v>
      </c>
      <c r="DC26">
        <f t="shared" si="287"/>
        <v>11.917095699422223</v>
      </c>
      <c r="DD26">
        <f t="shared" si="287"/>
        <v>12.218297703977742</v>
      </c>
      <c r="DE26">
        <f t="shared" si="287"/>
        <v>12.519499708533262</v>
      </c>
      <c r="DF26">
        <f t="shared" si="287"/>
        <v>12.820701713088781</v>
      </c>
      <c r="DG26">
        <f t="shared" si="287"/>
        <v>13.121903717644301</v>
      </c>
      <c r="DH26">
        <f t="shared" si="287"/>
        <v>13.423105722199825</v>
      </c>
    </row>
    <row r="27" spans="1:113" x14ac:dyDescent="0.35">
      <c r="A27" s="2" t="str">
        <f>A25&amp;Lists!A$2</f>
        <v>Total Australia2</v>
      </c>
      <c r="B27" s="2" t="s">
        <v>34</v>
      </c>
      <c r="P27">
        <f>P25/P26</f>
        <v>1.6626800533440294</v>
      </c>
      <c r="Q27">
        <f>Q25/Q26</f>
        <v>1.5775762797535957</v>
      </c>
      <c r="R27">
        <f t="shared" ref="R27:AP27" si="288">R25/R26</f>
        <v>1.4965512258736053</v>
      </c>
      <c r="S27">
        <f t="shared" si="288"/>
        <v>1.4339900651645665</v>
      </c>
      <c r="T27">
        <f t="shared" si="288"/>
        <v>1.3714289044555277</v>
      </c>
      <c r="U27">
        <f t="shared" si="288"/>
        <v>1.3088677437464884</v>
      </c>
      <c r="V27">
        <f t="shared" si="288"/>
        <v>1.2463065830374491</v>
      </c>
      <c r="W27">
        <f t="shared" si="288"/>
        <v>1.0576308266955543</v>
      </c>
      <c r="X27">
        <f t="shared" si="288"/>
        <v>1.0019660463431568</v>
      </c>
      <c r="Y27">
        <f t="shared" si="288"/>
        <v>0.94630126599075914</v>
      </c>
      <c r="Z27">
        <f t="shared" si="288"/>
        <v>0.8906364856383614</v>
      </c>
      <c r="AA27">
        <f t="shared" si="288"/>
        <v>0.83497170528596376</v>
      </c>
      <c r="AB27">
        <f t="shared" si="288"/>
        <v>0.77930692493356635</v>
      </c>
      <c r="AC27">
        <f t="shared" si="288"/>
        <v>0.72364214458116871</v>
      </c>
      <c r="AD27">
        <f t="shared" si="288"/>
        <v>0.66797736422877108</v>
      </c>
      <c r="AE27">
        <f t="shared" si="288"/>
        <v>0.61231258387637344</v>
      </c>
      <c r="AF27">
        <f t="shared" si="288"/>
        <v>0.55664780352397591</v>
      </c>
      <c r="AG27">
        <f t="shared" si="288"/>
        <v>0.50098302317157839</v>
      </c>
      <c r="AH27">
        <f t="shared" si="288"/>
        <v>0.44531824281918081</v>
      </c>
      <c r="AI27">
        <f t="shared" si="288"/>
        <v>0.38965346246678312</v>
      </c>
      <c r="AJ27">
        <f t="shared" si="288"/>
        <v>0.33398868211438554</v>
      </c>
      <c r="AK27">
        <f t="shared" si="288"/>
        <v>0.27832390176198796</v>
      </c>
      <c r="AL27">
        <f t="shared" si="288"/>
        <v>0.22265912140959038</v>
      </c>
      <c r="AM27">
        <f t="shared" si="288"/>
        <v>0.1669943410571928</v>
      </c>
      <c r="AN27">
        <f t="shared" si="288"/>
        <v>0.11132956070479519</v>
      </c>
      <c r="AO27">
        <f t="shared" si="288"/>
        <v>5.5664780352397594E-2</v>
      </c>
      <c r="AP27">
        <f t="shared" si="288"/>
        <v>0</v>
      </c>
      <c r="AY27">
        <f t="shared" ref="AY27" si="289">AY25/AY26</f>
        <v>1.7438954226245875</v>
      </c>
      <c r="AZ27">
        <f>AZ25/AZ26</f>
        <v>1.6705535554672404</v>
      </c>
      <c r="BA27">
        <f t="shared" ref="BA27:BY27" si="290">BA25/BA26</f>
        <v>1.5970339453415372</v>
      </c>
      <c r="BB27">
        <f t="shared" si="290"/>
        <v>1.5233357868265807</v>
      </c>
      <c r="BC27">
        <f t="shared" si="290"/>
        <v>1.4614573655075844</v>
      </c>
      <c r="BD27">
        <f t="shared" si="290"/>
        <v>1.3995789441885886</v>
      </c>
      <c r="BE27">
        <f t="shared" si="290"/>
        <v>1.3377005228695926</v>
      </c>
      <c r="BF27">
        <f t="shared" si="290"/>
        <v>1.201982337004786</v>
      </c>
      <c r="BG27">
        <f t="shared" si="290"/>
        <v>1.014971405364244</v>
      </c>
      <c r="BH27">
        <f t="shared" si="290"/>
        <v>0.95858410506623049</v>
      </c>
      <c r="BI27">
        <f t="shared" si="290"/>
        <v>0.90219680476821673</v>
      </c>
      <c r="BJ27">
        <f t="shared" si="290"/>
        <v>0.84580950447020353</v>
      </c>
      <c r="BK27">
        <f t="shared" si="290"/>
        <v>0.78942220417218967</v>
      </c>
      <c r="BL27">
        <f t="shared" si="290"/>
        <v>0.73303490387417614</v>
      </c>
      <c r="BM27">
        <f t="shared" si="290"/>
        <v>0.67664760357616272</v>
      </c>
      <c r="BN27">
        <f t="shared" si="290"/>
        <v>0.62026030327814907</v>
      </c>
      <c r="BO27">
        <f t="shared" si="290"/>
        <v>0.56387300298013565</v>
      </c>
      <c r="BP27">
        <f t="shared" si="290"/>
        <v>0.50748570268212212</v>
      </c>
      <c r="BQ27">
        <f t="shared" si="290"/>
        <v>0.45109840238410853</v>
      </c>
      <c r="BR27">
        <f t="shared" si="290"/>
        <v>0.394711102086095</v>
      </c>
      <c r="BS27">
        <f t="shared" si="290"/>
        <v>0.33832380178808136</v>
      </c>
      <c r="BT27">
        <f t="shared" si="290"/>
        <v>0.28193650149006783</v>
      </c>
      <c r="BU27">
        <f t="shared" si="290"/>
        <v>0.22554920119205424</v>
      </c>
      <c r="BV27">
        <f t="shared" si="290"/>
        <v>0.16916190089404068</v>
      </c>
      <c r="BW27">
        <f t="shared" si="290"/>
        <v>0.11277460059602712</v>
      </c>
      <c r="BX27">
        <f t="shared" si="290"/>
        <v>5.638730029801356E-2</v>
      </c>
      <c r="BY27">
        <f t="shared" si="290"/>
        <v>0</v>
      </c>
      <c r="CD27">
        <f t="shared" ref="CD27" si="291">CD25/CD26</f>
        <v>1.8000495460585515</v>
      </c>
      <c r="CE27">
        <f t="shared" ref="CE27" si="292">CE25/CE26</f>
        <v>1.7697629184819244</v>
      </c>
      <c r="CF27">
        <f t="shared" ref="CF27" si="293">CF25/CF26</f>
        <v>1.7462098934997325</v>
      </c>
      <c r="CG27">
        <f t="shared" ref="CG27" si="294">CG25/CG26</f>
        <v>1.7510138371233217</v>
      </c>
      <c r="CH27">
        <f t="shared" ref="CH27" si="295">CH25/CH26</f>
        <v>1.7438954226245875</v>
      </c>
      <c r="CI27">
        <f>CI25/CI26</f>
        <v>1.6542239362263338</v>
      </c>
      <c r="CJ27">
        <f t="shared" ref="CJ27:DH27" si="296">CJ25/CJ26</f>
        <v>1.5539131438875549</v>
      </c>
      <c r="CK27">
        <f t="shared" si="296"/>
        <v>1.4641812774286225</v>
      </c>
      <c r="CL27">
        <f t="shared" si="296"/>
        <v>1.4095720296197902</v>
      </c>
      <c r="CM27">
        <f t="shared" si="296"/>
        <v>1.3549627818109573</v>
      </c>
      <c r="CN27">
        <f t="shared" si="296"/>
        <v>1.3003535340021244</v>
      </c>
      <c r="CO27">
        <f t="shared" si="296"/>
        <v>1.2037726154685018</v>
      </c>
      <c r="CP27">
        <f t="shared" si="296"/>
        <v>1.0149714053642438</v>
      </c>
      <c r="CQ27">
        <f t="shared" si="296"/>
        <v>0.95858410506623049</v>
      </c>
      <c r="CR27">
        <f t="shared" si="296"/>
        <v>0.90219680476821673</v>
      </c>
      <c r="CS27">
        <f t="shared" si="296"/>
        <v>0.84580950447020331</v>
      </c>
      <c r="CT27">
        <f t="shared" si="296"/>
        <v>0.78942220417218967</v>
      </c>
      <c r="CU27">
        <f t="shared" si="296"/>
        <v>0.73303490387417614</v>
      </c>
      <c r="CV27">
        <f t="shared" si="296"/>
        <v>0.67664760357616272</v>
      </c>
      <c r="CW27">
        <f t="shared" si="296"/>
        <v>0.62026030327814918</v>
      </c>
      <c r="CX27">
        <f t="shared" si="296"/>
        <v>0.56387300298013554</v>
      </c>
      <c r="CY27">
        <f t="shared" si="296"/>
        <v>0.50748570268212201</v>
      </c>
      <c r="CZ27">
        <f t="shared" si="296"/>
        <v>0.45109840238410848</v>
      </c>
      <c r="DA27">
        <f t="shared" si="296"/>
        <v>0.39471110208609483</v>
      </c>
      <c r="DB27">
        <f t="shared" si="296"/>
        <v>0.33832380178808136</v>
      </c>
      <c r="DC27">
        <f t="shared" si="296"/>
        <v>0.28193650149006777</v>
      </c>
      <c r="DD27">
        <f t="shared" si="296"/>
        <v>0.22554920119205421</v>
      </c>
      <c r="DE27">
        <f t="shared" si="296"/>
        <v>0.16916190089404068</v>
      </c>
      <c r="DF27">
        <f t="shared" si="296"/>
        <v>0.11277460059602711</v>
      </c>
      <c r="DG27">
        <f t="shared" si="296"/>
        <v>5.6387300298013553E-2</v>
      </c>
      <c r="DH27">
        <f t="shared" si="296"/>
        <v>0</v>
      </c>
    </row>
    <row r="28" spans="1:113" x14ac:dyDescent="0.35">
      <c r="A28" s="2" t="str">
        <f>A25&amp;Lists!A$3</f>
        <v>Total Australia3</v>
      </c>
      <c r="B28" s="2" t="s">
        <v>35</v>
      </c>
      <c r="P28">
        <f>P25+O28</f>
        <v>8.9578283333333335</v>
      </c>
      <c r="Q28">
        <f t="shared" ref="Q28:AP28" si="297">Q25+P28</f>
        <v>17.716654474779162</v>
      </c>
      <c r="R28">
        <f t="shared" si="297"/>
        <v>26.271796629653807</v>
      </c>
      <c r="S28">
        <f t="shared" si="297"/>
        <v>34.764156535877866</v>
      </c>
      <c r="T28">
        <f t="shared" si="297"/>
        <v>43.168006885038736</v>
      </c>
      <c r="U28">
        <f t="shared" si="297"/>
        <v>51.457620368723802</v>
      </c>
      <c r="V28">
        <f t="shared" si="297"/>
        <v>59.607269678520453</v>
      </c>
      <c r="W28">
        <f t="shared" si="297"/>
        <v>66.740627711523231</v>
      </c>
      <c r="X28">
        <f t="shared" si="297"/>
        <v>73.704567357252785</v>
      </c>
      <c r="Y28">
        <f t="shared" si="297"/>
        <v>80.476197336909038</v>
      </c>
      <c r="Z28">
        <f t="shared" si="297"/>
        <v>87.032626371691933</v>
      </c>
      <c r="AA28">
        <f t="shared" si="297"/>
        <v>93.350963182801394</v>
      </c>
      <c r="AB28">
        <f t="shared" si="297"/>
        <v>99.408316491437361</v>
      </c>
      <c r="AC28">
        <f t="shared" si="297"/>
        <v>105.26198849785621</v>
      </c>
      <c r="AD28">
        <f t="shared" si="297"/>
        <v>110.87675046494149</v>
      </c>
      <c r="AE28">
        <f t="shared" si="297"/>
        <v>116.21737365557678</v>
      </c>
      <c r="AF28">
        <f t="shared" si="297"/>
        <v>121.24862933264562</v>
      </c>
      <c r="AG28">
        <f t="shared" si="297"/>
        <v>125.93528875903158</v>
      </c>
      <c r="AH28">
        <f t="shared" si="297"/>
        <v>130.24212319761821</v>
      </c>
      <c r="AI28">
        <f t="shared" si="297"/>
        <v>134.13390391128905</v>
      </c>
      <c r="AJ28">
        <f t="shared" si="297"/>
        <v>137.57540216292767</v>
      </c>
      <c r="AK28">
        <f t="shared" si="297"/>
        <v>140.53138921541765</v>
      </c>
      <c r="AL28">
        <f t="shared" si="297"/>
        <v>142.96663633164252</v>
      </c>
      <c r="AM28">
        <f t="shared" si="297"/>
        <v>144.84591477448583</v>
      </c>
      <c r="AN28">
        <f t="shared" si="297"/>
        <v>146.13399580683114</v>
      </c>
      <c r="AO28">
        <f t="shared" si="297"/>
        <v>146.79565069156203</v>
      </c>
      <c r="AP28">
        <f t="shared" si="297"/>
        <v>146.79565069156203</v>
      </c>
      <c r="AY28">
        <f>AY25+AX28</f>
        <v>9.2749950000000005</v>
      </c>
      <c r="AZ28">
        <f t="shared" ref="AZ28:BY28" si="298">AZ25+AY28</f>
        <v>18.146557831041779</v>
      </c>
      <c r="BA28">
        <f t="shared" si="298"/>
        <v>26.614919062997274</v>
      </c>
      <c r="BB28">
        <f t="shared" si="298"/>
        <v>34.680309265738423</v>
      </c>
      <c r="BC28">
        <f t="shared" si="298"/>
        <v>42.406392962973705</v>
      </c>
      <c r="BD28">
        <f t="shared" si="298"/>
        <v>49.794159865184163</v>
      </c>
      <c r="BE28">
        <f t="shared" si="298"/>
        <v>56.844599682850827</v>
      </c>
      <c r="BF28">
        <f t="shared" si="298"/>
        <v>63.200923346573219</v>
      </c>
      <c r="BG28">
        <f t="shared" si="298"/>
        <v>68.586193567490866</v>
      </c>
      <c r="BH28">
        <f t="shared" si="298"/>
        <v>73.689185653367389</v>
      </c>
      <c r="BI28">
        <f t="shared" si="298"/>
        <v>78.507910951979397</v>
      </c>
      <c r="BJ28">
        <f t="shared" si="298"/>
        <v>83.040380811103518</v>
      </c>
      <c r="BK28">
        <f t="shared" si="298"/>
        <v>87.284606578516374</v>
      </c>
      <c r="BL28">
        <f t="shared" si="298"/>
        <v>91.238599601994579</v>
      </c>
      <c r="BM28">
        <f t="shared" si="298"/>
        <v>94.900371229314757</v>
      </c>
      <c r="BN28">
        <f t="shared" si="298"/>
        <v>98.267932808253519</v>
      </c>
      <c r="BO28">
        <f t="shared" si="298"/>
        <v>101.33929568658748</v>
      </c>
      <c r="BP28">
        <f t="shared" si="298"/>
        <v>104.10323818391328</v>
      </c>
      <c r="BQ28">
        <f t="shared" si="298"/>
        <v>106.55982343204752</v>
      </c>
      <c r="BR28">
        <f t="shared" si="298"/>
        <v>108.70911456280683</v>
      </c>
      <c r="BS28">
        <f t="shared" si="298"/>
        <v>110.55117470800782</v>
      </c>
      <c r="BT28">
        <f t="shared" si="298"/>
        <v>112.08606699946711</v>
      </c>
      <c r="BU28">
        <f t="shared" si="298"/>
        <v>113.31385456900131</v>
      </c>
      <c r="BV28">
        <f t="shared" si="298"/>
        <v>114.23460054842704</v>
      </c>
      <c r="BW28">
        <f t="shared" si="298"/>
        <v>114.84836806956091</v>
      </c>
      <c r="BX28">
        <f t="shared" si="298"/>
        <v>115.15522026421954</v>
      </c>
      <c r="BY28">
        <f t="shared" si="298"/>
        <v>115.15522026421954</v>
      </c>
      <c r="CH28">
        <f t="shared" ref="CH28" si="299">CH25+CG28</f>
        <v>9.2749950000000005</v>
      </c>
      <c r="CI28">
        <f t="shared" ref="CI28" si="300">CI25+CH28</f>
        <v>18.333732022206128</v>
      </c>
      <c r="CJ28">
        <f t="shared" ref="CJ28" si="301">CJ25+CI28</f>
        <v>27.440771766195155</v>
      </c>
      <c r="CK28">
        <f t="shared" ref="CK28" si="302">CK25+CJ28</f>
        <v>36.585026060656062</v>
      </c>
      <c r="CL28">
        <f t="shared" ref="CL28" si="303">CL25+CK28</f>
        <v>45.930334331266977</v>
      </c>
      <c r="CM28">
        <f t="shared" ref="CM28" si="304">CM25+CL28</f>
        <v>55.434692398342591</v>
      </c>
      <c r="CN28">
        <f t="shared" ref="CN28" si="305">CN25+CM28</f>
        <v>65.056096082197612</v>
      </c>
      <c r="CO28">
        <f t="shared" ref="CO28" si="306">CO25+CN28</f>
        <v>74.325469614826162</v>
      </c>
      <c r="CP28">
        <f t="shared" ref="CP28" si="307">CP25+CO28</f>
        <v>82.446734261693123</v>
      </c>
      <c r="CQ28">
        <f t="shared" ref="CQ28" si="308">CQ25+CP28</f>
        <v>90.405544887933559</v>
      </c>
      <c r="CR28">
        <f t="shared" ref="CR28" si="309">CR25+CQ28</f>
        <v>98.167933570177595</v>
      </c>
      <c r="CS28">
        <f t="shared" ref="CS28" si="310">CS25+CR28</f>
        <v>105.69993238505536</v>
      </c>
      <c r="CT28">
        <f t="shared" ref="CT28" si="311">CT25+CS28</f>
        <v>112.96757338486368</v>
      </c>
      <c r="CU28">
        <f t="shared" ref="CU28" si="312">CU25+CT28</f>
        <v>119.93688864970888</v>
      </c>
      <c r="CV28">
        <f t="shared" ref="CV28" si="313">CV25+CU28</f>
        <v>126.57391025969727</v>
      </c>
      <c r="CW28">
        <f t="shared" ref="CW28" si="314">CW25+CV28</f>
        <v>132.84467029493518</v>
      </c>
      <c r="CX28">
        <f t="shared" ref="CX28" si="315">CX25+CW28</f>
        <v>138.71520083552895</v>
      </c>
      <c r="CY28">
        <f t="shared" ref="CY28" si="316">CY25+CX28</f>
        <v>144.15153396174674</v>
      </c>
      <c r="CZ28">
        <f t="shared" ref="CZ28" si="317">CZ25+CY28</f>
        <v>149.11970175365889</v>
      </c>
      <c r="DA28">
        <f t="shared" ref="DA28" si="318">DA25+CZ28</f>
        <v>153.58573629133579</v>
      </c>
      <c r="DB28">
        <f t="shared" ref="DB28" si="319">DB25+DA28</f>
        <v>157.51566965484778</v>
      </c>
      <c r="DC28">
        <f t="shared" ref="DC28" si="320">DC25+DB28</f>
        <v>160.87553392426523</v>
      </c>
      <c r="DD28">
        <f t="shared" ref="DD28" si="321">DD25+DC28</f>
        <v>163.6313612113241</v>
      </c>
      <c r="DE28">
        <f t="shared" ref="DE28" si="322">DE25+DD28</f>
        <v>165.74918358026198</v>
      </c>
      <c r="DF28">
        <f t="shared" ref="DF28" si="323">DF25+DE28</f>
        <v>167.19503309531638</v>
      </c>
      <c r="DG28">
        <f t="shared" ref="DG28" si="324">DG25+DF28</f>
        <v>167.93494182072482</v>
      </c>
      <c r="DH28">
        <f t="shared" ref="DH28" si="325">DH25+DG28</f>
        <v>167.93494182072482</v>
      </c>
    </row>
    <row r="29" spans="1:113" x14ac:dyDescent="0.35">
      <c r="A29" s="2" t="str">
        <f>A25&amp;Lists!A$4</f>
        <v>Total Australia4</v>
      </c>
      <c r="B29" s="2" t="s">
        <v>36</v>
      </c>
      <c r="I29" s="2">
        <f>P27-Pathways!$AF$5</f>
        <v>1.5837705898857501</v>
      </c>
      <c r="J29" s="2"/>
      <c r="K29" s="2"/>
      <c r="P29">
        <f>$I29*Pathways!F$6*P32+Pathways!$AF$5</f>
        <v>1.6626800533440294</v>
      </c>
      <c r="Q29">
        <f>$I29*Pathways!G$6*Q32+Pathways!$AF$5</f>
        <v>1.6612898436552674</v>
      </c>
      <c r="R29">
        <f>$I29*Pathways!H$6*R32+Pathways!$AF$5</f>
        <v>1.5812274068458558</v>
      </c>
      <c r="S29">
        <f>$I29*Pathways!I$6*S32+Pathways!$AF$5</f>
        <v>1.4957364874013737</v>
      </c>
      <c r="T29">
        <f>$I29*Pathways!J$6*T32+Pathways!$AF$5</f>
        <v>1.4159828279532181</v>
      </c>
      <c r="U29">
        <f>$I29*Pathways!K$6*U32+Pathways!$AF$5</f>
        <v>1.3414076408127955</v>
      </c>
      <c r="V29">
        <f>$I29*Pathways!L$6*V32+Pathways!$AF$5</f>
        <v>1.2715224216244019</v>
      </c>
      <c r="W29">
        <f>$I29*Pathways!M$6*W32+Pathways!$AF$5</f>
        <v>1.2058982360967099</v>
      </c>
      <c r="X29">
        <f>$I29*Pathways!N$6*X32+Pathways!$AF$5</f>
        <v>1.1441569083852159</v>
      </c>
      <c r="Y29">
        <f>$I29*Pathways!O$6*Y32+Pathways!$AF$5</f>
        <v>1.085963728631657</v>
      </c>
      <c r="Z29">
        <f>$I29*Pathways!P$6*Z32+Pathways!$AF$5</f>
        <v>1.0310213826351551</v>
      </c>
      <c r="AA29">
        <f>$I29*Pathways!Q$6*AA32+Pathways!$AF$5</f>
        <v>0.97906487119702368</v>
      </c>
      <c r="AB29">
        <f>$I29*Pathways!R$6*AB32+Pathways!$AF$5</f>
        <v>0.89682962883916884</v>
      </c>
      <c r="AC29">
        <f>$I29*Pathways!S$6*AC32+Pathways!$AF$5</f>
        <v>0.80869637490009216</v>
      </c>
      <c r="AD29">
        <f>$I29*Pathways!T$6*AD32+Pathways!$AF$5</f>
        <v>0.72719882146430481</v>
      </c>
      <c r="AE29">
        <f>$I29*Pathways!U$6*AE32+Pathways!$AF$5</f>
        <v>0.65161473797659897</v>
      </c>
      <c r="AF29">
        <f>$I29*Pathways!V$6*AF32+Pathways!$AF$5</f>
        <v>0.58132303471817037</v>
      </c>
      <c r="AG29">
        <f>$I29*Pathways!W$6*AG32+Pathways!$AF$5</f>
        <v>0.51578665703227</v>
      </c>
      <c r="AH29">
        <f>$I29*Pathways!X$6*AH32+Pathways!$AF$5</f>
        <v>0.45453883764408431</v>
      </c>
      <c r="AI29">
        <f>$I29*Pathways!Y$6*AI32+Pathways!$AF$5</f>
        <v>0.39717196232970448</v>
      </c>
      <c r="AJ29">
        <f>$I29*Pathways!Z$6*AJ32+Pathways!$AF$5</f>
        <v>0.34332848715422598</v>
      </c>
      <c r="AK29">
        <f>$I29*Pathways!AA$6*AK32+Pathways!$AF$5</f>
        <v>0.29269347940216689</v>
      </c>
      <c r="AL29">
        <f>$I29*Pathways!AB$6*AL32+Pathways!$AF$5</f>
        <v>0.24498845335931785</v>
      </c>
      <c r="AM29">
        <f>$I29*Pathways!AC$6*AM32+Pathways!$AF$5</f>
        <v>0.19996624607810037</v>
      </c>
      <c r="AN29">
        <f>$I29*Pathways!AD$6*AN32+Pathways!$AF$5</f>
        <v>0.15740673402316718</v>
      </c>
      <c r="AO29">
        <f>$I29*Pathways!AE$6*AO32+Pathways!$AF$5</f>
        <v>0.11711323389769654</v>
      </c>
      <c r="AP29">
        <f>$I29*Pathways!AF$6*AP32+Pathways!$AF$5</f>
        <v>7.8909463458279275E-2</v>
      </c>
      <c r="AR29">
        <f>AY27-Pathways!$AF$37</f>
        <v>1.1142657929949578</v>
      </c>
      <c r="AX29" t="b">
        <f>AY27=AY29</f>
        <v>1</v>
      </c>
      <c r="AY29">
        <f>$AR29*Pathways!F$38*AY32+Pathways!$AF$37</f>
        <v>1.7438954226245875</v>
      </c>
      <c r="AZ29">
        <f>$AR29*Pathways!G$38*AZ32+Pathways!$AF$37</f>
        <v>1.7457358418861517</v>
      </c>
      <c r="BA29">
        <f>$AR29*Pathways!H$38*BA32+Pathways!$AF$37</f>
        <v>1.7475818125217053</v>
      </c>
      <c r="BB29">
        <f>$AR29*Pathways!I$38*BB32+Pathways!$AF$37</f>
        <v>1.7494333596866305</v>
      </c>
      <c r="BC29">
        <f>$AR29*Pathways!J$38*BC32+Pathways!$AF$37</f>
        <v>1.7512905086885278</v>
      </c>
      <c r="BD29">
        <f>$AR29*Pathways!K$38*BD32+Pathways!$AF$37</f>
        <v>1.753153284988362</v>
      </c>
      <c r="BE29">
        <f>$AR29*Pathways!L$38*BE32+Pathways!$AF$37</f>
        <v>1.7550217142016313</v>
      </c>
      <c r="BF29">
        <f>$AR29*Pathways!M$38*BF32+Pathways!$AF$37</f>
        <v>1.6891312734011952</v>
      </c>
      <c r="BG29">
        <f>$AR29*Pathways!N$38*BG32+Pathways!$AF$37</f>
        <v>1.623678804511544</v>
      </c>
      <c r="BH29">
        <f>$AR29*Pathways!O$38*BH32+Pathways!$AF$37</f>
        <v>1.5586599552170401</v>
      </c>
      <c r="BI29">
        <f>$AR29*Pathways!P$38*BI32+Pathways!$AF$37</f>
        <v>1.4940704306794335</v>
      </c>
      <c r="BJ29">
        <f>$AR29*Pathways!Q$38*BJ32+Pathways!$AF$37</f>
        <v>1.4299059925921656</v>
      </c>
      <c r="BK29">
        <f>$AR29*Pathways!R$38*BK32+Pathways!$AF$37</f>
        <v>1.3661624582532834</v>
      </c>
      <c r="BL29">
        <f>$AR29*Pathways!S$38*BL32+Pathways!$AF$37</f>
        <v>1.3028356996565371</v>
      </c>
      <c r="BM29">
        <f>$AR29*Pathways!T$38*BM32+Pathways!$AF$37</f>
        <v>1.2399216426002475</v>
      </c>
      <c r="BN29">
        <f>$AR29*Pathways!U$38*BN32+Pathways!$AF$37</f>
        <v>1.1774162658135401</v>
      </c>
      <c r="BO29">
        <f>$AR29*Pathways!V$38*BO32+Pathways!$AF$37</f>
        <v>1.1153156000995514</v>
      </c>
      <c r="BP29">
        <f>$AR29*Pathways!W$38*BP32+Pathways!$AF$37</f>
        <v>1.066791932374527</v>
      </c>
      <c r="BQ29">
        <f>$AR29*Pathways!X$38*BQ32+Pathways!$AF$37</f>
        <v>1.0182582885664997</v>
      </c>
      <c r="BR29">
        <f>$AR29*Pathways!Y$38*BR32+Pathways!$AF$37</f>
        <v>0.9697146655986475</v>
      </c>
      <c r="BS29">
        <f>$AR29*Pathways!Z$38*BS32+Pathways!$AF$37</f>
        <v>0.92116106039288292</v>
      </c>
      <c r="BT29">
        <f>$AR29*Pathways!AA$38*BT32+Pathways!$AF$37</f>
        <v>0.87259746986985254</v>
      </c>
      <c r="BU29">
        <f>$AR29*Pathways!AB$38*BU32+Pathways!$AF$37</f>
        <v>0.82402389094893569</v>
      </c>
      <c r="BV29">
        <f>$AR29*Pathways!AC$38*BV32+Pathways!$AF$37</f>
        <v>0.77544032054824508</v>
      </c>
      <c r="BW29">
        <f>$AR29*Pathways!AD$38*BW32+Pathways!$AF$37</f>
        <v>0.72684675558462497</v>
      </c>
      <c r="BX29">
        <f>$AR29*Pathways!AE$38*BX32+Pathways!$AF$37</f>
        <v>0.67824319297365088</v>
      </c>
      <c r="BY29">
        <f>$AR29*Pathways!AF$38*BY32+Pathways!$AF$37</f>
        <v>0.62962962962962965</v>
      </c>
      <c r="CA29">
        <f>CH27-Pathways!$AF$13</f>
        <v>1.5650482956821172</v>
      </c>
      <c r="CH29">
        <f>$CA29*Pathways!F$14*CH32+Pathways!$AF$13</f>
        <v>1.7438954226245875</v>
      </c>
      <c r="CI29">
        <f>$CA29*Pathways!G$14*CI32+Pathways!$AF$13</f>
        <v>1.7438954226245875</v>
      </c>
      <c r="CJ29">
        <f>$CA29*Pathways!H$14*CJ32+Pathways!$AF$13</f>
        <v>1.7542087041893462</v>
      </c>
      <c r="CK29">
        <f>$CA29*Pathways!I$14*CK32+Pathways!$AF$13</f>
        <v>1.7632517926752533</v>
      </c>
      <c r="CL29">
        <f>$CA29*Pathways!J$14*CL32+Pathways!$AF$13</f>
        <v>1.7712457332145946</v>
      </c>
      <c r="CM29">
        <f>$CA29*Pathways!K$14*CM32+Pathways!$AF$13</f>
        <v>1.7783630932581669</v>
      </c>
      <c r="CN29">
        <f>$CA29*Pathways!L$14*CN32+Pathways!$AF$13</f>
        <v>1.7847405614329099</v>
      </c>
      <c r="CO29">
        <f>$CA29*Pathways!M$14*CO32+Pathways!$AF$13</f>
        <v>1.7116634115873153</v>
      </c>
      <c r="CP29">
        <f>$CA29*Pathways!N$14*CP32+Pathways!$AF$13</f>
        <v>1.6440879938501565</v>
      </c>
      <c r="CQ29">
        <f>$CA29*Pathways!O$14*CQ32+Pathways!$AF$13</f>
        <v>1.5814155376516041</v>
      </c>
      <c r="CR29">
        <f>$CA29*Pathways!P$14*CR32+Pathways!$AF$13</f>
        <v>1.5231311187476502</v>
      </c>
      <c r="CS29">
        <f>$CA29*Pathways!Q$14*CS32+Pathways!$AF$13</f>
        <v>1.4687894792910514</v>
      </c>
      <c r="CT29">
        <f>$CA29*Pathways!R$14*CT32+Pathways!$AF$13</f>
        <v>1.1767597120424129</v>
      </c>
      <c r="CU29">
        <f>$CA29*Pathways!S$14*CU32+Pathways!$AF$13</f>
        <v>0.9032332501725111</v>
      </c>
      <c r="CV29">
        <f>$CA29*Pathways!T$14*CV32+Pathways!$AF$13</f>
        <v>0.64650551307689286</v>
      </c>
      <c r="CW29">
        <f>$CA29*Pathways!U$14*CW32+Pathways!$AF$13</f>
        <v>0.40507505713229808</v>
      </c>
      <c r="CX29">
        <f>$CA29*Pathways!V$14*CX32+Pathways!$AF$13</f>
        <v>0.17761419104114481</v>
      </c>
      <c r="CY29">
        <f>$CA29*Pathways!W$14*CY32+Pathways!$AF$13</f>
        <v>0.17816870227644308</v>
      </c>
      <c r="CZ29">
        <f>$CA29*Pathways!X$14*CZ32+Pathways!$AF$13</f>
        <v>0.17869288346810416</v>
      </c>
      <c r="DA29">
        <f>$CA29*Pathways!Y$14*DA32+Pathways!$AF$13</f>
        <v>0.17918915681172304</v>
      </c>
      <c r="DB29">
        <f>$CA29*Pathways!Z$14*DB32+Pathways!$AF$13</f>
        <v>0.1796596932713187</v>
      </c>
      <c r="DC29">
        <f>$CA29*Pathways!AA$14*DC32+Pathways!$AF$13</f>
        <v>0.18010644432843692</v>
      </c>
      <c r="DD29">
        <f>$CA29*Pathways!AB$14*DD32+Pathways!$AF$13</f>
        <v>0.17982974538363822</v>
      </c>
      <c r="DE29">
        <f>$CA29*Pathways!AC$14*DE32+Pathways!$AF$13</f>
        <v>0.17956636043361124</v>
      </c>
      <c r="DF29">
        <f>$CA29*Pathways!AD$14*DF32+Pathways!$AF$13</f>
        <v>0.17931535110493368</v>
      </c>
      <c r="DG29">
        <f>$CA29*Pathways!AE$14*DG32+Pathways!$AF$13</f>
        <v>0.1790758651824001</v>
      </c>
      <c r="DH29">
        <f>$CA29*Pathways!AF$14*DH32+Pathways!$AF$13</f>
        <v>0.17884712694247035</v>
      </c>
    </row>
    <row r="30" spans="1:113" x14ac:dyDescent="0.35">
      <c r="A30" s="2" t="str">
        <f>A25&amp;Lists!A$5</f>
        <v>Total Australia5</v>
      </c>
      <c r="B30" s="2" t="s">
        <v>37</v>
      </c>
      <c r="I30" s="8">
        <f>AP28/AP30</f>
        <v>0.91790832510450926</v>
      </c>
      <c r="J30" s="8"/>
      <c r="K30" s="8"/>
      <c r="P30">
        <f>P29*P26+O30</f>
        <v>8.9578283333333335</v>
      </c>
      <c r="Q30">
        <f t="shared" ref="Q30" si="326">Q29*Q26+P30</f>
        <v>18.181438689213522</v>
      </c>
      <c r="R30">
        <f t="shared" ref="R30" si="327">R29*R26+Q30</f>
        <v>27.220638290853223</v>
      </c>
      <c r="S30">
        <f t="shared" ref="S30" si="328">S29*S26+R30</f>
        <v>36.078672167417146</v>
      </c>
      <c r="T30">
        <f t="shared" ref="T30" si="329">T29*T26+S30</f>
        <v>44.75554031890529</v>
      </c>
      <c r="U30">
        <f t="shared" ref="U30" si="330">U29*U26+T30</f>
        <v>53.251242745317654</v>
      </c>
      <c r="V30">
        <f t="shared" ref="V30" si="331">V29*V26+U30</f>
        <v>61.565779446654247</v>
      </c>
      <c r="W30">
        <f t="shared" ref="W30" si="332">W29*W26+V30</f>
        <v>69.699150422915054</v>
      </c>
      <c r="X30">
        <f t="shared" ref="X30" si="333">X29*X26+W30</f>
        <v>77.651355674100088</v>
      </c>
      <c r="Y30">
        <f t="shared" ref="Y30" si="334">Y29*Y26+X30</f>
        <v>85.422395200209351</v>
      </c>
      <c r="Z30">
        <f t="shared" ref="Z30" si="335">Z29*Z26+Y30</f>
        <v>93.012269001242828</v>
      </c>
      <c r="AA30">
        <f t="shared" ref="AA30" si="336">AA29*AA26+Z30</f>
        <v>100.42097707720053</v>
      </c>
      <c r="AB30">
        <f t="shared" ref="AB30" si="337">AB29*AB26+AA30</f>
        <v>107.39180429010487</v>
      </c>
      <c r="AC30">
        <f t="shared" ref="AC30" si="338">AC29*AC26+AB30</f>
        <v>113.93349532744065</v>
      </c>
      <c r="AD30">
        <f t="shared" ref="AD30" si="339">AD29*AD26+AC30</f>
        <v>120.04605018920788</v>
      </c>
      <c r="AE30">
        <f t="shared" ref="AE30" si="340">AE29*AE26+AD30</f>
        <v>125.72946887540652</v>
      </c>
      <c r="AF30">
        <f t="shared" ref="AF30" si="341">AF29*AF26+AE30</f>
        <v>130.98375138603663</v>
      </c>
      <c r="AG30">
        <f t="shared" ref="AG30" si="342">AG29*AG26+AF30</f>
        <v>135.80889772109816</v>
      </c>
      <c r="AH30">
        <f t="shared" ref="AH30" si="343">AH29*AH26+AG30</f>
        <v>140.20490788059112</v>
      </c>
      <c r="AI30">
        <f t="shared" ref="AI30" si="344">AI29*AI26+AH30</f>
        <v>144.17178186451554</v>
      </c>
      <c r="AJ30">
        <f t="shared" ref="AJ30" si="345">AJ29*AJ26+AI30</f>
        <v>147.70951967287138</v>
      </c>
      <c r="AK30">
        <f t="shared" ref="AK30" si="346">AK29*AK26+AJ30</f>
        <v>150.81812130565865</v>
      </c>
      <c r="AL30">
        <f t="shared" ref="AL30" si="347">AL29*AL26+AK30</f>
        <v>153.49758676287738</v>
      </c>
      <c r="AM30">
        <f t="shared" ref="AM30" si="348">AM29*AM26+AL30</f>
        <v>155.74791604452753</v>
      </c>
      <c r="AN30">
        <f t="shared" ref="AN30" si="349">AN29*AN26+AM30</f>
        <v>157.56910915060914</v>
      </c>
      <c r="AO30">
        <f t="shared" ref="AO30" si="350">AO29*AO26+AN30</f>
        <v>158.96116608112217</v>
      </c>
      <c r="AP30">
        <f t="shared" ref="AP30" si="351">AP29*AP26+AO30</f>
        <v>159.92408683606664</v>
      </c>
      <c r="AY30">
        <f>AY29*AY26+AX30</f>
        <v>9.2749950000000005</v>
      </c>
      <c r="AZ30">
        <f t="shared" ref="AZ30" si="352">AZ29*AZ26+AY30</f>
        <v>18.545817331321736</v>
      </c>
      <c r="BA30">
        <f t="shared" ref="BA30" si="353">BA29*BA26+AZ30</f>
        <v>27.812466993965206</v>
      </c>
      <c r="BB30">
        <f t="shared" ref="BB30" si="354">BB29*BB26+BA30</f>
        <v>37.074943987930411</v>
      </c>
      <c r="BC30">
        <f t="shared" ref="BC30" si="355">BC29*BC26+BB30</f>
        <v>46.333248313217346</v>
      </c>
      <c r="BD30">
        <f t="shared" ref="BD30" si="356">BD29*BD26+BC30</f>
        <v>55.587379969826017</v>
      </c>
      <c r="BE30">
        <f t="shared" ref="BE30" si="357">BE29*BE26+BD30</f>
        <v>64.837338957756415</v>
      </c>
      <c r="BF30">
        <f t="shared" ref="BF30" si="358">BF29*BF26+BE30</f>
        <v>73.769803898138321</v>
      </c>
      <c r="BG30">
        <f t="shared" ref="BG30" si="359">BG29*BG26+BF30</f>
        <v>82.384774790971733</v>
      </c>
      <c r="BH30">
        <f t="shared" ref="BH30" si="360">BH29*BH26+BG30</f>
        <v>90.682251636256652</v>
      </c>
      <c r="BI30">
        <f t="shared" ref="BI30" si="361">BI29*BI26+BH30</f>
        <v>98.662234433993078</v>
      </c>
      <c r="BJ30">
        <f t="shared" ref="BJ30" si="362">BJ29*BJ26+BI30</f>
        <v>106.32472318418101</v>
      </c>
      <c r="BK30">
        <f t="shared" ref="BK30" si="363">BK29*BK26+BJ30</f>
        <v>113.66971788682044</v>
      </c>
      <c r="BL30">
        <f t="shared" ref="BL30" si="364">BL29*BL26+BK30</f>
        <v>120.69721854191137</v>
      </c>
      <c r="BM30">
        <f t="shared" ref="BM30" si="365">BM29*BM26+BL30</f>
        <v>127.40722514945381</v>
      </c>
      <c r="BN30">
        <f t="shared" ref="BN30" si="366">BN29*BN26+BM30</f>
        <v>133.79973770944775</v>
      </c>
      <c r="BO30">
        <f t="shared" ref="BO30" si="367">BO29*BO26+BN30</f>
        <v>139.87475622189319</v>
      </c>
      <c r="BP30">
        <f t="shared" ref="BP30" si="368">BP29*BP26+BO30</f>
        <v>145.68487371310687</v>
      </c>
      <c r="BQ30">
        <f t="shared" ref="BQ30" si="369">BQ29*BQ26+BP30</f>
        <v>151.23009018308878</v>
      </c>
      <c r="BR30">
        <f t="shared" ref="BR30" si="370">BR29*BR26+BQ30</f>
        <v>156.51040563183892</v>
      </c>
      <c r="BS30">
        <f t="shared" ref="BS30" si="371">BS29*BS26+BR30</f>
        <v>161.5258200593573</v>
      </c>
      <c r="BT30">
        <f t="shared" ref="BT30" si="372">BT29*BT26+BS30</f>
        <v>166.27633346564392</v>
      </c>
      <c r="BU30">
        <f t="shared" ref="BU30" si="373">BU29*BU26+BT30</f>
        <v>170.76194585069877</v>
      </c>
      <c r="BV30">
        <f t="shared" ref="BV30" si="374">BV29*BV26+BU30</f>
        <v>174.98265721452185</v>
      </c>
      <c r="BW30">
        <f t="shared" ref="BW30" si="375">BW29*BW26+BV30</f>
        <v>178.9384675571132</v>
      </c>
      <c r="BX30">
        <f t="shared" ref="BX30" si="376">BX29*BX26+BW30</f>
        <v>182.62937687847278</v>
      </c>
      <c r="BY30">
        <f t="shared" ref="BY30" si="377">BY29*BY26+BX30</f>
        <v>186.0553851786006</v>
      </c>
      <c r="CH30">
        <f t="shared" ref="CH30" si="378">CH29*CH26+CG30</f>
        <v>9.2749950000000005</v>
      </c>
      <c r="CI30">
        <f t="shared" ref="CI30" si="379">CI29*CI26+CH30</f>
        <v>18.82478428900211</v>
      </c>
      <c r="CJ30">
        <f t="shared" ref="CJ30" si="380">CJ29*CJ26+CI30</f>
        <v>29.105698927729119</v>
      </c>
      <c r="CK30">
        <f t="shared" ref="CK30" si="381">CK29*CK26+CJ30</f>
        <v>40.117738916181025</v>
      </c>
      <c r="CL30">
        <f t="shared" ref="CL30" si="382">CL29*CL26+CK30</f>
        <v>51.860904254357827</v>
      </c>
      <c r="CM30">
        <f t="shared" ref="CM30" si="383">CM29*CM26+CL30</f>
        <v>64.33519494225952</v>
      </c>
      <c r="CN30">
        <f t="shared" ref="CN30" si="384">CN29*CN26+CM30</f>
        <v>77.540610979886111</v>
      </c>
      <c r="CO30">
        <f t="shared" ref="CO30" si="385">CO29*CO26+CN30</f>
        <v>90.720880509411145</v>
      </c>
      <c r="CP30">
        <f t="shared" ref="CP30" si="386">CP29*CP26+CO30</f>
        <v>103.87600353083461</v>
      </c>
      <c r="CQ30">
        <f t="shared" ref="CQ30" si="387">CQ29*CQ26+CP30</f>
        <v>117.00598004415652</v>
      </c>
      <c r="CR30">
        <f t="shared" ref="CR30" si="388">CR29*CR26+CQ30</f>
        <v>130.11081004937688</v>
      </c>
      <c r="CS30">
        <f t="shared" ref="CS30" si="389">CS29*CS26+CR30</f>
        <v>143.19049354649567</v>
      </c>
      <c r="CT30">
        <f t="shared" ref="CT30" si="390">CT29*CT26+CS30</f>
        <v>154.02407168119004</v>
      </c>
      <c r="CU30">
        <f t="shared" ref="CU30" si="391">CU29*CU26+CT30</f>
        <v>162.61154445346</v>
      </c>
      <c r="CV30">
        <f t="shared" ref="CV30" si="392">CV29*CV26+CU30</f>
        <v>168.95291186330556</v>
      </c>
      <c r="CW30">
        <f t="shared" ref="CW30" si="393">CW29*CW26+CV30</f>
        <v>173.04817391072669</v>
      </c>
      <c r="CX30">
        <f t="shared" ref="CX30" si="394">CX29*CX26+CW30</f>
        <v>174.89733059572342</v>
      </c>
      <c r="CY30">
        <f t="shared" ref="CY30" si="395">CY29*CY26+CX30</f>
        <v>176.80592509034972</v>
      </c>
      <c r="CZ30">
        <f t="shared" ref="CZ30" si="396">CZ29*CZ26+CY30</f>
        <v>178.77395739460562</v>
      </c>
      <c r="DA30">
        <f t="shared" ref="DA30" si="397">DA29*DA26+CZ30</f>
        <v>180.80142750849109</v>
      </c>
      <c r="DB30">
        <f t="shared" ref="DB30" si="398">DB29*DB26+DA30</f>
        <v>182.88833543200616</v>
      </c>
      <c r="DC30">
        <f t="shared" ref="DC30" si="399">DC29*DC26+DB30</f>
        <v>185.0346811651508</v>
      </c>
      <c r="DD30">
        <f t="shared" ref="DD30" si="400">DD29*DD26+DC30</f>
        <v>187.23189453027862</v>
      </c>
      <c r="DE30">
        <f t="shared" ref="DE30" si="401">DE29*DE26+DD30</f>
        <v>189.4799755273896</v>
      </c>
      <c r="DF30">
        <f t="shared" ref="DF30" si="402">DF29*DF26+DE30</f>
        <v>191.77892415648373</v>
      </c>
      <c r="DG30">
        <f t="shared" ref="DG30" si="403">DG29*DG26+DF30</f>
        <v>194.12874041756103</v>
      </c>
      <c r="DH30">
        <f t="shared" ref="DH30" si="404">DH29*DH26+DG30</f>
        <v>196.52942431062149</v>
      </c>
    </row>
    <row r="31" spans="1:113" x14ac:dyDescent="0.35">
      <c r="A31" s="2" t="str">
        <f>A25&amp;Lists!A$6</f>
        <v>Total Australia6</v>
      </c>
      <c r="B31" s="2" t="s">
        <v>38</v>
      </c>
      <c r="P31">
        <f>P26/Pathways!F$4</f>
        <v>0.8931921773106597</v>
      </c>
      <c r="Q31">
        <f>Q26/Pathways!G$4</f>
        <v>0.89397689660721025</v>
      </c>
      <c r="R31">
        <f>R26/Pathways!H$4</f>
        <v>0.88850483376482448</v>
      </c>
      <c r="S31">
        <f>S26/Pathways!I$4</f>
        <v>0.88957718796893237</v>
      </c>
      <c r="T31">
        <f>T26/Pathways!J$4</f>
        <v>0.89057991331101072</v>
      </c>
      <c r="U31">
        <f>U26/Pathways!K$4</f>
        <v>0.89151957813793192</v>
      </c>
      <c r="V31">
        <f>V26/Pathways!L$4</f>
        <v>0.89240194982756604</v>
      </c>
      <c r="W31">
        <f>W26/Pathways!M$4</f>
        <v>0.89323211326830021</v>
      </c>
      <c r="X31">
        <f>X26/Pathways!N$4</f>
        <v>0.8940145689122283</v>
      </c>
      <c r="Y31">
        <f>Y26/Pathways!O$4</f>
        <v>0.89475331439576555</v>
      </c>
      <c r="Z31">
        <f>Z26/Pathways!P$4</f>
        <v>0.89545191285327808</v>
      </c>
      <c r="AA31">
        <f>AA26/Pathways!Q$4</f>
        <v>0.89611355038785367</v>
      </c>
      <c r="AB31">
        <f>AB26/Pathways!R$4</f>
        <v>0.8844560117450796</v>
      </c>
      <c r="AC31">
        <f>AC26/Pathways!S$4</f>
        <v>0.88581153016410119</v>
      </c>
      <c r="AD31">
        <f>AD26/Pathways!T$4</f>
        <v>0.8870686920423797</v>
      </c>
      <c r="AE31">
        <f>AE26/Pathways!U$4</f>
        <v>0.88823782773362814</v>
      </c>
      <c r="AF31">
        <f>AF26/Pathways!V$4</f>
        <v>0.88932786986770496</v>
      </c>
      <c r="AG31">
        <f>AG26/Pathways!W$4</f>
        <v>0.89034658201065286</v>
      </c>
      <c r="AH31">
        <f>AH26/Pathways!X$4</f>
        <v>0.89130074385787461</v>
      </c>
      <c r="AI31">
        <f>AI26/Pathways!Y$4</f>
        <v>0.89219630230432545</v>
      </c>
      <c r="AJ31">
        <f>AJ26/Pathways!Z$4</f>
        <v>0.89303849550843539</v>
      </c>
      <c r="AK31">
        <f>AK26/Pathways!AA$4</f>
        <v>0.89383195541925264</v>
      </c>
      <c r="AL31">
        <f>AL26/Pathways!AB$4</f>
        <v>0.89458079300592663</v>
      </c>
      <c r="AM31">
        <f>AM26/Pathways!AC$4</f>
        <v>0.8952886695011455</v>
      </c>
      <c r="AN31">
        <f>AN26/Pathways!AD$4</f>
        <v>0.89595885626484939</v>
      </c>
      <c r="AO31">
        <f>AO26/Pathways!AE$4</f>
        <v>0.89659428533386443</v>
      </c>
      <c r="AP31">
        <f>AP26/Pathways!AF$4</f>
        <v>0.89719759230540663</v>
      </c>
      <c r="AY31">
        <f>AY26/Pathways!F$36</f>
        <v>2.7990263889933089E-3</v>
      </c>
      <c r="AZ31">
        <f>AZ26/Pathways!G$36</f>
        <v>2.7990263889933089E-3</v>
      </c>
      <c r="BA31">
        <f>BA26/Pathways!H$36</f>
        <v>2.7990263889933089E-3</v>
      </c>
      <c r="BB31">
        <f>BB26/Pathways!I$36</f>
        <v>2.7990263889933089E-3</v>
      </c>
      <c r="BC31">
        <f>BC26/Pathways!J$36</f>
        <v>2.7990263889933089E-3</v>
      </c>
      <c r="BD31">
        <f>BD26/Pathways!K$36</f>
        <v>2.7990263889933089E-3</v>
      </c>
      <c r="BE31">
        <f>BE26/Pathways!L$36</f>
        <v>2.7990263889933089E-3</v>
      </c>
      <c r="BF31">
        <f>BF26/Pathways!M$36</f>
        <v>2.7990263889933089E-3</v>
      </c>
      <c r="BG31">
        <f>BG26/Pathways!N$36</f>
        <v>2.7990263889933098E-3</v>
      </c>
      <c r="BH31">
        <f>BH26/Pathways!O$36</f>
        <v>2.7990263889933098E-3</v>
      </c>
      <c r="BI31">
        <f>BI26/Pathways!P$36</f>
        <v>2.7990263889933098E-3</v>
      </c>
      <c r="BJ31">
        <f>BJ26/Pathways!Q$36</f>
        <v>2.7990263889933094E-3</v>
      </c>
      <c r="BK31">
        <f>BK26/Pathways!R$36</f>
        <v>2.7990263889933098E-3</v>
      </c>
      <c r="BL31">
        <f>BL26/Pathways!S$36</f>
        <v>2.7990263889933094E-3</v>
      </c>
      <c r="BM31">
        <f>BM26/Pathways!T$36</f>
        <v>2.7990263889933094E-3</v>
      </c>
      <c r="BN31">
        <f>BN26/Pathways!U$36</f>
        <v>2.7990263889933098E-3</v>
      </c>
      <c r="BO31">
        <f>BO26/Pathways!V$36</f>
        <v>2.7990263889933098E-3</v>
      </c>
      <c r="BP31">
        <f>BP26/Pathways!W$36</f>
        <v>2.7990263889933094E-3</v>
      </c>
      <c r="BQ31">
        <f>BQ26/Pathways!X$36</f>
        <v>2.7990263889933094E-3</v>
      </c>
      <c r="BR31">
        <f>BR26/Pathways!Y$36</f>
        <v>2.7990263889933094E-3</v>
      </c>
      <c r="BS31">
        <f>BS26/Pathways!Z$36</f>
        <v>2.7990263889933098E-3</v>
      </c>
      <c r="BT31">
        <f>BT26/Pathways!AA$36</f>
        <v>2.7990263889933098E-3</v>
      </c>
      <c r="BU31">
        <f>BU26/Pathways!AB$36</f>
        <v>2.7990263889933107E-3</v>
      </c>
      <c r="BV31">
        <f>BV26/Pathways!AC$36</f>
        <v>2.7990263889933103E-3</v>
      </c>
      <c r="BW31">
        <f>BW26/Pathways!AD$36</f>
        <v>2.7990263889933103E-3</v>
      </c>
      <c r="BX31">
        <f>BX26/Pathways!AE$36</f>
        <v>2.7990263889933103E-3</v>
      </c>
      <c r="BY31">
        <f>BY26/Pathways!AF$36</f>
        <v>2.7990263889933103E-3</v>
      </c>
      <c r="CH31">
        <f>CH26/Pathways!F$12</f>
        <v>0.88174723917805975</v>
      </c>
      <c r="CI31">
        <f>CI26/Pathways!G$12</f>
        <v>0.88174723917805975</v>
      </c>
      <c r="CJ31">
        <f>CJ26/Pathways!H$12</f>
        <v>0.88174723917805964</v>
      </c>
      <c r="CK31">
        <f>CK26/Pathways!I$12</f>
        <v>0.88174723917805953</v>
      </c>
      <c r="CL31">
        <f>CL26/Pathways!J$12</f>
        <v>0.88174723917805953</v>
      </c>
      <c r="CM31">
        <f>CM26/Pathways!K$12</f>
        <v>0.88174723917805964</v>
      </c>
      <c r="CN31">
        <f>CN26/Pathways!L$12</f>
        <v>0.88174723917805964</v>
      </c>
      <c r="CO31">
        <f>CO26/Pathways!M$12</f>
        <v>0.88174723917805953</v>
      </c>
      <c r="CP31">
        <f>CP26/Pathways!N$12</f>
        <v>0.88174723917805975</v>
      </c>
      <c r="CQ31">
        <f>CQ26/Pathways!O$12</f>
        <v>0.88174723917805964</v>
      </c>
      <c r="CR31">
        <f>CR26/Pathways!P$12</f>
        <v>0.88174723917805975</v>
      </c>
      <c r="CS31">
        <f>CS26/Pathways!Q$12</f>
        <v>0.88174723917805964</v>
      </c>
      <c r="CT31">
        <f>CT26/Pathways!R$12</f>
        <v>0.88174723917805975</v>
      </c>
      <c r="CU31">
        <f>CU26/Pathways!S$12</f>
        <v>0.88174723917805964</v>
      </c>
      <c r="CV31">
        <f>CV26/Pathways!T$12</f>
        <v>0.88174723917805953</v>
      </c>
      <c r="CW31">
        <f>CW26/Pathways!U$12</f>
        <v>0.88174723917805953</v>
      </c>
      <c r="CX31">
        <f>CX26/Pathways!V$12</f>
        <v>0.88174723917805964</v>
      </c>
      <c r="CY31">
        <f>CY26/Pathways!W$12</f>
        <v>0.88174723917805953</v>
      </c>
      <c r="CZ31">
        <f>CZ26/Pathways!X$12</f>
        <v>0.88174723917805942</v>
      </c>
      <c r="DA31">
        <f>DA26/Pathways!Y$12</f>
        <v>0.88174723917805953</v>
      </c>
      <c r="DB31">
        <f>DB26/Pathways!Z$12</f>
        <v>0.88174723917805931</v>
      </c>
      <c r="DC31">
        <f>DC26/Pathways!AA$12</f>
        <v>0.88174723917805953</v>
      </c>
      <c r="DD31">
        <f>DD26/Pathways!AB$12</f>
        <v>0.88174723917805942</v>
      </c>
      <c r="DE31">
        <f>DE26/Pathways!AC$12</f>
        <v>0.88174723917805953</v>
      </c>
      <c r="DF31">
        <f>DF26/Pathways!AD$12</f>
        <v>0.88174723917805942</v>
      </c>
      <c r="DG31">
        <f>DG26/Pathways!AE$12</f>
        <v>0.88174723917805942</v>
      </c>
      <c r="DH31">
        <f>DH26/Pathways!AF$12</f>
        <v>0.88174723917805953</v>
      </c>
    </row>
    <row r="32" spans="1:113" x14ac:dyDescent="0.35">
      <c r="A32" s="2" t="str">
        <f>A25&amp;Lists!A$7</f>
        <v>Total Australia7</v>
      </c>
      <c r="B32" s="2" t="s">
        <v>39</v>
      </c>
      <c r="P32">
        <f>$P31/P31</f>
        <v>1</v>
      </c>
      <c r="Q32">
        <f t="shared" ref="Q32" si="405">$P31/Q31</f>
        <v>0.9991222152389746</v>
      </c>
      <c r="R32">
        <f t="shared" ref="R32" si="406">$P31/R31</f>
        <v>1.0052755408498721</v>
      </c>
      <c r="S32">
        <f t="shared" ref="S32" si="407">$P31/S31</f>
        <v>1.0040637163257087</v>
      </c>
      <c r="T32">
        <f t="shared" ref="T32" si="408">$P31/T31</f>
        <v>1.0029332168406282</v>
      </c>
      <c r="U32">
        <f t="shared" ref="U32" si="409">$P31/U31</f>
        <v>1.001876121639663</v>
      </c>
      <c r="V32">
        <f t="shared" ref="V32" si="410">$P31/V31</f>
        <v>1.0008855062264783</v>
      </c>
      <c r="W32">
        <f t="shared" ref="W32" si="411">$P31/W31</f>
        <v>0.99995529050394927</v>
      </c>
      <c r="X32">
        <f t="shared" ref="X32" si="412">$P31/X31</f>
        <v>0.99908011387043816</v>
      </c>
      <c r="Y32">
        <f t="shared" ref="Y32" si="413">$P31/Y31</f>
        <v>0.99825523184995402</v>
      </c>
      <c r="Z32">
        <f t="shared" ref="Z32" si="414">$P31/Z31</f>
        <v>0.99747643004589948</v>
      </c>
      <c r="AA32">
        <f t="shared" ref="AA32" si="415">$P31/AA31</f>
        <v>0.99673995212333355</v>
      </c>
      <c r="AB32">
        <f t="shared" ref="AB32" si="416">$P31/AB31</f>
        <v>1.009877444948724</v>
      </c>
      <c r="AC32">
        <f t="shared" ref="AC32" si="417">$P31/AC31</f>
        <v>1.0083320739177906</v>
      </c>
      <c r="AD32">
        <f t="shared" ref="AD32" si="418">$P31/AD31</f>
        <v>1.0069030564636221</v>
      </c>
      <c r="AE32">
        <f t="shared" ref="AE32" si="419">$P31/AE31</f>
        <v>1.0055777286469241</v>
      </c>
      <c r="AF32">
        <f t="shared" ref="AF32" si="420">$P31/AF31</f>
        <v>1.0043451999806658</v>
      </c>
      <c r="AG32">
        <f t="shared" ref="AG32" si="421">$P31/AG31</f>
        <v>1.0031960534891713</v>
      </c>
      <c r="AH32">
        <f t="shared" ref="AH32" si="422">$P31/AH31</f>
        <v>1.0021221046496587</v>
      </c>
      <c r="AI32">
        <f t="shared" ref="AI32" si="423">$P31/AI31</f>
        <v>1.0011162061575039</v>
      </c>
      <c r="AJ32">
        <f t="shared" ref="AJ32" si="424">$P31/AJ31</f>
        <v>1.0001720886647074</v>
      </c>
      <c r="AK32">
        <f t="shared" ref="AK32" si="425">$P31/AK31</f>
        <v>0.99928422998896604</v>
      </c>
      <c r="AL32">
        <f t="shared" ref="AL32" si="426">$P31/AL31</f>
        <v>0.99844774702729644</v>
      </c>
      <c r="AM32">
        <f t="shared" ref="AM32" si="427">$P31/AM31</f>
        <v>0.99765830590522941</v>
      </c>
      <c r="AN32">
        <f t="shared" ref="AN32" si="428">$P31/AN31</f>
        <v>0.99691204687040691</v>
      </c>
      <c r="AO32">
        <f t="shared" ref="AO32" si="429">$P31/AO31</f>
        <v>0.99620552118293071</v>
      </c>
      <c r="AP32">
        <f t="shared" ref="AP32" si="430">$P31/AP31</f>
        <v>0.99553563782482435</v>
      </c>
      <c r="AY32">
        <f>$AY31/AY31</f>
        <v>1</v>
      </c>
      <c r="AZ32">
        <f t="shared" ref="AZ32" si="431">$AY31/AZ31</f>
        <v>1</v>
      </c>
      <c r="BA32">
        <f t="shared" ref="BA32" si="432">$AY31/BA31</f>
        <v>1</v>
      </c>
      <c r="BB32">
        <f t="shared" ref="BB32" si="433">$AY31/BB31</f>
        <v>1</v>
      </c>
      <c r="BC32">
        <f t="shared" ref="BC32" si="434">$AY31/BC31</f>
        <v>1</v>
      </c>
      <c r="BD32">
        <f t="shared" ref="BD32" si="435">$AY31/BD31</f>
        <v>1</v>
      </c>
      <c r="BE32">
        <f t="shared" ref="BE32" si="436">$AY31/BE31</f>
        <v>1</v>
      </c>
      <c r="BF32">
        <f t="shared" ref="BF32" si="437">$AY31/BF31</f>
        <v>1</v>
      </c>
      <c r="BG32">
        <f t="shared" ref="BG32" si="438">$AY31/BG31</f>
        <v>0.99999999999999967</v>
      </c>
      <c r="BH32">
        <f t="shared" ref="BH32" si="439">$AY31/BH31</f>
        <v>0.99999999999999967</v>
      </c>
      <c r="BI32">
        <f t="shared" ref="BI32" si="440">$AY31/BI31</f>
        <v>0.99999999999999967</v>
      </c>
      <c r="BJ32">
        <f t="shared" ref="BJ32" si="441">$AY31/BJ31</f>
        <v>0.99999999999999989</v>
      </c>
      <c r="BK32">
        <f t="shared" ref="BK32" si="442">$AY31/BK31</f>
        <v>0.99999999999999967</v>
      </c>
      <c r="BL32">
        <f t="shared" ref="BL32" si="443">$AY31/BL31</f>
        <v>0.99999999999999989</v>
      </c>
      <c r="BM32">
        <f t="shared" ref="BM32" si="444">$AY31/BM31</f>
        <v>0.99999999999999989</v>
      </c>
      <c r="BN32">
        <f t="shared" ref="BN32" si="445">$AY31/BN31</f>
        <v>0.99999999999999967</v>
      </c>
      <c r="BO32">
        <f t="shared" ref="BO32" si="446">$AY31/BO31</f>
        <v>0.99999999999999967</v>
      </c>
      <c r="BP32">
        <f t="shared" ref="BP32" si="447">$AY31/BP31</f>
        <v>0.99999999999999989</v>
      </c>
      <c r="BQ32">
        <f t="shared" ref="BQ32" si="448">$AY31/BQ31</f>
        <v>0.99999999999999989</v>
      </c>
      <c r="BR32">
        <f t="shared" ref="BR32" si="449">$AY31/BR31</f>
        <v>0.99999999999999989</v>
      </c>
      <c r="BS32">
        <f t="shared" ref="BS32" si="450">$AY31/BS31</f>
        <v>0.99999999999999967</v>
      </c>
      <c r="BT32">
        <f t="shared" ref="BT32" si="451">$AY31/BT31</f>
        <v>0.99999999999999967</v>
      </c>
      <c r="BU32">
        <f t="shared" ref="BU32" si="452">$AY31/BU31</f>
        <v>0.99999999999999933</v>
      </c>
      <c r="BV32">
        <f t="shared" ref="BV32" si="453">$AY31/BV31</f>
        <v>0.99999999999999956</v>
      </c>
      <c r="BW32">
        <f t="shared" ref="BW32" si="454">$AY31/BW31</f>
        <v>0.99999999999999956</v>
      </c>
      <c r="BX32">
        <f t="shared" ref="BX32" si="455">$AY31/BX31</f>
        <v>0.99999999999999956</v>
      </c>
      <c r="BY32">
        <f t="shared" ref="BY32" si="456">$AY31/BY31</f>
        <v>0.99999999999999956</v>
      </c>
      <c r="CH32">
        <f>$CH31/CH31</f>
        <v>1</v>
      </c>
      <c r="CI32">
        <f t="shared" ref="CI32" si="457">$CH31/CI31</f>
        <v>1</v>
      </c>
      <c r="CJ32">
        <f t="shared" ref="CJ32" si="458">$CH31/CJ31</f>
        <v>1.0000000000000002</v>
      </c>
      <c r="CK32">
        <f t="shared" ref="CK32" si="459">$CH31/CK31</f>
        <v>1.0000000000000002</v>
      </c>
      <c r="CL32">
        <f t="shared" ref="CL32" si="460">$CH31/CL31</f>
        <v>1.0000000000000002</v>
      </c>
      <c r="CM32">
        <f t="shared" ref="CM32" si="461">$CH31/CM31</f>
        <v>1.0000000000000002</v>
      </c>
      <c r="CN32">
        <f t="shared" ref="CN32" si="462">$CH31/CN31</f>
        <v>1.0000000000000002</v>
      </c>
      <c r="CO32">
        <f t="shared" ref="CO32" si="463">$CH31/CO31</f>
        <v>1.0000000000000002</v>
      </c>
      <c r="CP32">
        <f t="shared" ref="CP32" si="464">$CH31/CP31</f>
        <v>1</v>
      </c>
      <c r="CQ32">
        <f t="shared" ref="CQ32" si="465">$CH31/CQ31</f>
        <v>1.0000000000000002</v>
      </c>
      <c r="CR32">
        <f t="shared" ref="CR32" si="466">$CH31/CR31</f>
        <v>1</v>
      </c>
      <c r="CS32">
        <f t="shared" ref="CS32" si="467">$CH31/CS31</f>
        <v>1.0000000000000002</v>
      </c>
      <c r="CT32">
        <f t="shared" ref="CT32" si="468">$CH31/CT31</f>
        <v>1</v>
      </c>
      <c r="CU32">
        <f t="shared" ref="CU32" si="469">$CH31/CU31</f>
        <v>1.0000000000000002</v>
      </c>
      <c r="CV32">
        <f t="shared" ref="CV32" si="470">$CH31/CV31</f>
        <v>1.0000000000000002</v>
      </c>
      <c r="CW32">
        <f t="shared" ref="CW32" si="471">$CH31/CW31</f>
        <v>1.0000000000000002</v>
      </c>
      <c r="CX32">
        <f t="shared" ref="CX32" si="472">$CH31/CX31</f>
        <v>1.0000000000000002</v>
      </c>
      <c r="CY32">
        <f t="shared" ref="CY32" si="473">$CH31/CY31</f>
        <v>1.0000000000000002</v>
      </c>
      <c r="CZ32">
        <f t="shared" ref="CZ32" si="474">$CH31/CZ31</f>
        <v>1.0000000000000004</v>
      </c>
      <c r="DA32">
        <f t="shared" ref="DA32" si="475">$CH31/DA31</f>
        <v>1.0000000000000002</v>
      </c>
      <c r="DB32">
        <f t="shared" ref="DB32" si="476">$CH31/DB31</f>
        <v>1.0000000000000004</v>
      </c>
      <c r="DC32">
        <f t="shared" ref="DC32" si="477">$CH31/DC31</f>
        <v>1.0000000000000002</v>
      </c>
      <c r="DD32">
        <f t="shared" ref="DD32" si="478">$CH31/DD31</f>
        <v>1.0000000000000004</v>
      </c>
      <c r="DE32">
        <f t="shared" ref="DE32" si="479">$CH31/DE31</f>
        <v>1.0000000000000002</v>
      </c>
      <c r="DF32">
        <f t="shared" ref="DF32" si="480">$CH31/DF31</f>
        <v>1.0000000000000004</v>
      </c>
      <c r="DG32">
        <f t="shared" ref="DG32" si="481">$CH31/DG31</f>
        <v>1.0000000000000004</v>
      </c>
      <c r="DH32">
        <f t="shared" ref="DH32" si="482">$CH31/DH31</f>
        <v>1.0000000000000002</v>
      </c>
    </row>
    <row r="33" spans="1:113" x14ac:dyDescent="0.35">
      <c r="A33" s="2" t="str">
        <f>A25&amp;Lists!A$8</f>
        <v>Total Australia8</v>
      </c>
      <c r="B33" s="2" t="s">
        <v>40</v>
      </c>
      <c r="P33" t="b">
        <f>P28&gt;$AP30</f>
        <v>0</v>
      </c>
      <c r="Q33" t="b">
        <f t="shared" ref="Q33:AP33" si="483">Q28&gt;$AP30</f>
        <v>0</v>
      </c>
      <c r="R33" t="b">
        <f t="shared" si="483"/>
        <v>0</v>
      </c>
      <c r="S33" t="b">
        <f t="shared" si="483"/>
        <v>0</v>
      </c>
      <c r="T33" t="b">
        <f t="shared" si="483"/>
        <v>0</v>
      </c>
      <c r="U33" t="b">
        <f t="shared" si="483"/>
        <v>0</v>
      </c>
      <c r="V33" t="b">
        <f t="shared" si="483"/>
        <v>0</v>
      </c>
      <c r="W33" t="b">
        <f t="shared" si="483"/>
        <v>0</v>
      </c>
      <c r="X33" t="b">
        <f t="shared" si="483"/>
        <v>0</v>
      </c>
      <c r="Y33" t="b">
        <f t="shared" si="483"/>
        <v>0</v>
      </c>
      <c r="Z33" t="b">
        <f t="shared" si="483"/>
        <v>0</v>
      </c>
      <c r="AA33" t="b">
        <f t="shared" si="483"/>
        <v>0</v>
      </c>
      <c r="AB33" t="b">
        <f t="shared" si="483"/>
        <v>0</v>
      </c>
      <c r="AC33" t="b">
        <f t="shared" si="483"/>
        <v>0</v>
      </c>
      <c r="AD33" t="b">
        <f t="shared" si="483"/>
        <v>0</v>
      </c>
      <c r="AE33" t="b">
        <f t="shared" si="483"/>
        <v>0</v>
      </c>
      <c r="AF33" t="b">
        <f t="shared" si="483"/>
        <v>0</v>
      </c>
      <c r="AG33" t="b">
        <f t="shared" si="483"/>
        <v>0</v>
      </c>
      <c r="AH33" t="b">
        <f t="shared" si="483"/>
        <v>0</v>
      </c>
      <c r="AI33" t="b">
        <f t="shared" si="483"/>
        <v>0</v>
      </c>
      <c r="AJ33" t="b">
        <f t="shared" si="483"/>
        <v>0</v>
      </c>
      <c r="AK33" t="b">
        <f t="shared" si="483"/>
        <v>0</v>
      </c>
      <c r="AL33" t="b">
        <f t="shared" si="483"/>
        <v>0</v>
      </c>
      <c r="AM33" t="b">
        <f t="shared" si="483"/>
        <v>0</v>
      </c>
      <c r="AN33" t="b">
        <f t="shared" si="483"/>
        <v>0</v>
      </c>
      <c r="AO33" t="b">
        <f t="shared" si="483"/>
        <v>0</v>
      </c>
      <c r="AP33" t="b">
        <f t="shared" si="483"/>
        <v>0</v>
      </c>
      <c r="AY33" t="b">
        <f>AY28&gt;$BY30</f>
        <v>0</v>
      </c>
      <c r="AZ33" t="b">
        <f t="shared" ref="AZ33:BY33" si="484">AZ28&gt;$BY30</f>
        <v>0</v>
      </c>
      <c r="BA33" t="b">
        <f t="shared" si="484"/>
        <v>0</v>
      </c>
      <c r="BB33" t="b">
        <f t="shared" si="484"/>
        <v>0</v>
      </c>
      <c r="BC33" t="b">
        <f t="shared" si="484"/>
        <v>0</v>
      </c>
      <c r="BD33" t="b">
        <f t="shared" si="484"/>
        <v>0</v>
      </c>
      <c r="BE33" t="b">
        <f t="shared" si="484"/>
        <v>0</v>
      </c>
      <c r="BF33" t="b">
        <f t="shared" si="484"/>
        <v>0</v>
      </c>
      <c r="BG33" t="b">
        <f t="shared" si="484"/>
        <v>0</v>
      </c>
      <c r="BH33" t="b">
        <f t="shared" si="484"/>
        <v>0</v>
      </c>
      <c r="BI33" t="b">
        <f t="shared" si="484"/>
        <v>0</v>
      </c>
      <c r="BJ33" t="b">
        <f t="shared" si="484"/>
        <v>0</v>
      </c>
      <c r="BK33" t="b">
        <f t="shared" si="484"/>
        <v>0</v>
      </c>
      <c r="BL33" t="b">
        <f t="shared" si="484"/>
        <v>0</v>
      </c>
      <c r="BM33" t="b">
        <f t="shared" si="484"/>
        <v>0</v>
      </c>
      <c r="BN33" t="b">
        <f t="shared" si="484"/>
        <v>0</v>
      </c>
      <c r="BO33" t="b">
        <f t="shared" si="484"/>
        <v>0</v>
      </c>
      <c r="BP33" t="b">
        <f t="shared" si="484"/>
        <v>0</v>
      </c>
      <c r="BQ33" t="b">
        <f t="shared" si="484"/>
        <v>0</v>
      </c>
      <c r="BR33" t="b">
        <f t="shared" si="484"/>
        <v>0</v>
      </c>
      <c r="BS33" t="b">
        <f t="shared" si="484"/>
        <v>0</v>
      </c>
      <c r="BT33" t="b">
        <f t="shared" si="484"/>
        <v>0</v>
      </c>
      <c r="BU33" t="b">
        <f t="shared" si="484"/>
        <v>0</v>
      </c>
      <c r="BV33" t="b">
        <f t="shared" si="484"/>
        <v>0</v>
      </c>
      <c r="BW33" t="b">
        <f t="shared" si="484"/>
        <v>0</v>
      </c>
      <c r="BX33" t="b">
        <f t="shared" si="484"/>
        <v>0</v>
      </c>
      <c r="BY33" t="b">
        <f t="shared" si="484"/>
        <v>0</v>
      </c>
      <c r="CH33" t="b">
        <f>CH28&gt;$DH30</f>
        <v>0</v>
      </c>
      <c r="CI33" t="b">
        <f t="shared" ref="CI33:DH33" si="485">CI28&gt;$DH30</f>
        <v>0</v>
      </c>
      <c r="CJ33" t="b">
        <f t="shared" si="485"/>
        <v>0</v>
      </c>
      <c r="CK33" t="b">
        <f t="shared" si="485"/>
        <v>0</v>
      </c>
      <c r="CL33" t="b">
        <f t="shared" si="485"/>
        <v>0</v>
      </c>
      <c r="CM33" t="b">
        <f t="shared" si="485"/>
        <v>0</v>
      </c>
      <c r="CN33" t="b">
        <f t="shared" si="485"/>
        <v>0</v>
      </c>
      <c r="CO33" t="b">
        <f t="shared" si="485"/>
        <v>0</v>
      </c>
      <c r="CP33" t="b">
        <f t="shared" si="485"/>
        <v>0</v>
      </c>
      <c r="CQ33" t="b">
        <f t="shared" si="485"/>
        <v>0</v>
      </c>
      <c r="CR33" t="b">
        <f t="shared" si="485"/>
        <v>0</v>
      </c>
      <c r="CS33" t="b">
        <f t="shared" si="485"/>
        <v>0</v>
      </c>
      <c r="CT33" t="b">
        <f t="shared" si="485"/>
        <v>0</v>
      </c>
      <c r="CU33" t="b">
        <f t="shared" si="485"/>
        <v>0</v>
      </c>
      <c r="CV33" t="b">
        <f t="shared" si="485"/>
        <v>0</v>
      </c>
      <c r="CW33" t="b">
        <f t="shared" si="485"/>
        <v>0</v>
      </c>
      <c r="CX33" t="b">
        <f t="shared" si="485"/>
        <v>0</v>
      </c>
      <c r="CY33" t="b">
        <f t="shared" si="485"/>
        <v>0</v>
      </c>
      <c r="CZ33" t="b">
        <f t="shared" si="485"/>
        <v>0</v>
      </c>
      <c r="DA33" t="b">
        <f t="shared" si="485"/>
        <v>0</v>
      </c>
      <c r="DB33" t="b">
        <f t="shared" si="485"/>
        <v>0</v>
      </c>
      <c r="DC33" t="b">
        <f t="shared" si="485"/>
        <v>0</v>
      </c>
      <c r="DD33" t="b">
        <f t="shared" si="485"/>
        <v>0</v>
      </c>
      <c r="DE33" t="b">
        <f t="shared" si="485"/>
        <v>0</v>
      </c>
      <c r="DF33" t="b">
        <f t="shared" si="485"/>
        <v>0</v>
      </c>
      <c r="DG33" t="b">
        <f t="shared" si="485"/>
        <v>0</v>
      </c>
      <c r="DH33" t="b">
        <f t="shared" si="485"/>
        <v>0</v>
      </c>
    </row>
    <row r="34" spans="1:113" x14ac:dyDescent="0.35">
      <c r="A34" s="2" t="str">
        <f>A25&amp;Lists!A$9</f>
        <v>Total Australia9</v>
      </c>
      <c r="B34" s="2" t="s">
        <v>41</v>
      </c>
      <c r="P34">
        <f>P28/P30</f>
        <v>1</v>
      </c>
      <c r="Q34">
        <f t="shared" ref="Q34:AP34" si="486">Q28/Q30</f>
        <v>0.97443633463890278</v>
      </c>
      <c r="R34">
        <f t="shared" si="486"/>
        <v>0.96514256384949471</v>
      </c>
      <c r="S34">
        <f t="shared" si="486"/>
        <v>0.96356529903762844</v>
      </c>
      <c r="T34">
        <f t="shared" si="486"/>
        <v>0.96452878408897325</v>
      </c>
      <c r="U34">
        <f t="shared" si="486"/>
        <v>0.96631773674894073</v>
      </c>
      <c r="V34">
        <f t="shared" si="486"/>
        <v>0.96818833797384452</v>
      </c>
      <c r="W34">
        <f t="shared" si="486"/>
        <v>0.95755295877438495</v>
      </c>
      <c r="X34">
        <f t="shared" si="486"/>
        <v>0.94917296314295108</v>
      </c>
      <c r="Y34">
        <f t="shared" si="486"/>
        <v>0.94209717660447678</v>
      </c>
      <c r="Z34">
        <f t="shared" si="486"/>
        <v>0.9357112487012762</v>
      </c>
      <c r="AA34">
        <f t="shared" si="486"/>
        <v>0.92959624472719549</v>
      </c>
      <c r="AB34">
        <f t="shared" si="486"/>
        <v>0.92566017629146857</v>
      </c>
      <c r="AC34">
        <f t="shared" si="486"/>
        <v>0.92388974985220229</v>
      </c>
      <c r="AD34">
        <f t="shared" si="486"/>
        <v>0.92361848049299089</v>
      </c>
      <c r="AE34">
        <f t="shared" si="486"/>
        <v>0.924344743480497</v>
      </c>
      <c r="AF34">
        <f t="shared" si="486"/>
        <v>0.9256768725099378</v>
      </c>
      <c r="AG34">
        <f t="shared" si="486"/>
        <v>0.9272977755673758</v>
      </c>
      <c r="AH34">
        <f t="shared" si="486"/>
        <v>0.92894125581211495</v>
      </c>
      <c r="AI34">
        <f t="shared" si="486"/>
        <v>0.93037557125665882</v>
      </c>
      <c r="AJ34">
        <f t="shared" si="486"/>
        <v>0.93139157494799596</v>
      </c>
      <c r="AK34">
        <f t="shared" si="486"/>
        <v>0.9317937924091152</v>
      </c>
      <c r="AL34">
        <f t="shared" si="486"/>
        <v>0.93139338113827785</v>
      </c>
      <c r="AM34">
        <f t="shared" si="486"/>
        <v>0.93000226553962451</v>
      </c>
      <c r="AN34">
        <f t="shared" si="486"/>
        <v>0.92742794951738927</v>
      </c>
      <c r="AO34">
        <f t="shared" si="486"/>
        <v>0.92346863268886847</v>
      </c>
      <c r="AP34">
        <f t="shared" si="486"/>
        <v>0.91790832510450926</v>
      </c>
      <c r="AY34">
        <f t="shared" ref="AY34:BY34" si="487">AY28/AY30</f>
        <v>1</v>
      </c>
      <c r="AZ34">
        <f t="shared" si="487"/>
        <v>0.97847172259129001</v>
      </c>
      <c r="BA34">
        <f t="shared" si="487"/>
        <v>0.95694204576574315</v>
      </c>
      <c r="BB34">
        <f t="shared" si="487"/>
        <v>0.93541096857835981</v>
      </c>
      <c r="BC34">
        <f t="shared" si="487"/>
        <v>0.91524757073586316</v>
      </c>
      <c r="BD34">
        <f t="shared" si="487"/>
        <v>0.89578173844878939</v>
      </c>
      <c r="BE34">
        <f t="shared" si="487"/>
        <v>0.87672629069318975</v>
      </c>
      <c r="BF34">
        <f t="shared" si="487"/>
        <v>0.85673161655467245</v>
      </c>
      <c r="BG34">
        <f t="shared" si="487"/>
        <v>0.83251054265195368</v>
      </c>
      <c r="BH34">
        <f t="shared" si="487"/>
        <v>0.81260868939324971</v>
      </c>
      <c r="BI34">
        <f t="shared" si="487"/>
        <v>0.7957240316151839</v>
      </c>
      <c r="BJ34">
        <f t="shared" si="487"/>
        <v>0.78100726081606453</v>
      </c>
      <c r="BK34">
        <f t="shared" si="487"/>
        <v>0.76787915199564938</v>
      </c>
      <c r="BL34">
        <f t="shared" si="487"/>
        <v>0.75592959559637685</v>
      </c>
      <c r="BM34">
        <f t="shared" si="487"/>
        <v>0.74485863041120937</v>
      </c>
      <c r="BN34">
        <f t="shared" si="487"/>
        <v>0.73444039943969719</v>
      </c>
      <c r="BO34">
        <f t="shared" si="487"/>
        <v>0.72450024882135133</v>
      </c>
      <c r="BP34">
        <f t="shared" si="487"/>
        <v>0.7145782230550638</v>
      </c>
      <c r="BQ34">
        <f t="shared" si="487"/>
        <v>0.7046205110572864</v>
      </c>
      <c r="BR34">
        <f t="shared" si="487"/>
        <v>0.69458074767580902</v>
      </c>
      <c r="BS34">
        <f t="shared" si="487"/>
        <v>0.68441797520286618</v>
      </c>
      <c r="BT34">
        <f t="shared" si="487"/>
        <v>0.67409513226141937</v>
      </c>
      <c r="BU34">
        <f t="shared" si="487"/>
        <v>0.66357790668463279</v>
      </c>
      <c r="BV34">
        <f t="shared" si="487"/>
        <v>0.65283384288981228</v>
      </c>
      <c r="BW34">
        <f t="shared" si="487"/>
        <v>0.64183162870165889</v>
      </c>
      <c r="BX34">
        <f t="shared" si="487"/>
        <v>0.63054050904881187</v>
      </c>
      <c r="BY34">
        <f t="shared" si="487"/>
        <v>0.61892978885657246</v>
      </c>
      <c r="CH34">
        <f t="shared" ref="CH34:DH34" si="488">CH28/CH30</f>
        <v>1</v>
      </c>
      <c r="CI34">
        <f t="shared" si="488"/>
        <v>0.97391458731971414</v>
      </c>
      <c r="CJ34">
        <f t="shared" si="488"/>
        <v>0.94279721075697032</v>
      </c>
      <c r="CK34">
        <f t="shared" si="488"/>
        <v>0.9119413767833241</v>
      </c>
      <c r="CL34">
        <f t="shared" si="488"/>
        <v>0.88564468729654844</v>
      </c>
      <c r="CM34">
        <f t="shared" si="488"/>
        <v>0.86165422282616722</v>
      </c>
      <c r="CN34">
        <f t="shared" si="488"/>
        <v>0.83899385444709795</v>
      </c>
      <c r="CO34">
        <f t="shared" si="488"/>
        <v>0.81927632533412009</v>
      </c>
      <c r="CP34">
        <f t="shared" si="488"/>
        <v>0.79370337189781848</v>
      </c>
      <c r="CQ34">
        <f t="shared" si="488"/>
        <v>0.77265747318056477</v>
      </c>
      <c r="CR34">
        <f t="shared" si="488"/>
        <v>0.7544948304673762</v>
      </c>
      <c r="CS34">
        <f t="shared" si="488"/>
        <v>0.73817702395678475</v>
      </c>
      <c r="CT34">
        <f t="shared" si="488"/>
        <v>0.73344102744337258</v>
      </c>
      <c r="CU34">
        <f t="shared" si="488"/>
        <v>0.73756687480472971</v>
      </c>
      <c r="CV34">
        <f t="shared" si="488"/>
        <v>0.74916678773849255</v>
      </c>
      <c r="CW34">
        <f t="shared" si="488"/>
        <v>0.767674499492078</v>
      </c>
      <c r="CX34">
        <f t="shared" si="488"/>
        <v>0.79312360207583865</v>
      </c>
      <c r="CY34">
        <f t="shared" si="488"/>
        <v>0.81530940712582889</v>
      </c>
      <c r="CZ34">
        <f t="shared" si="488"/>
        <v>0.83412429823046741</v>
      </c>
      <c r="DA34">
        <f t="shared" si="488"/>
        <v>0.84947192291456242</v>
      </c>
      <c r="DB34">
        <f t="shared" si="488"/>
        <v>0.86126689973297188</v>
      </c>
      <c r="DC34">
        <f t="shared" si="488"/>
        <v>0.86943449147610019</v>
      </c>
      <c r="DD34">
        <f t="shared" si="488"/>
        <v>0.87395025095396928</v>
      </c>
      <c r="DE34">
        <f t="shared" si="488"/>
        <v>0.87475831215896849</v>
      </c>
      <c r="DF34">
        <f t="shared" si="488"/>
        <v>0.87181129955078951</v>
      </c>
      <c r="DG34">
        <f t="shared" si="488"/>
        <v>0.86506996058134056</v>
      </c>
      <c r="DH34">
        <f t="shared" si="488"/>
        <v>0.85450279218901026</v>
      </c>
    </row>
    <row r="35" spans="1:113" x14ac:dyDescent="0.35">
      <c r="Q35" s="9"/>
    </row>
    <row r="36" spans="1:113" x14ac:dyDescent="0.35">
      <c r="A36" t="s">
        <v>67</v>
      </c>
      <c r="B36" s="2" t="s">
        <v>46</v>
      </c>
      <c r="C36" t="s">
        <v>47</v>
      </c>
      <c r="D36" s="4" t="s">
        <v>48</v>
      </c>
      <c r="F36">
        <v>2045</v>
      </c>
      <c r="G36" t="s">
        <v>96</v>
      </c>
      <c r="H36">
        <v>2024</v>
      </c>
      <c r="L36" s="6">
        <f>31.1+1.1</f>
        <v>32.200000000000003</v>
      </c>
      <c r="M36" s="6">
        <f>29.4+1</f>
        <v>30.4</v>
      </c>
      <c r="N36" s="6">
        <f>46.2+1.7</f>
        <v>47.900000000000006</v>
      </c>
      <c r="O36" s="6">
        <f>46.3+1.7</f>
        <v>48</v>
      </c>
      <c r="P36" s="6">
        <f>49.9+1.9</f>
        <v>51.8</v>
      </c>
      <c r="Q36">
        <f t="shared" ref="Q36:V36" si="489">Q37*Q38</f>
        <v>55.641126334131819</v>
      </c>
      <c r="R36">
        <f t="shared" si="489"/>
        <v>58.851473368183797</v>
      </c>
      <c r="S36">
        <f t="shared" si="489"/>
        <v>61.43104110215593</v>
      </c>
      <c r="T36">
        <f t="shared" si="489"/>
        <v>63.379829536048213</v>
      </c>
      <c r="U36">
        <f t="shared" si="489"/>
        <v>64.697838669860644</v>
      </c>
      <c r="V36">
        <f t="shared" si="489"/>
        <v>65.385068503593232</v>
      </c>
      <c r="AQ36" s="43">
        <f>V39/V41</f>
        <v>0.98566400602713566</v>
      </c>
      <c r="AU36" s="6">
        <f>31.1+1.1</f>
        <v>32.200000000000003</v>
      </c>
      <c r="AV36" s="6">
        <f>29.4+1</f>
        <v>30.4</v>
      </c>
      <c r="AW36" s="6">
        <f>46.2+1.7</f>
        <v>47.900000000000006</v>
      </c>
      <c r="AX36" s="6">
        <f>46.3+1.7</f>
        <v>48</v>
      </c>
      <c r="AY36" s="6">
        <f>49.9+1.9</f>
        <v>51.8</v>
      </c>
      <c r="AZ36">
        <f t="shared" ref="AZ36:BE36" si="490">AZ37*AZ38</f>
        <v>49.259153447109234</v>
      </c>
      <c r="BA36">
        <f t="shared" si="490"/>
        <v>46.725724882840879</v>
      </c>
      <c r="BB36">
        <f t="shared" si="490"/>
        <v>44.199714307194938</v>
      </c>
      <c r="BC36">
        <f t="shared" si="490"/>
        <v>41.681121720171404</v>
      </c>
      <c r="BD36">
        <f t="shared" si="490"/>
        <v>39.169947121770285</v>
      </c>
      <c r="BE36">
        <f t="shared" si="490"/>
        <v>36.66619051199158</v>
      </c>
      <c r="BZ36" s="43">
        <f>BE39/BE41</f>
        <v>1.4503026717398668</v>
      </c>
      <c r="CD36" s="6">
        <f>31.1+1.1</f>
        <v>32.200000000000003</v>
      </c>
      <c r="CE36" s="6">
        <f>29.4+1</f>
        <v>30.4</v>
      </c>
      <c r="CF36" s="6">
        <f>46.2+1.7</f>
        <v>47.900000000000006</v>
      </c>
      <c r="CG36" s="6">
        <f>46.3+1.7</f>
        <v>48</v>
      </c>
      <c r="CH36" s="6">
        <f>49.9+1.9</f>
        <v>51.8</v>
      </c>
      <c r="CI36">
        <f>CI37*CI38</f>
        <v>60.865800865800864</v>
      </c>
      <c r="CJ36">
        <f t="shared" ref="CJ36:CN36" si="491">CJ37*CJ38</f>
        <v>62.235281385281382</v>
      </c>
      <c r="CK36">
        <f t="shared" si="491"/>
        <v>63.140259740259737</v>
      </c>
      <c r="CL36">
        <f t="shared" si="491"/>
        <v>63.580735930735926</v>
      </c>
      <c r="CM36">
        <f t="shared" si="491"/>
        <v>63.556709956709952</v>
      </c>
      <c r="CN36">
        <f t="shared" si="491"/>
        <v>63.06818181818182</v>
      </c>
      <c r="DI36" s="43">
        <f>CN39/CN41</f>
        <v>2.0966614315476559</v>
      </c>
    </row>
    <row r="37" spans="1:113" x14ac:dyDescent="0.35">
      <c r="A37" s="2" t="str">
        <f>A36&amp;Lists!A$1</f>
        <v>Tata Steel Limited1</v>
      </c>
      <c r="B37" s="2" t="s">
        <v>42</v>
      </c>
      <c r="C37" t="s">
        <v>47</v>
      </c>
      <c r="D37" s="4" t="s">
        <v>48</v>
      </c>
      <c r="H37">
        <v>2024</v>
      </c>
      <c r="L37" s="6">
        <v>13.16</v>
      </c>
      <c r="M37" s="6">
        <v>12.19</v>
      </c>
      <c r="N37" s="6">
        <v>18.38</v>
      </c>
      <c r="O37" s="6">
        <v>18.97</v>
      </c>
      <c r="P37" s="6">
        <v>20.12</v>
      </c>
      <c r="Q37">
        <f>P37*Pathways!G$23</f>
        <v>22.692556658974304</v>
      </c>
      <c r="R37">
        <f>Q37*Pathways!H$23</f>
        <v>25.265113317948607</v>
      </c>
      <c r="S37">
        <f>R37*Pathways!I$23</f>
        <v>27.837669976922914</v>
      </c>
      <c r="T37">
        <f>S37*Pathways!J$23</f>
        <v>30.410226635897217</v>
      </c>
      <c r="U37">
        <f>T37*Pathways!K$23</f>
        <v>32.982783294871524</v>
      </c>
      <c r="V37">
        <f>U37*Pathways!L$23</f>
        <v>35.555339953845831</v>
      </c>
      <c r="AU37" s="6">
        <v>13.16</v>
      </c>
      <c r="AV37" s="6">
        <v>12.19</v>
      </c>
      <c r="AW37" s="6">
        <v>18.38</v>
      </c>
      <c r="AX37" s="6">
        <v>18.97</v>
      </c>
      <c r="AY37" s="6">
        <v>20.12</v>
      </c>
      <c r="AZ37">
        <f>AY37*Pathways!G$40</f>
        <v>20.089746635591307</v>
      </c>
      <c r="BA37">
        <f>AZ37*Pathways!H$40</f>
        <v>20.059493271182614</v>
      </c>
      <c r="BB37">
        <f>BA37*Pathways!I$40</f>
        <v>20.029239906773924</v>
      </c>
      <c r="BC37">
        <f>BB37*Pathways!J$40</f>
        <v>19.99898654236523</v>
      </c>
      <c r="BD37">
        <f>BC37*Pathways!K$40</f>
        <v>19.96873317795654</v>
      </c>
      <c r="BE37">
        <f>BD37*Pathways!L$40</f>
        <v>19.93847981354785</v>
      </c>
      <c r="CD37" s="6">
        <v>13.16</v>
      </c>
      <c r="CE37" s="6">
        <v>12.19</v>
      </c>
      <c r="CF37" s="6">
        <v>18.38</v>
      </c>
      <c r="CG37" s="6">
        <v>18.97</v>
      </c>
      <c r="CH37" s="6">
        <v>20.12</v>
      </c>
      <c r="CI37">
        <f>CH37*Pathways!G$31</f>
        <v>24.823376623376625</v>
      </c>
      <c r="CJ37">
        <f>CI37*Pathways!H$31</f>
        <v>26.717792207792208</v>
      </c>
      <c r="CK37">
        <f>CJ37*Pathways!I$31</f>
        <v>28.612207792207791</v>
      </c>
      <c r="CL37">
        <f>CK37*Pathways!J$31</f>
        <v>30.506623376623374</v>
      </c>
      <c r="CM37">
        <f>CL37*Pathways!K$31</f>
        <v>32.401038961038957</v>
      </c>
      <c r="CN37">
        <f>CM37*Pathways!L$31</f>
        <v>34.29545454545454</v>
      </c>
    </row>
    <row r="38" spans="1:113" x14ac:dyDescent="0.35">
      <c r="A38" s="2" t="str">
        <f>A36&amp;Lists!A$2</f>
        <v>Tata Steel Limited2</v>
      </c>
      <c r="B38" s="2" t="s">
        <v>34</v>
      </c>
      <c r="C38" t="s">
        <v>47</v>
      </c>
      <c r="H38">
        <v>2024</v>
      </c>
      <c r="L38" s="6">
        <f>L36/L37</f>
        <v>2.4468085106382982</v>
      </c>
      <c r="M38" s="6">
        <f t="shared" ref="M38:P38" si="492">M36/M37</f>
        <v>2.4938474159146842</v>
      </c>
      <c r="N38" s="6">
        <f t="shared" si="492"/>
        <v>2.6060935799782379</v>
      </c>
      <c r="O38" s="6">
        <f t="shared" si="492"/>
        <v>2.5303110173958885</v>
      </c>
      <c r="P38" s="6">
        <f t="shared" si="492"/>
        <v>2.57455268389662</v>
      </c>
      <c r="Q38">
        <f>P38-($P$38)/21</f>
        <v>2.4519549370444</v>
      </c>
      <c r="R38">
        <f t="shared" ref="R38:V38" si="493">Q38-($P$38)/21</f>
        <v>2.3293571901921801</v>
      </c>
      <c r="S38">
        <f t="shared" si="493"/>
        <v>2.2067594433399602</v>
      </c>
      <c r="T38">
        <f t="shared" si="493"/>
        <v>2.0841616964877403</v>
      </c>
      <c r="U38">
        <f t="shared" si="493"/>
        <v>1.9615639496355204</v>
      </c>
      <c r="V38">
        <f t="shared" si="493"/>
        <v>1.8389662027833005</v>
      </c>
      <c r="AK38" s="6"/>
      <c r="AU38" s="6">
        <f>AU36/AU37</f>
        <v>2.4468085106382982</v>
      </c>
      <c r="AV38" s="6">
        <f t="shared" ref="AV38:AY38" si="494">AV36/AV37</f>
        <v>2.4938474159146842</v>
      </c>
      <c r="AW38" s="6">
        <f t="shared" si="494"/>
        <v>2.6060935799782379</v>
      </c>
      <c r="AX38" s="6">
        <f t="shared" si="494"/>
        <v>2.5303110173958885</v>
      </c>
      <c r="AY38" s="6">
        <f t="shared" si="494"/>
        <v>2.57455268389662</v>
      </c>
      <c r="AZ38">
        <f>AY38-($P$38/21)</f>
        <v>2.4519549370444</v>
      </c>
      <c r="BA38">
        <f t="shared" ref="BA38:BE38" si="495">AZ38-($P$38/21)</f>
        <v>2.3293571901921801</v>
      </c>
      <c r="BB38">
        <f t="shared" si="495"/>
        <v>2.2067594433399602</v>
      </c>
      <c r="BC38">
        <f t="shared" si="495"/>
        <v>2.0841616964877403</v>
      </c>
      <c r="BD38">
        <f t="shared" si="495"/>
        <v>1.9615639496355204</v>
      </c>
      <c r="BE38">
        <f t="shared" si="495"/>
        <v>1.8389662027833005</v>
      </c>
      <c r="BT38" s="6"/>
      <c r="BU38" s="6"/>
      <c r="BV38" s="6"/>
      <c r="BW38" s="6"/>
      <c r="BX38" s="6"/>
      <c r="BY38" s="6"/>
      <c r="CD38" s="6">
        <f>CD36/CD37</f>
        <v>2.4468085106382982</v>
      </c>
      <c r="CE38" s="6">
        <f t="shared" ref="CE38:CH38" si="496">CE36/CE37</f>
        <v>2.4938474159146842</v>
      </c>
      <c r="CF38" s="6">
        <f t="shared" si="496"/>
        <v>2.6060935799782379</v>
      </c>
      <c r="CG38" s="6">
        <f t="shared" si="496"/>
        <v>2.5303110173958885</v>
      </c>
      <c r="CH38" s="6">
        <f t="shared" si="496"/>
        <v>2.57455268389662</v>
      </c>
      <c r="CI38">
        <f>CH38-($CH$38-$DC$38)/21</f>
        <v>2.4519549370444</v>
      </c>
      <c r="CJ38">
        <f t="shared" ref="CJ38:CN38" si="497">CI38-($CH$38-$DC$38)/21</f>
        <v>2.3293571901921801</v>
      </c>
      <c r="CK38">
        <f t="shared" si="497"/>
        <v>2.2067594433399602</v>
      </c>
      <c r="CL38">
        <f t="shared" si="497"/>
        <v>2.0841616964877403</v>
      </c>
      <c r="CM38">
        <f t="shared" si="497"/>
        <v>1.9615639496355204</v>
      </c>
      <c r="CN38">
        <f t="shared" si="497"/>
        <v>1.8389662027833005</v>
      </c>
      <c r="DC38" s="6"/>
      <c r="DD38" s="6"/>
      <c r="DE38" s="6"/>
      <c r="DF38" s="6"/>
      <c r="DG38" s="6"/>
      <c r="DH38" s="6"/>
    </row>
    <row r="39" spans="1:113" x14ac:dyDescent="0.35">
      <c r="A39" s="2" t="str">
        <f>A36&amp;Lists!A$3</f>
        <v>Tata Steel Limited3</v>
      </c>
      <c r="B39" s="2" t="s">
        <v>35</v>
      </c>
      <c r="C39" t="s">
        <v>47</v>
      </c>
      <c r="L39">
        <f t="shared" ref="L39" si="498">L36+K39</f>
        <v>32.200000000000003</v>
      </c>
      <c r="M39">
        <f t="shared" ref="M39" si="499">M36+L39</f>
        <v>62.6</v>
      </c>
      <c r="N39">
        <f t="shared" ref="N39" si="500">N36+M39</f>
        <v>110.5</v>
      </c>
      <c r="O39">
        <f t="shared" ref="O39" si="501">O36+N39</f>
        <v>158.5</v>
      </c>
      <c r="P39">
        <f t="shared" ref="P39" si="502">P36+O39</f>
        <v>210.3</v>
      </c>
      <c r="Q39">
        <f t="shared" ref="Q39" si="503">Q36+P39</f>
        <v>265.94112633413181</v>
      </c>
      <c r="R39">
        <f t="shared" ref="R39" si="504">R36+Q39</f>
        <v>324.79259970231561</v>
      </c>
      <c r="S39">
        <f t="shared" ref="S39" si="505">S36+R39</f>
        <v>386.22364080447153</v>
      </c>
      <c r="T39">
        <f t="shared" ref="T39" si="506">T36+S39</f>
        <v>449.60347034051972</v>
      </c>
      <c r="U39">
        <f t="shared" ref="U39" si="507">U36+T39</f>
        <v>514.30130901038035</v>
      </c>
      <c r="V39">
        <f t="shared" ref="V39" si="508">V36+U39</f>
        <v>579.68637751397364</v>
      </c>
      <c r="AU39">
        <f t="shared" ref="AU39" si="509">AU36+AT39</f>
        <v>32.200000000000003</v>
      </c>
      <c r="AV39">
        <f t="shared" ref="AV39" si="510">AV36+AU39</f>
        <v>62.6</v>
      </c>
      <c r="AW39">
        <f t="shared" ref="AW39" si="511">AW36+AV39</f>
        <v>110.5</v>
      </c>
      <c r="AX39">
        <f t="shared" ref="AX39" si="512">AX36+AW39</f>
        <v>158.5</v>
      </c>
      <c r="AY39">
        <f t="shared" ref="AY39" si="513">AY36+AX39</f>
        <v>210.3</v>
      </c>
      <c r="AZ39">
        <f t="shared" ref="AZ39" si="514">AZ36+AY39</f>
        <v>259.55915344710922</v>
      </c>
      <c r="BA39">
        <f t="shared" ref="BA39" si="515">BA36+AZ39</f>
        <v>306.28487832995012</v>
      </c>
      <c r="BB39">
        <f t="shared" ref="BB39" si="516">BB36+BA39</f>
        <v>350.48459263714506</v>
      </c>
      <c r="BC39">
        <f t="shared" ref="BC39" si="517">BC36+BB39</f>
        <v>392.16571435731646</v>
      </c>
      <c r="BD39">
        <f t="shared" ref="BD39" si="518">BD36+BC39</f>
        <v>431.33566147908675</v>
      </c>
      <c r="BE39">
        <f t="shared" ref="BE39" si="519">BE36+BD39</f>
        <v>468.00185199107835</v>
      </c>
      <c r="CD39">
        <f>CD36+CC39</f>
        <v>32.200000000000003</v>
      </c>
      <c r="CE39">
        <f t="shared" ref="CE39:CH39" si="520">CE36+CD39</f>
        <v>62.6</v>
      </c>
      <c r="CF39">
        <f t="shared" si="520"/>
        <v>110.5</v>
      </c>
      <c r="CG39">
        <f t="shared" si="520"/>
        <v>158.5</v>
      </c>
      <c r="CH39">
        <f t="shared" si="520"/>
        <v>210.3</v>
      </c>
      <c r="CI39">
        <f>CI36+CH39</f>
        <v>271.16580086580086</v>
      </c>
      <c r="CJ39">
        <f t="shared" ref="CJ39" si="521">CJ36+CI39</f>
        <v>333.40108225108224</v>
      </c>
      <c r="CK39">
        <f t="shared" ref="CK39" si="522">CK36+CJ39</f>
        <v>396.54134199134199</v>
      </c>
      <c r="CL39">
        <f t="shared" ref="CL39" si="523">CL36+CK39</f>
        <v>460.12207792207789</v>
      </c>
      <c r="CM39">
        <f t="shared" ref="CM39" si="524">CM36+CL39</f>
        <v>523.67878787878783</v>
      </c>
      <c r="CN39">
        <f t="shared" ref="CN39" si="525">CN36+CM39</f>
        <v>586.7469696969697</v>
      </c>
    </row>
    <row r="40" spans="1:113" x14ac:dyDescent="0.35">
      <c r="A40" s="2" t="str">
        <f>A36&amp;Lists!A$4</f>
        <v>Tata Steel Limited4</v>
      </c>
      <c r="B40" s="2" t="s">
        <v>36</v>
      </c>
      <c r="C40" t="s">
        <v>47</v>
      </c>
      <c r="I40" s="2">
        <f>L38-Pathways!$L$21</f>
        <v>0.24680851063829801</v>
      </c>
      <c r="J40" s="2" t="b">
        <f>L38=L40</f>
        <v>1</v>
      </c>
      <c r="K40" s="2"/>
      <c r="L40">
        <f>$I40*Pathways!B$22*L43+Pathways!$L$21</f>
        <v>2.4468085106382982</v>
      </c>
      <c r="M40">
        <f>$I40*Pathways!C$22*M43+Pathways!$L$21</f>
        <v>2.4464320166701592</v>
      </c>
      <c r="N40">
        <f>$I40*Pathways!D$22*N43+Pathways!$L$21</f>
        <v>2.3477568354639931</v>
      </c>
      <c r="O40">
        <f>$I40*Pathways!E$22*O43+Pathways!$L$21</f>
        <v>2.3256348475412159</v>
      </c>
      <c r="P40">
        <f>$I40*Pathways!F$22*P43+Pathways!$L$21</f>
        <v>2.3080266177579487</v>
      </c>
      <c r="Q40">
        <f>$I40*Pathways!G$22*Q43+Pathways!$L$21</f>
        <v>2.2921403504406035</v>
      </c>
      <c r="R40">
        <f>$I40*Pathways!H$22*R43+Pathways!$L$21</f>
        <v>2.2794313365867271</v>
      </c>
      <c r="S40">
        <f>$I40*Pathways!I$22*S43+Pathways!$L$21</f>
        <v>2.2635450692693815</v>
      </c>
      <c r="T40">
        <f>$I40*Pathways!J$22*T43+Pathways!$L$21</f>
        <v>2.244481548488567</v>
      </c>
      <c r="U40">
        <f>$I40*Pathways!K$22*U43+Pathways!$L$21</f>
        <v>2.2222407742442836</v>
      </c>
      <c r="V40">
        <f>$I40*Pathways!L$22*V43+Pathways!$L$21</f>
        <v>2.2000000000000002</v>
      </c>
      <c r="AR40">
        <f>AU38-Pathways!$L$37</f>
        <v>0.9863730353329343</v>
      </c>
      <c r="AT40" t="b">
        <f>AU40=AU38</f>
        <v>1</v>
      </c>
      <c r="AU40">
        <f>$AR40*Pathways!B$39*AU43+Pathways!$L$37</f>
        <v>2.4468085106382982</v>
      </c>
      <c r="AV40">
        <f>$AR40*Pathways!C$39*AV43+Pathways!$L$37</f>
        <v>2.0651712147611452</v>
      </c>
      <c r="AW40">
        <f>$AR40*Pathways!D$39*AW43+Pathways!$L$37</f>
        <v>1.5563434286759044</v>
      </c>
      <c r="AX40">
        <f>$AR40*Pathways!E$39*AX43+Pathways!$L$37</f>
        <v>1.5164207355627064</v>
      </c>
      <c r="AY40">
        <f>$AR40*Pathways!F$39*AY43+Pathways!$L$37</f>
        <v>1.5056800245988224</v>
      </c>
      <c r="AZ40">
        <f>$AR40*Pathways!G$39*AZ43+Pathways!$L$37</f>
        <v>1.4981960449256417</v>
      </c>
      <c r="BA40">
        <f>$AR40*Pathways!H$39*BA43+Pathways!$L$37</f>
        <v>1.4906894908472921</v>
      </c>
      <c r="BB40">
        <f>$AR40*Pathways!I$39*BB43+Pathways!$L$37</f>
        <v>1.4831602600705729</v>
      </c>
      <c r="BC40">
        <f>$AR40*Pathways!J$39*BC43+Pathways!$L$37</f>
        <v>1.4756082496833032</v>
      </c>
      <c r="BD40">
        <f>$AR40*Pathways!K$39*BD43+Pathways!$L$37</f>
        <v>1.4680333561496441</v>
      </c>
      <c r="BE40">
        <f>$AR40*Pathways!L$39*BE43+Pathways!$L$37</f>
        <v>1.4604354753053639</v>
      </c>
      <c r="BF40" t="b">
        <f>BE40=Pathways!L37</f>
        <v>1</v>
      </c>
      <c r="CA40">
        <f>CD38-Pathways!$AF$29</f>
        <v>2.4468085106382982</v>
      </c>
      <c r="CD40">
        <f>$CA40*Pathways!B$30*CD43+Pathways!$AF$29</f>
        <v>2.4468085106382982</v>
      </c>
      <c r="CE40">
        <f>$CA40*Pathways!C$30*CE43+Pathways!$AF$29</f>
        <v>3.1573588976410005</v>
      </c>
      <c r="CF40">
        <f>$CA40*Pathways!D$30*CF43+Pathways!$AF$29</f>
        <v>1.9397756578429965</v>
      </c>
      <c r="CG40">
        <f>$CA40*Pathways!E$30*CG43+Pathways!$AF$29</f>
        <v>1.7299919989491159</v>
      </c>
      <c r="CH40">
        <f>$CA40*Pathways!F$30*CH43+Pathways!$AF$29</f>
        <v>1.4901997936866398</v>
      </c>
      <c r="CI40">
        <f>$CA40*Pathways!G$30*CI43+Pathways!$AF$29</f>
        <v>1.3492888408491877</v>
      </c>
      <c r="CJ40">
        <f>$CA40*Pathways!H$30*CJ43+Pathways!$AF$29</f>
        <v>1.0794310726793503</v>
      </c>
      <c r="CK40">
        <f>$CA40*Pathways!I$30*CK43+Pathways!$AF$29</f>
        <v>0.80957330450951259</v>
      </c>
      <c r="CL40">
        <f>$CA40*Pathways!J$30*CL43+Pathways!$AF$29</f>
        <v>0.53971553633967517</v>
      </c>
      <c r="CM40">
        <f>$CA40*Pathways!K$30*CM43+Pathways!$AF$29</f>
        <v>0.26985776816983764</v>
      </c>
      <c r="CN40">
        <f>$CA40*Pathways!L$30*CN43+Pathways!$AF$29</f>
        <v>0</v>
      </c>
    </row>
    <row r="41" spans="1:113" x14ac:dyDescent="0.35">
      <c r="A41" s="2" t="str">
        <f>A36&amp;Lists!A$5</f>
        <v>Tata Steel Limited5</v>
      </c>
      <c r="B41" s="2" t="s">
        <v>37</v>
      </c>
      <c r="C41" t="s">
        <v>47</v>
      </c>
      <c r="I41" s="8"/>
      <c r="J41" s="8" t="b">
        <f>V40=Pathways!$L$21</f>
        <v>1</v>
      </c>
      <c r="K41" s="8"/>
      <c r="L41">
        <f>L40*L37+K41</f>
        <v>32.200000000000003</v>
      </c>
      <c r="M41">
        <f t="shared" ref="M41:V41" si="526">M40*M37+L41</f>
        <v>62.022006283209244</v>
      </c>
      <c r="N41">
        <f t="shared" si="526"/>
        <v>105.17377691903744</v>
      </c>
      <c r="O41">
        <f t="shared" si="526"/>
        <v>149.29106997689431</v>
      </c>
      <c r="P41">
        <f t="shared" si="526"/>
        <v>195.72856552618424</v>
      </c>
      <c r="Q41">
        <f t="shared" si="526"/>
        <v>247.74309029887885</v>
      </c>
      <c r="R41">
        <f t="shared" si="526"/>
        <v>305.33318131822557</v>
      </c>
      <c r="S41">
        <f t="shared" si="526"/>
        <v>368.34500193443773</v>
      </c>
      <c r="T41">
        <f t="shared" si="526"/>
        <v>436.60019450406458</v>
      </c>
      <c r="U41">
        <f t="shared" si="526"/>
        <v>509.89588038999131</v>
      </c>
      <c r="V41">
        <f t="shared" si="526"/>
        <v>588.11762828845212</v>
      </c>
      <c r="AU41">
        <f>AU40*AU37+AT41</f>
        <v>32.200000000000003</v>
      </c>
      <c r="AV41">
        <f t="shared" ref="AV41:BE41" si="527">AV40*AV37+AU41</f>
        <v>57.374437107938363</v>
      </c>
      <c r="AW41">
        <f t="shared" si="527"/>
        <v>85.980029327001489</v>
      </c>
      <c r="AX41">
        <f t="shared" si="527"/>
        <v>114.74653068062602</v>
      </c>
      <c r="AY41">
        <f t="shared" si="527"/>
        <v>145.04081277555434</v>
      </c>
      <c r="AZ41">
        <f t="shared" si="527"/>
        <v>175.13919172855546</v>
      </c>
      <c r="BA41">
        <f t="shared" si="527"/>
        <v>205.04166753962934</v>
      </c>
      <c r="BB41">
        <f t="shared" si="527"/>
        <v>234.74824020877605</v>
      </c>
      <c r="BC41">
        <f t="shared" si="527"/>
        <v>264.25890973599553</v>
      </c>
      <c r="BD41">
        <f t="shared" si="527"/>
        <v>293.5736761212878</v>
      </c>
      <c r="BE41">
        <f t="shared" si="527"/>
        <v>322.69253936465299</v>
      </c>
      <c r="CD41">
        <f t="shared" ref="CD41:CJ41" si="528">CD40*CD37+CC41</f>
        <v>32.200000000000003</v>
      </c>
      <c r="CE41">
        <f t="shared" si="528"/>
        <v>70.688204962243788</v>
      </c>
      <c r="CF41">
        <f t="shared" si="528"/>
        <v>106.34128155339806</v>
      </c>
      <c r="CG41">
        <f t="shared" si="528"/>
        <v>139.15922977346278</v>
      </c>
      <c r="CH41">
        <f t="shared" si="528"/>
        <v>169.14204962243798</v>
      </c>
      <c r="CI41">
        <f t="shared" si="528"/>
        <v>202.63595469255665</v>
      </c>
      <c r="CJ41">
        <f t="shared" si="528"/>
        <v>231.47596979503777</v>
      </c>
      <c r="CK41">
        <f t="shared" ref="CK41" si="529">CK40*CK37+CJ41</f>
        <v>254.63964940668825</v>
      </c>
      <c r="CL41">
        <f>CL40*CL37+CK41</f>
        <v>271.10454800431501</v>
      </c>
      <c r="CM41">
        <f t="shared" ref="CM41" si="530">CM40*CM37+CL41</f>
        <v>279.84822006472496</v>
      </c>
      <c r="CN41">
        <f t="shared" ref="CN41" si="531">CN40*CN37+CM41</f>
        <v>279.84822006472496</v>
      </c>
    </row>
    <row r="42" spans="1:113" x14ac:dyDescent="0.35">
      <c r="A42" s="2" t="str">
        <f>A36&amp;Lists!A$6</f>
        <v>Tata Steel Limited6</v>
      </c>
      <c r="B42" s="2" t="s">
        <v>38</v>
      </c>
      <c r="C42" t="s">
        <v>47</v>
      </c>
      <c r="L42">
        <f>L37/Pathways!B$20</f>
        <v>0.12058238727470977</v>
      </c>
      <c r="M42">
        <f>M37/Pathways!C$20</f>
        <v>0.10585548425193432</v>
      </c>
      <c r="N42">
        <f>N37/Pathways!D$20</f>
        <v>0.15167894897546563</v>
      </c>
      <c r="O42">
        <f>O37/Pathways!E$20</f>
        <v>0.14913873754884155</v>
      </c>
      <c r="P42">
        <f>P37/Pathways!F$20</f>
        <v>0.13943270570135621</v>
      </c>
      <c r="Q42">
        <f>Q37/Pathways!G$20</f>
        <v>0.13943270570135621</v>
      </c>
      <c r="R42">
        <f>R37/Pathways!H$20</f>
        <v>0.13943270570135619</v>
      </c>
      <c r="S42">
        <f>S37/Pathways!I$20</f>
        <v>0.13943270570135621</v>
      </c>
      <c r="T42">
        <f>T37/Pathways!J$20</f>
        <v>0.13943270570135619</v>
      </c>
      <c r="U42">
        <f>U37/Pathways!K$20</f>
        <v>0.13943270570135621</v>
      </c>
      <c r="V42">
        <f>V37/Pathways!L$20</f>
        <v>0.13943270570135619</v>
      </c>
      <c r="AU42">
        <f>AU37/Pathways!B$36</f>
        <v>7.0411985018726591E-3</v>
      </c>
      <c r="AV42">
        <f>AV37/Pathways!C$36</f>
        <v>6.4857674913540832E-3</v>
      </c>
      <c r="AW42">
        <f>AW37/Pathways!D$36</f>
        <v>9.7248677248677248E-3</v>
      </c>
      <c r="AX42">
        <f>AX37/Pathways!E$36</f>
        <v>9.9684708355228576E-3</v>
      </c>
      <c r="AY42">
        <f>AY37/Pathways!F$36</f>
        <v>1.0588677543041877E-2</v>
      </c>
      <c r="AZ42">
        <f>AZ37/Pathways!G$36</f>
        <v>1.0588677543041877E-2</v>
      </c>
      <c r="BA42">
        <f>BA37/Pathways!H$36</f>
        <v>1.0588677543041875E-2</v>
      </c>
      <c r="BB42">
        <f>BB37/Pathways!I$36</f>
        <v>1.0588677543041877E-2</v>
      </c>
      <c r="BC42">
        <f>BC37/Pathways!J$36</f>
        <v>1.0588677543041875E-2</v>
      </c>
      <c r="BD42">
        <f>BD37/Pathways!K$36</f>
        <v>1.0588677543041875E-2</v>
      </c>
      <c r="BE42">
        <f>BE37/Pathways!L$36</f>
        <v>1.0588677543041875E-2</v>
      </c>
      <c r="CD42">
        <f>CD37/Pathways!B$28</f>
        <v>0.13269666666666666</v>
      </c>
      <c r="CE42">
        <f>CE37/Pathways!C$28</f>
        <v>9.5778571428571421E-2</v>
      </c>
      <c r="CF42">
        <f>CF37/Pathways!D$28</f>
        <v>0.14441428571428569</v>
      </c>
      <c r="CG42">
        <f>CG37/Pathways!E$28</f>
        <v>0.14904999999999999</v>
      </c>
      <c r="CH42">
        <f>CH37/Pathways!F$28</f>
        <v>0.15808571428571427</v>
      </c>
      <c r="CI42">
        <f>CI37/Pathways!G$28</f>
        <v>0.15808571428571427</v>
      </c>
      <c r="CJ42">
        <f>CJ37/Pathways!H$28</f>
        <v>0.15808571428571427</v>
      </c>
      <c r="CK42">
        <f>CK37/Pathways!I$28</f>
        <v>0.15808571428571427</v>
      </c>
      <c r="CL42">
        <f>CL37/Pathways!J$28</f>
        <v>0.15808571428571427</v>
      </c>
      <c r="CM42">
        <f>CM37/Pathways!K$28</f>
        <v>0.15808571428571425</v>
      </c>
      <c r="CN42">
        <f>CN37/Pathways!L$28</f>
        <v>0.15808571428571425</v>
      </c>
    </row>
    <row r="43" spans="1:113" x14ac:dyDescent="0.35">
      <c r="A43" s="2" t="str">
        <f>A36&amp;Lists!A$7</f>
        <v>Tata Steel Limited7</v>
      </c>
      <c r="B43" s="2" t="s">
        <v>39</v>
      </c>
      <c r="C43" t="s">
        <v>47</v>
      </c>
      <c r="L43">
        <f>$L42/L42</f>
        <v>1</v>
      </c>
      <c r="M43">
        <f t="shared" ref="M43:V43" si="532">$L42/M42</f>
        <v>1.1391227211971906</v>
      </c>
      <c r="N43">
        <f t="shared" si="532"/>
        <v>0.79498432768158356</v>
      </c>
      <c r="O43">
        <f t="shared" si="532"/>
        <v>0.80852492958256506</v>
      </c>
      <c r="P43">
        <f t="shared" si="532"/>
        <v>0.86480705275116032</v>
      </c>
      <c r="Q43">
        <f t="shared" si="532"/>
        <v>0.86480705275116032</v>
      </c>
      <c r="R43">
        <f t="shared" si="532"/>
        <v>0.86480705275116043</v>
      </c>
      <c r="S43">
        <f t="shared" si="532"/>
        <v>0.86480705275116032</v>
      </c>
      <c r="T43">
        <f t="shared" si="532"/>
        <v>0.86480705275116043</v>
      </c>
      <c r="U43">
        <f t="shared" si="532"/>
        <v>0.86480705275116032</v>
      </c>
      <c r="V43">
        <f t="shared" si="532"/>
        <v>0.86480705275116043</v>
      </c>
      <c r="AU43">
        <f>$AU42/AU42</f>
        <v>1</v>
      </c>
      <c r="AV43">
        <f t="shared" ref="AV43:BE43" si="533">$AU42/AV42</f>
        <v>1.0856384400549355</v>
      </c>
      <c r="AW43">
        <f t="shared" si="533"/>
        <v>0.72404054235796111</v>
      </c>
      <c r="AX43">
        <f t="shared" si="533"/>
        <v>0.70634690295538594</v>
      </c>
      <c r="AY43">
        <f t="shared" si="533"/>
        <v>0.66497430611621866</v>
      </c>
      <c r="AZ43">
        <f t="shared" si="533"/>
        <v>0.66497430611621866</v>
      </c>
      <c r="BA43">
        <f t="shared" si="533"/>
        <v>0.66497430611621877</v>
      </c>
      <c r="BB43">
        <f t="shared" si="533"/>
        <v>0.66497430611621866</v>
      </c>
      <c r="BC43">
        <f t="shared" si="533"/>
        <v>0.66497430611621877</v>
      </c>
      <c r="BD43">
        <f t="shared" si="533"/>
        <v>0.66497430611621877</v>
      </c>
      <c r="BE43">
        <f t="shared" si="533"/>
        <v>0.66497430611621877</v>
      </c>
      <c r="CD43">
        <f>$CD42/CD42</f>
        <v>1</v>
      </c>
      <c r="CE43">
        <f t="shared" ref="CE43:CN43" si="534">$CD42/CE42</f>
        <v>1.3854525567404976</v>
      </c>
      <c r="CF43">
        <f t="shared" si="534"/>
        <v>0.91886108088502005</v>
      </c>
      <c r="CG43">
        <f t="shared" si="534"/>
        <v>0.89028290282902833</v>
      </c>
      <c r="CH43">
        <f t="shared" si="534"/>
        <v>0.83939695162359174</v>
      </c>
      <c r="CI43">
        <f t="shared" si="534"/>
        <v>0.83939695162359174</v>
      </c>
      <c r="CJ43">
        <f t="shared" si="534"/>
        <v>0.83939695162359174</v>
      </c>
      <c r="CK43">
        <f t="shared" si="534"/>
        <v>0.83939695162359174</v>
      </c>
      <c r="CL43">
        <f t="shared" si="534"/>
        <v>0.83939695162359174</v>
      </c>
      <c r="CM43">
        <f t="shared" si="534"/>
        <v>0.83939695162359196</v>
      </c>
      <c r="CN43">
        <f t="shared" si="534"/>
        <v>0.83939695162359196</v>
      </c>
    </row>
    <row r="44" spans="1:113" x14ac:dyDescent="0.35">
      <c r="A44" s="2" t="str">
        <f>A36&amp;Lists!A$8</f>
        <v>Tata Steel Limited8</v>
      </c>
      <c r="B44" s="2" t="s">
        <v>40</v>
      </c>
      <c r="C44" t="s">
        <v>47</v>
      </c>
      <c r="L44" t="b">
        <f>L39&gt;$V41</f>
        <v>0</v>
      </c>
      <c r="M44" t="b">
        <f t="shared" ref="M44:V44" si="535">M39&gt;$V41</f>
        <v>0</v>
      </c>
      <c r="N44" t="b">
        <f t="shared" si="535"/>
        <v>0</v>
      </c>
      <c r="O44" t="b">
        <f t="shared" si="535"/>
        <v>0</v>
      </c>
      <c r="P44" t="b">
        <f t="shared" si="535"/>
        <v>0</v>
      </c>
      <c r="Q44" t="b">
        <f t="shared" si="535"/>
        <v>0</v>
      </c>
      <c r="R44" t="b">
        <f t="shared" si="535"/>
        <v>0</v>
      </c>
      <c r="S44" t="b">
        <f t="shared" si="535"/>
        <v>0</v>
      </c>
      <c r="T44" t="b">
        <f t="shared" si="535"/>
        <v>0</v>
      </c>
      <c r="U44" t="b">
        <f t="shared" si="535"/>
        <v>0</v>
      </c>
      <c r="V44" t="b">
        <f t="shared" si="535"/>
        <v>0</v>
      </c>
      <c r="AU44" t="b">
        <f>AU39&gt;$BE41</f>
        <v>0</v>
      </c>
      <c r="AV44" t="b">
        <f t="shared" ref="AV44:BE44" si="536">AV39&gt;$BE41</f>
        <v>0</v>
      </c>
      <c r="AW44" t="b">
        <f t="shared" si="536"/>
        <v>0</v>
      </c>
      <c r="AX44" t="b">
        <f t="shared" si="536"/>
        <v>0</v>
      </c>
      <c r="AY44" t="b">
        <f t="shared" si="536"/>
        <v>0</v>
      </c>
      <c r="AZ44" t="b">
        <f t="shared" si="536"/>
        <v>0</v>
      </c>
      <c r="BA44" t="b">
        <f t="shared" si="536"/>
        <v>0</v>
      </c>
      <c r="BB44" t="b">
        <f t="shared" si="536"/>
        <v>1</v>
      </c>
      <c r="BC44" t="b">
        <f t="shared" si="536"/>
        <v>1</v>
      </c>
      <c r="BD44" t="b">
        <f t="shared" si="536"/>
        <v>1</v>
      </c>
      <c r="BE44" t="b">
        <f t="shared" si="536"/>
        <v>1</v>
      </c>
      <c r="CD44" t="b">
        <f>CD39&gt;$DH41</f>
        <v>1</v>
      </c>
      <c r="CE44" t="b">
        <f t="shared" ref="CE44:CN44" si="537">CE39&gt;$DH41</f>
        <v>1</v>
      </c>
      <c r="CF44" t="b">
        <f t="shared" si="537"/>
        <v>1</v>
      </c>
      <c r="CG44" t="b">
        <f t="shared" si="537"/>
        <v>1</v>
      </c>
      <c r="CH44" t="b">
        <f t="shared" si="537"/>
        <v>1</v>
      </c>
      <c r="CI44" t="b">
        <f t="shared" si="537"/>
        <v>1</v>
      </c>
      <c r="CJ44" t="b">
        <f t="shared" si="537"/>
        <v>1</v>
      </c>
      <c r="CK44" t="b">
        <f t="shared" si="537"/>
        <v>1</v>
      </c>
      <c r="CL44" t="b">
        <f t="shared" si="537"/>
        <v>1</v>
      </c>
      <c r="CM44" t="b">
        <f t="shared" si="537"/>
        <v>1</v>
      </c>
      <c r="CN44" t="b">
        <f t="shared" si="537"/>
        <v>1</v>
      </c>
    </row>
    <row r="45" spans="1:113" x14ac:dyDescent="0.35">
      <c r="A45" s="2" t="str">
        <f>A36&amp;Lists!A$9</f>
        <v>Tata Steel Limited9</v>
      </c>
      <c r="B45" s="2" t="s">
        <v>41</v>
      </c>
      <c r="C45" t="s">
        <v>47</v>
      </c>
      <c r="L45">
        <f>L39/L41</f>
        <v>1</v>
      </c>
      <c r="M45">
        <f t="shared" ref="M45:V45" si="538">M39/M41</f>
        <v>1.0093191715558423</v>
      </c>
      <c r="N45">
        <f t="shared" si="538"/>
        <v>1.0506421204694654</v>
      </c>
      <c r="O45">
        <f t="shared" si="538"/>
        <v>1.061684399639784</v>
      </c>
      <c r="P45">
        <f t="shared" si="538"/>
        <v>1.0744471530491364</v>
      </c>
      <c r="Q45">
        <f t="shared" si="538"/>
        <v>1.0734552718031358</v>
      </c>
      <c r="R45">
        <f t="shared" si="538"/>
        <v>1.063731751328425</v>
      </c>
      <c r="S45">
        <f t="shared" si="538"/>
        <v>1.0485377534000475</v>
      </c>
      <c r="T45">
        <f t="shared" si="538"/>
        <v>1.0297830280429114</v>
      </c>
      <c r="U45">
        <f t="shared" si="538"/>
        <v>1.0086398592140411</v>
      </c>
      <c r="V45">
        <f t="shared" si="538"/>
        <v>0.98566400602713566</v>
      </c>
      <c r="AU45">
        <f t="shared" ref="AU45:BE45" si="539">AU39/AU41</f>
        <v>1</v>
      </c>
      <c r="AV45">
        <f t="shared" si="539"/>
        <v>1.0910782424275607</v>
      </c>
      <c r="AW45">
        <f t="shared" si="539"/>
        <v>1.2851821622407631</v>
      </c>
      <c r="AX45">
        <f t="shared" si="539"/>
        <v>1.381305378557832</v>
      </c>
      <c r="AY45">
        <f t="shared" si="539"/>
        <v>1.4499367176425852</v>
      </c>
      <c r="AZ45">
        <f t="shared" si="539"/>
        <v>1.4820163944195568</v>
      </c>
      <c r="BA45">
        <f t="shared" si="539"/>
        <v>1.4937689592811814</v>
      </c>
      <c r="BB45">
        <f t="shared" si="539"/>
        <v>1.4930233015823144</v>
      </c>
      <c r="BC45">
        <f t="shared" si="539"/>
        <v>1.4840207838180539</v>
      </c>
      <c r="BD45">
        <f t="shared" si="539"/>
        <v>1.4692586446370743</v>
      </c>
      <c r="BE45">
        <f t="shared" si="539"/>
        <v>1.4503026717398668</v>
      </c>
      <c r="CD45">
        <f>CD39/CD41</f>
        <v>1</v>
      </c>
      <c r="CE45">
        <f>CE39/CE41</f>
        <v>0.88557914341488964</v>
      </c>
      <c r="CF45">
        <f>CF39/CF41</f>
        <v>1.039107281629982</v>
      </c>
      <c r="CG45">
        <f>CG39/CG41</f>
        <v>1.1389830215216199</v>
      </c>
      <c r="CH45">
        <f t="shared" ref="CH45:CN45" si="540">CH39/CH41</f>
        <v>1.2433336386158</v>
      </c>
      <c r="CI45">
        <f t="shared" si="540"/>
        <v>1.3381919377398699</v>
      </c>
      <c r="CJ45">
        <f t="shared" si="540"/>
        <v>1.4403269702090238</v>
      </c>
      <c r="CK45">
        <f t="shared" si="540"/>
        <v>1.5572647186535382</v>
      </c>
      <c r="CL45">
        <f t="shared" si="540"/>
        <v>1.6972126853244616</v>
      </c>
      <c r="CM45">
        <f t="shared" si="540"/>
        <v>1.8712957608151601</v>
      </c>
      <c r="CN45">
        <f t="shared" si="540"/>
        <v>2.0966614315476559</v>
      </c>
    </row>
    <row r="47" spans="1:113" x14ac:dyDescent="0.35">
      <c r="A47" t="s">
        <v>57</v>
      </c>
      <c r="B47" s="2" t="s">
        <v>46</v>
      </c>
      <c r="C47" t="s">
        <v>47</v>
      </c>
      <c r="D47" s="4" t="s">
        <v>49</v>
      </c>
      <c r="E47" t="s">
        <v>122</v>
      </c>
      <c r="F47" t="s">
        <v>99</v>
      </c>
      <c r="G47" t="s">
        <v>100</v>
      </c>
      <c r="H47">
        <v>2024</v>
      </c>
      <c r="L47">
        <f>L48*L49</f>
        <v>46.577127834373975</v>
      </c>
      <c r="M47" s="6">
        <f>40.42+2.4</f>
        <v>42.82</v>
      </c>
      <c r="N47" s="6">
        <f>(45251391+3306845)/10^6</f>
        <v>48.558236000000001</v>
      </c>
      <c r="O47" s="6">
        <f>(47603938+3020822)/10^6</f>
        <v>50.624760000000002</v>
      </c>
      <c r="P47" s="6">
        <f>(52622079+2446630)/10^6</f>
        <v>55.068708999999998</v>
      </c>
      <c r="Q47">
        <f>Q48*Q49</f>
        <v>60.011895889739847</v>
      </c>
      <c r="R47">
        <f t="shared" ref="R47:V47" si="541">R48*R49</f>
        <v>64.479415190122751</v>
      </c>
      <c r="S47">
        <f t="shared" si="541"/>
        <v>68.471266901148695</v>
      </c>
      <c r="T47">
        <f t="shared" si="541"/>
        <v>71.98745102281768</v>
      </c>
      <c r="U47">
        <f t="shared" si="541"/>
        <v>75.027967555129734</v>
      </c>
      <c r="V47">
        <f t="shared" si="541"/>
        <v>77.592816498084815</v>
      </c>
      <c r="AQ47" s="43">
        <f>V50/V52</f>
        <v>1.0584998092835958</v>
      </c>
      <c r="AU47" s="6">
        <f>L47</f>
        <v>46.577127834373975</v>
      </c>
      <c r="AV47" s="6">
        <f t="shared" ref="AV47:AV49" si="542">M47</f>
        <v>42.82</v>
      </c>
      <c r="AW47" s="6">
        <f t="shared" ref="AW47:AW49" si="543">N47</f>
        <v>48.558236000000001</v>
      </c>
      <c r="AX47" s="6">
        <f>(47603938+3020822)/10^6</f>
        <v>50.624760000000002</v>
      </c>
      <c r="AY47" s="6">
        <f>(52622079+2446630)/10^6</f>
        <v>55.068708999999998</v>
      </c>
      <c r="AZ47">
        <f t="shared" ref="AZ47:BE47" si="544">AZ48*AZ49</f>
        <v>47.130775831827897</v>
      </c>
      <c r="BA47">
        <f t="shared" si="544"/>
        <v>39.21650091018936</v>
      </c>
      <c r="BB47">
        <f t="shared" si="544"/>
        <v>31.32588423508437</v>
      </c>
      <c r="BC47">
        <f t="shared" si="544"/>
        <v>23.458925806512941</v>
      </c>
      <c r="BD47">
        <f t="shared" si="544"/>
        <v>15.61562562447507</v>
      </c>
      <c r="BE47">
        <f t="shared" si="544"/>
        <v>7.795983688970761</v>
      </c>
      <c r="BZ47" s="43">
        <f>BE50/BE52</f>
        <v>1.202747075155264</v>
      </c>
      <c r="CD47">
        <f>CD48*CD49</f>
        <v>46.577127834373975</v>
      </c>
      <c r="CE47" s="6">
        <f>40.42+2.4</f>
        <v>42.82</v>
      </c>
      <c r="CF47" s="6">
        <f>(45251391+3306845)/10^6</f>
        <v>48.558236000000001</v>
      </c>
      <c r="CG47" s="6">
        <f>(47603938+3020822)/10^6</f>
        <v>50.624760000000002</v>
      </c>
      <c r="CH47" s="6">
        <f>(52622079+2446630)/10^6</f>
        <v>55.068708999999998</v>
      </c>
      <c r="CI47">
        <f t="shared" ref="CI47:CN47" si="545">CI48*CI49</f>
        <v>65.264495183982689</v>
      </c>
      <c r="CJ47">
        <f t="shared" si="545"/>
        <v>67.363458833333326</v>
      </c>
      <c r="CK47">
        <f t="shared" si="545"/>
        <v>69.053763866883102</v>
      </c>
      <c r="CL47">
        <f t="shared" si="545"/>
        <v>70.335410284632019</v>
      </c>
      <c r="CM47">
        <f t="shared" si="545"/>
        <v>71.208398086580061</v>
      </c>
      <c r="CN47">
        <f t="shared" si="545"/>
        <v>71.672727272727258</v>
      </c>
      <c r="DI47" s="43">
        <f>CN50/CN52</f>
        <v>1.6268497726724764</v>
      </c>
    </row>
    <row r="48" spans="1:113" x14ac:dyDescent="0.35">
      <c r="A48" s="2" t="str">
        <f>A47&amp;Lists!A$1</f>
        <v>SAIL1</v>
      </c>
      <c r="B48" s="2" t="s">
        <v>42</v>
      </c>
      <c r="C48" t="s">
        <v>47</v>
      </c>
      <c r="D48" s="4" t="s">
        <v>49</v>
      </c>
      <c r="E48" t="s">
        <v>98</v>
      </c>
      <c r="H48">
        <v>2024</v>
      </c>
      <c r="L48" s="6">
        <v>16.55</v>
      </c>
      <c r="M48" s="6">
        <v>15.215</v>
      </c>
      <c r="N48" s="6">
        <v>17.366</v>
      </c>
      <c r="O48" s="6">
        <v>18.3</v>
      </c>
      <c r="P48" s="6">
        <v>19.2</v>
      </c>
      <c r="Q48">
        <f>P48*Pathways!G$23</f>
        <v>21.654924843554006</v>
      </c>
      <c r="R48">
        <f>Q48*Pathways!H$23</f>
        <v>24.109849687108014</v>
      </c>
      <c r="S48">
        <f>R48*Pathways!I$23</f>
        <v>26.564774530662021</v>
      </c>
      <c r="T48">
        <f>S48*Pathways!J$23</f>
        <v>29.019699374216028</v>
      </c>
      <c r="U48">
        <f>T48*Pathways!K$23</f>
        <v>31.474624217770039</v>
      </c>
      <c r="V48">
        <f>U48*Pathways!L$23</f>
        <v>33.929549061324046</v>
      </c>
      <c r="AU48" s="6">
        <f t="shared" ref="AU48:AU49" si="546">L48</f>
        <v>16.55</v>
      </c>
      <c r="AV48" s="6">
        <f t="shared" si="542"/>
        <v>15.215</v>
      </c>
      <c r="AW48" s="6">
        <f t="shared" si="543"/>
        <v>17.366</v>
      </c>
      <c r="AX48" s="6">
        <v>18.3</v>
      </c>
      <c r="AY48" s="6">
        <v>19.2</v>
      </c>
      <c r="AZ48">
        <f>AY48*Pathways!G$40</f>
        <v>19.171129990226298</v>
      </c>
      <c r="BA48">
        <f>AZ48*Pathways!H$40</f>
        <v>19.142259980452597</v>
      </c>
      <c r="BB48">
        <f>BA48*Pathways!I$40</f>
        <v>19.113389970678895</v>
      </c>
      <c r="BC48">
        <f>BB48*Pathways!J$40</f>
        <v>19.084519960905194</v>
      </c>
      <c r="BD48">
        <f>BC48*Pathways!K$40</f>
        <v>19.055649951131493</v>
      </c>
      <c r="BE48">
        <f>BD48*Pathways!L$40</f>
        <v>19.026779941357795</v>
      </c>
      <c r="CD48" s="6">
        <v>16.55</v>
      </c>
      <c r="CE48" s="6">
        <v>15.215</v>
      </c>
      <c r="CF48" s="6">
        <v>17.366</v>
      </c>
      <c r="CG48" s="6">
        <v>18.3</v>
      </c>
      <c r="CH48" s="6">
        <v>19.2</v>
      </c>
      <c r="CI48">
        <f>CH48*Pathways!G$31</f>
        <v>23.688311688311689</v>
      </c>
      <c r="CJ48">
        <f>CI48*Pathways!H$31</f>
        <v>25.496103896103893</v>
      </c>
      <c r="CK48">
        <f>CJ48*Pathways!I$31</f>
        <v>27.303896103896101</v>
      </c>
      <c r="CL48">
        <f>CK48*Pathways!J$31</f>
        <v>29.111688311688308</v>
      </c>
      <c r="CM48">
        <f>CL48*Pathways!K$31</f>
        <v>30.919480519480516</v>
      </c>
      <c r="CN48">
        <f>CM48*Pathways!L$31</f>
        <v>32.72727272727272</v>
      </c>
    </row>
    <row r="49" spans="1:113" x14ac:dyDescent="0.35">
      <c r="A49" s="2" t="str">
        <f>A47&amp;Lists!A$2</f>
        <v>SAIL2</v>
      </c>
      <c r="B49" s="2" t="s">
        <v>34</v>
      </c>
      <c r="C49" t="s">
        <v>47</v>
      </c>
      <c r="D49" s="4" t="s">
        <v>97</v>
      </c>
      <c r="E49" t="s">
        <v>115</v>
      </c>
      <c r="H49">
        <v>2024</v>
      </c>
      <c r="L49">
        <f>M49</f>
        <v>2.814327965823201</v>
      </c>
      <c r="M49" s="6">
        <f>M47/M48</f>
        <v>2.814327965823201</v>
      </c>
      <c r="N49" s="6">
        <f>N47/N48</f>
        <v>2.7961669929747783</v>
      </c>
      <c r="O49" s="6">
        <f>O47/O48</f>
        <v>2.7663803278688524</v>
      </c>
      <c r="P49" s="6">
        <f>P47/P48</f>
        <v>2.8681619270833334</v>
      </c>
      <c r="Q49">
        <f>P49-($P49-$W49)/7</f>
        <v>2.7712816517857144</v>
      </c>
      <c r="R49">
        <f t="shared" ref="R49:V49" si="547">Q49-($P49-$W49)/7</f>
        <v>2.6744013764880954</v>
      </c>
      <c r="S49">
        <f t="shared" si="547"/>
        <v>2.5775211011904764</v>
      </c>
      <c r="T49">
        <f t="shared" si="547"/>
        <v>2.4806408258928574</v>
      </c>
      <c r="U49">
        <f t="shared" si="547"/>
        <v>2.3837605505952384</v>
      </c>
      <c r="V49">
        <f t="shared" si="547"/>
        <v>2.2868802752976194</v>
      </c>
      <c r="W49">
        <v>2.19</v>
      </c>
      <c r="AU49" s="6">
        <f t="shared" si="546"/>
        <v>2.814327965823201</v>
      </c>
      <c r="AV49" s="6">
        <f t="shared" si="542"/>
        <v>2.814327965823201</v>
      </c>
      <c r="AW49" s="6">
        <f t="shared" si="543"/>
        <v>2.7961669929747783</v>
      </c>
      <c r="AX49" s="6">
        <f>AX47/AX48</f>
        <v>2.7663803278688524</v>
      </c>
      <c r="AY49" s="6">
        <f>AY47/AY48</f>
        <v>2.8681619270833334</v>
      </c>
      <c r="AZ49">
        <f>AY49-($AY$49-$BF$49)/7</f>
        <v>2.4584245089285717</v>
      </c>
      <c r="BA49">
        <f t="shared" ref="BA49:BE49" si="548">AZ49-($AY$49-$BF$49)/7</f>
        <v>2.0486870907738099</v>
      </c>
      <c r="BB49">
        <f t="shared" si="548"/>
        <v>1.638949672619048</v>
      </c>
      <c r="BC49">
        <f t="shared" si="548"/>
        <v>1.2292122544642861</v>
      </c>
      <c r="BD49">
        <f t="shared" si="548"/>
        <v>0.81947483630952411</v>
      </c>
      <c r="BE49">
        <f t="shared" si="548"/>
        <v>0.40973741815476222</v>
      </c>
      <c r="BF49" s="6"/>
      <c r="CD49">
        <f>CE49</f>
        <v>2.814327965823201</v>
      </c>
      <c r="CE49" s="6">
        <f>CE47/CE48</f>
        <v>2.814327965823201</v>
      </c>
      <c r="CF49" s="6">
        <f>CF47/CF48</f>
        <v>2.7961669929747783</v>
      </c>
      <c r="CG49" s="6">
        <f>CG47/CG48</f>
        <v>2.7663803278688524</v>
      </c>
      <c r="CH49" s="6">
        <f>CH47/CH48</f>
        <v>2.8681619270833334</v>
      </c>
      <c r="CI49">
        <f>CH49-($CH49-$CN49)/6</f>
        <v>2.7551349392361111</v>
      </c>
      <c r="CJ49">
        <f t="shared" ref="CJ49:CM49" si="549">CI49-($CH49-$CN49)/6</f>
        <v>2.6421079513888888</v>
      </c>
      <c r="CK49">
        <f t="shared" si="549"/>
        <v>2.5290809635416664</v>
      </c>
      <c r="CL49">
        <f t="shared" si="549"/>
        <v>2.4160539756944441</v>
      </c>
      <c r="CM49">
        <f t="shared" si="549"/>
        <v>2.3030269878472218</v>
      </c>
      <c r="CN49" s="6">
        <v>2.19</v>
      </c>
    </row>
    <row r="50" spans="1:113" x14ac:dyDescent="0.35">
      <c r="A50" s="2" t="str">
        <f>A47&amp;Lists!A$3</f>
        <v>SAIL3</v>
      </c>
      <c r="B50" s="2" t="s">
        <v>35</v>
      </c>
      <c r="C50" t="s">
        <v>47</v>
      </c>
      <c r="D50" t="s">
        <v>116</v>
      </c>
      <c r="E50" t="s">
        <v>117</v>
      </c>
      <c r="L50">
        <f t="shared" ref="L50" si="550">L47+K50</f>
        <v>46.577127834373975</v>
      </c>
      <c r="M50">
        <f t="shared" ref="M50" si="551">M47+L50</f>
        <v>89.397127834373975</v>
      </c>
      <c r="N50">
        <f t="shared" ref="N50" si="552">N47+M50</f>
        <v>137.95536383437397</v>
      </c>
      <c r="O50">
        <f t="shared" ref="O50" si="553">O47+N50</f>
        <v>188.58012383437398</v>
      </c>
      <c r="P50">
        <f t="shared" ref="P50" si="554">P47+O50</f>
        <v>243.64883283437399</v>
      </c>
      <c r="Q50">
        <f t="shared" ref="Q50" si="555">Q47+P50</f>
        <v>303.66072872411382</v>
      </c>
      <c r="R50">
        <f t="shared" ref="R50" si="556">R47+Q50</f>
        <v>368.14014391423655</v>
      </c>
      <c r="S50">
        <f t="shared" ref="S50" si="557">S47+R50</f>
        <v>436.61141081538523</v>
      </c>
      <c r="T50">
        <f t="shared" ref="T50" si="558">T47+S50</f>
        <v>508.59886183820288</v>
      </c>
      <c r="U50">
        <f t="shared" ref="U50" si="559">U47+T50</f>
        <v>583.62682939333263</v>
      </c>
      <c r="V50">
        <f t="shared" ref="V50" si="560">V47+U50</f>
        <v>661.21964589141749</v>
      </c>
      <c r="AU50">
        <f t="shared" ref="AU50" si="561">AU47+AT50</f>
        <v>46.577127834373975</v>
      </c>
      <c r="AV50">
        <f t="shared" ref="AV50" si="562">AV47+AU50</f>
        <v>89.397127834373975</v>
      </c>
      <c r="AW50">
        <f t="shared" ref="AW50" si="563">AW47+AV50</f>
        <v>137.95536383437397</v>
      </c>
      <c r="AX50">
        <f t="shared" ref="AX50" si="564">AX47+AW50</f>
        <v>188.58012383437398</v>
      </c>
      <c r="AY50">
        <f t="shared" ref="AY50" si="565">AY47+AX50</f>
        <v>243.64883283437399</v>
      </c>
      <c r="AZ50">
        <f t="shared" ref="AZ50" si="566">AZ47+AY50</f>
        <v>290.77960866620191</v>
      </c>
      <c r="BA50">
        <f t="shared" ref="BA50" si="567">BA47+AZ50</f>
        <v>329.99610957639129</v>
      </c>
      <c r="BB50">
        <f t="shared" ref="BB50" si="568">BB47+BA50</f>
        <v>361.32199381147564</v>
      </c>
      <c r="BC50">
        <f t="shared" ref="BC50" si="569">BC47+BB50</f>
        <v>384.78091961798856</v>
      </c>
      <c r="BD50">
        <f t="shared" ref="BD50" si="570">BD47+BC50</f>
        <v>400.39654524246362</v>
      </c>
      <c r="BE50">
        <f t="shared" ref="BE50" si="571">BE47+BD50</f>
        <v>408.19252893143437</v>
      </c>
      <c r="CD50">
        <f>CD47+CC50</f>
        <v>46.577127834373975</v>
      </c>
      <c r="CE50">
        <f t="shared" ref="CE50:CH50" si="572">CE47+CD50</f>
        <v>89.397127834373975</v>
      </c>
      <c r="CF50">
        <f t="shared" si="572"/>
        <v>137.95536383437397</v>
      </c>
      <c r="CG50">
        <f t="shared" si="572"/>
        <v>188.58012383437398</v>
      </c>
      <c r="CH50">
        <f t="shared" si="572"/>
        <v>243.64883283437399</v>
      </c>
      <c r="CI50">
        <f>CI47+CH50</f>
        <v>308.91332801835665</v>
      </c>
      <c r="CJ50">
        <f t="shared" ref="CJ50" si="573">CJ47+CI50</f>
        <v>376.27678685168996</v>
      </c>
      <c r="CK50">
        <f t="shared" ref="CK50" si="574">CK47+CJ50</f>
        <v>445.33055071857308</v>
      </c>
      <c r="CL50">
        <f t="shared" ref="CL50" si="575">CL47+CK50</f>
        <v>515.6659610032051</v>
      </c>
      <c r="CM50">
        <f t="shared" ref="CM50" si="576">CM47+CL50</f>
        <v>586.87435908978512</v>
      </c>
      <c r="CN50">
        <f t="shared" ref="CN50" si="577">CN47+CM50</f>
        <v>658.54708636251235</v>
      </c>
    </row>
    <row r="51" spans="1:113" x14ac:dyDescent="0.35">
      <c r="A51" s="2" t="str">
        <f>A47&amp;Lists!A$4</f>
        <v>SAIL4</v>
      </c>
      <c r="B51" s="2" t="s">
        <v>36</v>
      </c>
      <c r="C51" t="s">
        <v>47</v>
      </c>
      <c r="D51" t="s">
        <v>120</v>
      </c>
      <c r="E51" t="s">
        <v>121</v>
      </c>
      <c r="I51" s="2">
        <f>L49-Pathways!$L$21</f>
        <v>0.61432796582320082</v>
      </c>
      <c r="J51" s="2" t="b">
        <f>L49=L51</f>
        <v>1</v>
      </c>
      <c r="K51" s="2"/>
      <c r="L51">
        <f>$I51*Pathways!B$22*L54+Pathways!$L$21</f>
        <v>2.814327965823201</v>
      </c>
      <c r="M51">
        <f>$I51*Pathways!C$22*M54+Pathways!$L$21</f>
        <v>2.8180322580098012</v>
      </c>
      <c r="N51">
        <f>$I51*Pathways!D$22*N54+Pathways!$L$21</f>
        <v>2.68952576532722</v>
      </c>
      <c r="O51">
        <f>$I51*Pathways!E$22*O54+Pathways!$L$21</f>
        <v>2.607669876477273</v>
      </c>
      <c r="P51">
        <f>$I51*Pathways!F$22*P54+Pathways!$L$21</f>
        <v>2.5543559994784215</v>
      </c>
      <c r="Q51">
        <f>$I51*Pathways!G$22*Q54+Pathways!$L$21</f>
        <v>2.5022448230845362</v>
      </c>
      <c r="R51">
        <f>$I51*Pathways!H$22*R54+Pathways!$L$21</f>
        <v>2.4605558819694275</v>
      </c>
      <c r="S51">
        <f>$I51*Pathways!I$22*S54+Pathways!$L$21</f>
        <v>2.4084447055755418</v>
      </c>
      <c r="T51">
        <f>$I51*Pathways!J$22*T54+Pathways!$L$21</f>
        <v>2.3459112939028794</v>
      </c>
      <c r="U51">
        <f>$I51*Pathways!K$22*U54+Pathways!$L$21</f>
        <v>2.2729556469514396</v>
      </c>
      <c r="V51">
        <f>$I51*Pathways!L$22*V54+Pathways!$L$21</f>
        <v>2.2000000000000002</v>
      </c>
      <c r="AR51">
        <f>AU49-Pathways!$L$37</f>
        <v>1.3538924905178371</v>
      </c>
      <c r="AT51" t="b">
        <f>AU51=AU49</f>
        <v>1</v>
      </c>
      <c r="AU51">
        <f>$AR51*Pathways!B$39*AU54+Pathways!$L$37</f>
        <v>2.814327965823201</v>
      </c>
      <c r="AV51">
        <f>$AR51*Pathways!C$39*AV54+Pathways!$L$37</f>
        <v>2.2967747303915798</v>
      </c>
      <c r="AW51">
        <f>$AR51*Pathways!D$39*AW54+Pathways!$L$37</f>
        <v>1.6356561832521193</v>
      </c>
      <c r="AX51">
        <f>$AR51*Pathways!E$39*AX54+Pathways!$L$37</f>
        <v>1.5606140940722111</v>
      </c>
      <c r="AY51">
        <f>$AR51*Pathways!F$39*AY54+Pathways!$L$37</f>
        <v>1.5422778290300649</v>
      </c>
      <c r="AZ51">
        <f>$AR51*Pathways!G$39*AZ54+Pathways!$L$37</f>
        <v>1.5287401428060696</v>
      </c>
      <c r="BA51">
        <f>$AR51*Pathways!H$39*BA54+Pathways!$L$37</f>
        <v>1.5151616219957691</v>
      </c>
      <c r="BB51">
        <f>$AR51*Pathways!I$39*BB54+Pathways!$L$37</f>
        <v>1.5015420815621494</v>
      </c>
      <c r="BC51">
        <f>$AR51*Pathways!J$39*BC54+Pathways!$L$37</f>
        <v>1.4878813353485296</v>
      </c>
      <c r="BD51">
        <f>$AR51*Pathways!K$39*BD54+Pathways!$L$37</f>
        <v>1.4741791960701018</v>
      </c>
      <c r="BE51">
        <f>$AR51*Pathways!L$39*BE54+Pathways!$L$37</f>
        <v>1.4604354753053639</v>
      </c>
      <c r="CA51">
        <f>CD49-Pathways!$AF$29</f>
        <v>2.814327965823201</v>
      </c>
      <c r="CD51">
        <f>$CA51*Pathways!B$30*CD54+Pathways!$AF$29</f>
        <v>2.814327965823201</v>
      </c>
      <c r="CE51">
        <f>$CA51*Pathways!C$30*CE54+Pathways!$AF$29</f>
        <v>3.6590852902231905</v>
      </c>
      <c r="CF51">
        <f>$CA51*Pathways!D$30*CF54+Pathways!$AF$29</f>
        <v>2.969710046108013</v>
      </c>
      <c r="CG51">
        <f>$CA51*Pathways!E$30*CG54+Pathways!$AF$29</f>
        <v>2.5940429852829316</v>
      </c>
      <c r="CH51">
        <f>$CA51*Pathways!F$30*CH54+Pathways!$AF$29</f>
        <v>2.2588535729501857</v>
      </c>
      <c r="CI51">
        <f>$CA51*Pathways!G$30*CI54+Pathways!$AF$29</f>
        <v>2.045259925552577</v>
      </c>
      <c r="CJ51">
        <f>$CA51*Pathways!H$30*CJ54+Pathways!$AF$29</f>
        <v>1.636207940442062</v>
      </c>
      <c r="CK51">
        <f>$CA51*Pathways!I$30*CK54+Pathways!$AF$29</f>
        <v>1.2271559553315463</v>
      </c>
      <c r="CL51">
        <f>$CA51*Pathways!J$30*CL54+Pathways!$AF$29</f>
        <v>0.81810397022103098</v>
      </c>
      <c r="CM51">
        <f>$CA51*Pathways!K$30*CM54+Pathways!$AF$29</f>
        <v>0.40905198511051549</v>
      </c>
      <c r="CN51">
        <f>$CA51*Pathways!L$30*CN54+Pathways!$AF$29</f>
        <v>0</v>
      </c>
    </row>
    <row r="52" spans="1:113" x14ac:dyDescent="0.35">
      <c r="A52" s="2" t="str">
        <f>A47&amp;Lists!A$5</f>
        <v>SAIL5</v>
      </c>
      <c r="B52" s="2" t="s">
        <v>37</v>
      </c>
      <c r="C52" t="s">
        <v>47</v>
      </c>
      <c r="D52" t="s">
        <v>118</v>
      </c>
      <c r="E52" t="s">
        <v>119</v>
      </c>
      <c r="I52" s="8"/>
      <c r="J52" s="8" t="b">
        <f>V51=Pathways!$L$21</f>
        <v>1</v>
      </c>
      <c r="K52" s="8"/>
      <c r="L52">
        <f>L51*L48+K52</f>
        <v>46.577127834373975</v>
      </c>
      <c r="M52">
        <f t="shared" ref="M52" si="578">M51*M48+L52</f>
        <v>89.453488639993097</v>
      </c>
      <c r="N52">
        <f t="shared" ref="N52" si="579">N51*N48+M52</f>
        <v>136.15979308066559</v>
      </c>
      <c r="O52">
        <f t="shared" ref="O52" si="580">O51*O48+N52</f>
        <v>183.8801518201997</v>
      </c>
      <c r="P52">
        <f t="shared" ref="P52" si="581">P51*P48+O52</f>
        <v>232.92378701018538</v>
      </c>
      <c r="Q52">
        <f t="shared" ref="Q52" si="582">Q51*Q48+P52</f>
        <v>287.1097105942531</v>
      </c>
      <c r="R52">
        <f t="shared" ref="R52" si="583">R51*R48+Q52</f>
        <v>346.43334305526548</v>
      </c>
      <c r="S52">
        <f t="shared" ref="S52" si="584">S51*S48+R52</f>
        <v>410.41313362844642</v>
      </c>
      <c r="T52">
        <f t="shared" ref="T52" si="585">T51*T48+S52</f>
        <v>478.49077413608609</v>
      </c>
      <c r="U52">
        <f t="shared" ref="U52" si="586">U51*U48+T52</f>
        <v>550.03119898754107</v>
      </c>
      <c r="V52">
        <f t="shared" ref="V52" si="587">V51*V48+U52</f>
        <v>624.67620692245396</v>
      </c>
      <c r="AU52">
        <f>AU51*AU48+AT52</f>
        <v>46.577127834373975</v>
      </c>
      <c r="AV52">
        <f t="shared" ref="AV52" si="588">AV51*AV48+AU52</f>
        <v>81.52255535728186</v>
      </c>
      <c r="AW52">
        <f t="shared" ref="AW52" si="589">AW51*AW48+AV52</f>
        <v>109.92736063563817</v>
      </c>
      <c r="AX52">
        <f t="shared" ref="AX52" si="590">AX51*AX48+AW52</f>
        <v>138.48659855715962</v>
      </c>
      <c r="AY52">
        <f t="shared" ref="AY52" si="591">AY51*AY48+AX52</f>
        <v>168.09833287453688</v>
      </c>
      <c r="AZ52">
        <f t="shared" ref="AZ52" si="592">AZ51*AZ48+AY52</f>
        <v>197.40600887354915</v>
      </c>
      <c r="BA52">
        <f t="shared" ref="BA52" si="593">BA51*BA48+AZ52</f>
        <v>226.40962655419642</v>
      </c>
      <c r="BB52">
        <f t="shared" ref="BB52" si="594">BB51*BB48+BA52</f>
        <v>255.10918591647871</v>
      </c>
      <c r="BC52">
        <f t="shared" ref="BC52" si="595">BC51*BC48+BB52</f>
        <v>283.50468696039599</v>
      </c>
      <c r="BD52">
        <f t="shared" ref="BD52" si="596">BD51*BD48+BC52</f>
        <v>311.59612968594831</v>
      </c>
      <c r="BE52">
        <f t="shared" ref="BE52" si="597">BE51*BE48+BD52</f>
        <v>339.38351409313577</v>
      </c>
      <c r="CD52">
        <f t="shared" ref="CD52:CJ52" si="598">CD51*CD48+CC52</f>
        <v>46.577127834373975</v>
      </c>
      <c r="CE52">
        <f t="shared" si="598"/>
        <v>102.25011052511982</v>
      </c>
      <c r="CF52">
        <f t="shared" si="598"/>
        <v>153.82209518583159</v>
      </c>
      <c r="CG52">
        <f t="shared" si="598"/>
        <v>201.29308181650924</v>
      </c>
      <c r="CH52">
        <f t="shared" si="598"/>
        <v>244.66307041715282</v>
      </c>
      <c r="CI52">
        <f t="shared" si="598"/>
        <v>293.11182501725546</v>
      </c>
      <c r="CJ52">
        <f t="shared" si="598"/>
        <v>334.82875266239643</v>
      </c>
      <c r="CK52">
        <f t="shared" ref="CK52" si="599">CK51*CK48+CJ52</f>
        <v>368.33489137004631</v>
      </c>
      <c r="CL52">
        <f>CL51*CL48+CK52</f>
        <v>392.15127915767567</v>
      </c>
      <c r="CM52">
        <f t="shared" ref="CM52" si="600">CM51*CM48+CL52</f>
        <v>404.7989540427551</v>
      </c>
      <c r="CN52">
        <f t="shared" ref="CN52" si="601">CN51*CN48+CM52</f>
        <v>404.7989540427551</v>
      </c>
    </row>
    <row r="53" spans="1:113" x14ac:dyDescent="0.35">
      <c r="A53" s="2" t="str">
        <f>A47&amp;Lists!A$6</f>
        <v>SAIL6</v>
      </c>
      <c r="B53" s="2" t="s">
        <v>38</v>
      </c>
      <c r="C53" t="s">
        <v>47</v>
      </c>
      <c r="L53">
        <f>L48/Pathways!B$20</f>
        <v>0.15164426363194883</v>
      </c>
      <c r="M53">
        <f>M48/Pathways!C$20</f>
        <v>0.13212396988459235</v>
      </c>
      <c r="N53">
        <f>N48/Pathways!D$20</f>
        <v>0.14331102436931101</v>
      </c>
      <c r="O53">
        <f>O48/Pathways!E$20</f>
        <v>0.14387131771975756</v>
      </c>
      <c r="P53">
        <f>P48/Pathways!F$20</f>
        <v>0.13305705514244726</v>
      </c>
      <c r="Q53">
        <f>Q48/Pathways!G$20</f>
        <v>0.13305705514244726</v>
      </c>
      <c r="R53">
        <f>R48/Pathways!H$20</f>
        <v>0.13305705514244726</v>
      </c>
      <c r="S53">
        <f>S48/Pathways!I$20</f>
        <v>0.13305705514244726</v>
      </c>
      <c r="T53">
        <f>T48/Pathways!J$20</f>
        <v>0.13305705514244726</v>
      </c>
      <c r="U53">
        <f>U48/Pathways!K$20</f>
        <v>0.13305705514244726</v>
      </c>
      <c r="V53">
        <f>V48/Pathways!L$20</f>
        <v>0.13305705514244723</v>
      </c>
      <c r="AU53">
        <f>AU48/Pathways!B$36</f>
        <v>8.8550026752273955E-3</v>
      </c>
      <c r="AV53">
        <f>AV48/Pathways!C$36</f>
        <v>8.0952380952380946E-3</v>
      </c>
      <c r="AW53">
        <f>AW48/Pathways!D$36</f>
        <v>9.188359788359789E-3</v>
      </c>
      <c r="AX53">
        <f>AX48/Pathways!E$36</f>
        <v>9.6163951655281136E-3</v>
      </c>
      <c r="AY53">
        <f>AY48/Pathways!F$36</f>
        <v>1.0104503420795429E-2</v>
      </c>
      <c r="AZ53">
        <f>AZ48/Pathways!G$36</f>
        <v>1.0104503420795429E-2</v>
      </c>
      <c r="BA53">
        <f>BA48/Pathways!H$36</f>
        <v>1.0104503420795429E-2</v>
      </c>
      <c r="BB53">
        <f>BB48/Pathways!I$36</f>
        <v>1.0104503420795429E-2</v>
      </c>
      <c r="BC53">
        <f>BC48/Pathways!J$36</f>
        <v>1.0104503420795429E-2</v>
      </c>
      <c r="BD53">
        <f>BD48/Pathways!K$36</f>
        <v>1.0104503420795429E-2</v>
      </c>
      <c r="BE53">
        <f>BE48/Pathways!L$36</f>
        <v>1.0104503420795431E-2</v>
      </c>
      <c r="CD53">
        <f>CD48/Pathways!B$28</f>
        <v>0.16687916666666666</v>
      </c>
      <c r="CE53">
        <f>CE48/Pathways!C$28</f>
        <v>0.11954642857142857</v>
      </c>
      <c r="CF53">
        <f>CF48/Pathways!D$28</f>
        <v>0.13644714285714285</v>
      </c>
      <c r="CG53">
        <f>CG48/Pathways!E$28</f>
        <v>0.14378571428571429</v>
      </c>
      <c r="CH53">
        <f>CH48/Pathways!F$28</f>
        <v>0.15085714285714283</v>
      </c>
      <c r="CI53">
        <f>CI48/Pathways!G$28</f>
        <v>0.15085714285714286</v>
      </c>
      <c r="CJ53">
        <f>CJ48/Pathways!H$28</f>
        <v>0.15085714285714283</v>
      </c>
      <c r="CK53">
        <f>CK48/Pathways!I$28</f>
        <v>0.15085714285714283</v>
      </c>
      <c r="CL53">
        <f>CL48/Pathways!J$28</f>
        <v>0.15085714285714283</v>
      </c>
      <c r="CM53">
        <f>CM48/Pathways!K$28</f>
        <v>0.15085714285714283</v>
      </c>
      <c r="CN53">
        <f>CN48/Pathways!L$28</f>
        <v>0.15085714285714283</v>
      </c>
    </row>
    <row r="54" spans="1:113" x14ac:dyDescent="0.35">
      <c r="A54" s="2" t="str">
        <f>A47&amp;Lists!A$7</f>
        <v>SAIL7</v>
      </c>
      <c r="B54" s="2" t="s">
        <v>39</v>
      </c>
      <c r="C54" t="s">
        <v>47</v>
      </c>
      <c r="L54">
        <f>$L53/L53</f>
        <v>1</v>
      </c>
      <c r="M54">
        <f t="shared" ref="M54" si="602">$L53/M53</f>
        <v>1.1477422587620327</v>
      </c>
      <c r="N54">
        <f t="shared" ref="N54" si="603">$L53/N53</f>
        <v>1.058147928949019</v>
      </c>
      <c r="O54">
        <f t="shared" ref="O54" si="604">$L53/O53</f>
        <v>1.0540270711034423</v>
      </c>
      <c r="P54">
        <f t="shared" ref="P54" si="605">$L53/P53</f>
        <v>1.1396935207201349</v>
      </c>
      <c r="Q54">
        <f t="shared" ref="Q54" si="606">$L53/Q53</f>
        <v>1.1396935207201349</v>
      </c>
      <c r="R54">
        <f t="shared" ref="R54" si="607">$L53/R53</f>
        <v>1.1396935207201349</v>
      </c>
      <c r="S54">
        <f t="shared" ref="S54" si="608">$L53/S53</f>
        <v>1.1396935207201349</v>
      </c>
      <c r="T54">
        <f t="shared" ref="T54" si="609">$L53/T53</f>
        <v>1.1396935207201349</v>
      </c>
      <c r="U54">
        <f t="shared" ref="U54" si="610">$L53/U53</f>
        <v>1.1396935207201349</v>
      </c>
      <c r="V54">
        <f t="shared" ref="V54" si="611">$L53/V53</f>
        <v>1.1396935207201351</v>
      </c>
      <c r="AU54">
        <f>$AU53/AU53</f>
        <v>1</v>
      </c>
      <c r="AV54">
        <f t="shared" ref="AV54" si="612">$AU53/AV53</f>
        <v>1.0938532716457372</v>
      </c>
      <c r="AW54">
        <f t="shared" ref="AW54" si="613">$AU53/AW53</f>
        <v>0.96371962778876985</v>
      </c>
      <c r="AX54">
        <f t="shared" ref="AX54" si="614">$AU53/AX53</f>
        <v>0.92082350223812748</v>
      </c>
      <c r="AY54">
        <f t="shared" ref="AY54" si="615">$AU53/AY53</f>
        <v>0.87634219183928264</v>
      </c>
      <c r="AZ54">
        <f t="shared" ref="AZ54" si="616">$AU53/AZ53</f>
        <v>0.87634219183928264</v>
      </c>
      <c r="BA54">
        <f t="shared" ref="BA54" si="617">$AU53/BA53</f>
        <v>0.87634219183928264</v>
      </c>
      <c r="BB54">
        <f t="shared" ref="BB54" si="618">$AU53/BB53</f>
        <v>0.87634219183928264</v>
      </c>
      <c r="BC54">
        <f t="shared" ref="BC54" si="619">$AU53/BC53</f>
        <v>0.87634219183928264</v>
      </c>
      <c r="BD54">
        <f t="shared" ref="BD54" si="620">$AU53/BD53</f>
        <v>0.87634219183928264</v>
      </c>
      <c r="BE54">
        <f t="shared" ref="BE54" si="621">$AU53/BE53</f>
        <v>0.87634219183928252</v>
      </c>
      <c r="CD54">
        <f>$CD53/CD53</f>
        <v>1</v>
      </c>
      <c r="CE54">
        <f t="shared" ref="CE54" si="622">$CD53/CE53</f>
        <v>1.3959360280425019</v>
      </c>
      <c r="CF54">
        <f t="shared" ref="CF54" si="623">$CD53/CF53</f>
        <v>1.2230315943030443</v>
      </c>
      <c r="CG54">
        <f t="shared" ref="CG54" si="624">$CD53/CG53</f>
        <v>1.1606102003642986</v>
      </c>
      <c r="CH54">
        <f t="shared" ref="CH54" si="625">$CD53/CH53</f>
        <v>1.1062065972222224</v>
      </c>
      <c r="CI54">
        <f t="shared" ref="CI54" si="626">$CD53/CI53</f>
        <v>1.1062065972222221</v>
      </c>
      <c r="CJ54">
        <f t="shared" ref="CJ54" si="627">$CD53/CJ53</f>
        <v>1.1062065972222224</v>
      </c>
      <c r="CK54">
        <f t="shared" ref="CK54" si="628">$CD53/CK53</f>
        <v>1.1062065972222224</v>
      </c>
      <c r="CL54">
        <f t="shared" ref="CL54" si="629">$CD53/CL53</f>
        <v>1.1062065972222224</v>
      </c>
      <c r="CM54">
        <f t="shared" ref="CM54" si="630">$CD53/CM53</f>
        <v>1.1062065972222224</v>
      </c>
      <c r="CN54">
        <f t="shared" ref="CN54" si="631">$CD53/CN53</f>
        <v>1.1062065972222224</v>
      </c>
    </row>
    <row r="55" spans="1:113" x14ac:dyDescent="0.35">
      <c r="A55" s="2" t="str">
        <f>A47&amp;Lists!A$8</f>
        <v>SAIL8</v>
      </c>
      <c r="B55" s="2" t="s">
        <v>40</v>
      </c>
      <c r="C55" t="s">
        <v>47</v>
      </c>
      <c r="L55" t="b">
        <f>L50&gt;$V52</f>
        <v>0</v>
      </c>
      <c r="M55" t="b">
        <f t="shared" ref="M55:V55" si="632">M50&gt;$V52</f>
        <v>0</v>
      </c>
      <c r="N55" t="b">
        <f t="shared" si="632"/>
        <v>0</v>
      </c>
      <c r="O55" t="b">
        <f t="shared" si="632"/>
        <v>0</v>
      </c>
      <c r="P55" t="b">
        <f t="shared" si="632"/>
        <v>0</v>
      </c>
      <c r="Q55" t="b">
        <f t="shared" si="632"/>
        <v>0</v>
      </c>
      <c r="R55" t="b">
        <f t="shared" si="632"/>
        <v>0</v>
      </c>
      <c r="S55" t="b">
        <f t="shared" si="632"/>
        <v>0</v>
      </c>
      <c r="T55" t="b">
        <f t="shared" si="632"/>
        <v>0</v>
      </c>
      <c r="U55" t="b">
        <f t="shared" si="632"/>
        <v>0</v>
      </c>
      <c r="V55" t="b">
        <f t="shared" si="632"/>
        <v>1</v>
      </c>
      <c r="AU55" t="b">
        <f>AU50&gt;$BE52</f>
        <v>0</v>
      </c>
      <c r="AV55" t="b">
        <f t="shared" ref="AV55:BE55" si="633">AV50&gt;$BE52</f>
        <v>0</v>
      </c>
      <c r="AW55" t="b">
        <f t="shared" si="633"/>
        <v>0</v>
      </c>
      <c r="AX55" t="b">
        <f t="shared" si="633"/>
        <v>0</v>
      </c>
      <c r="AY55" t="b">
        <f t="shared" si="633"/>
        <v>0</v>
      </c>
      <c r="AZ55" t="b">
        <f t="shared" si="633"/>
        <v>0</v>
      </c>
      <c r="BA55" t="b">
        <f t="shared" si="633"/>
        <v>0</v>
      </c>
      <c r="BB55" t="b">
        <f t="shared" si="633"/>
        <v>1</v>
      </c>
      <c r="BC55" t="b">
        <f t="shared" si="633"/>
        <v>1</v>
      </c>
      <c r="BD55" t="b">
        <f t="shared" si="633"/>
        <v>1</v>
      </c>
      <c r="BE55" t="b">
        <f t="shared" si="633"/>
        <v>1</v>
      </c>
      <c r="CD55" t="b">
        <f>CD50&gt;$DH52</f>
        <v>1</v>
      </c>
      <c r="CE55" t="b">
        <f t="shared" ref="CE55:CN55" si="634">CE50&gt;$DH52</f>
        <v>1</v>
      </c>
      <c r="CF55" t="b">
        <f t="shared" si="634"/>
        <v>1</v>
      </c>
      <c r="CG55" t="b">
        <f t="shared" si="634"/>
        <v>1</v>
      </c>
      <c r="CH55" t="b">
        <f t="shared" si="634"/>
        <v>1</v>
      </c>
      <c r="CI55" t="b">
        <f t="shared" si="634"/>
        <v>1</v>
      </c>
      <c r="CJ55" t="b">
        <f t="shared" si="634"/>
        <v>1</v>
      </c>
      <c r="CK55" t="b">
        <f t="shared" si="634"/>
        <v>1</v>
      </c>
      <c r="CL55" t="b">
        <f t="shared" si="634"/>
        <v>1</v>
      </c>
      <c r="CM55" t="b">
        <f t="shared" si="634"/>
        <v>1</v>
      </c>
      <c r="CN55" t="b">
        <f t="shared" si="634"/>
        <v>1</v>
      </c>
    </row>
    <row r="56" spans="1:113" x14ac:dyDescent="0.35">
      <c r="A56" s="2" t="str">
        <f>A47&amp;Lists!A$9</f>
        <v>SAIL9</v>
      </c>
      <c r="B56" s="2" t="s">
        <v>41</v>
      </c>
      <c r="C56" t="s">
        <v>47</v>
      </c>
      <c r="L56">
        <f>L50/L52</f>
        <v>1</v>
      </c>
      <c r="M56">
        <f t="shared" ref="M56:V56" si="635">M50/M52</f>
        <v>0.99936994290020431</v>
      </c>
      <c r="N56">
        <f t="shared" si="635"/>
        <v>1.013187231803772</v>
      </c>
      <c r="O56">
        <f t="shared" si="635"/>
        <v>1.0255599746228727</v>
      </c>
      <c r="P56">
        <f t="shared" si="635"/>
        <v>1.046045300747749</v>
      </c>
      <c r="Q56">
        <f t="shared" si="635"/>
        <v>1.0576470161723328</v>
      </c>
      <c r="R56">
        <f t="shared" si="635"/>
        <v>1.0626579435672514</v>
      </c>
      <c r="S56">
        <f t="shared" si="635"/>
        <v>1.0638339152436982</v>
      </c>
      <c r="T56">
        <f t="shared" si="635"/>
        <v>1.0629230265859919</v>
      </c>
      <c r="U56">
        <f t="shared" si="635"/>
        <v>1.0610794996131712</v>
      </c>
      <c r="V56">
        <f t="shared" si="635"/>
        <v>1.0584998092835958</v>
      </c>
      <c r="AU56">
        <f t="shared" ref="AU56:BE56" si="636">AU50/AU52</f>
        <v>1</v>
      </c>
      <c r="AV56">
        <f t="shared" si="636"/>
        <v>1.096593788585023</v>
      </c>
      <c r="AW56">
        <f t="shared" si="636"/>
        <v>1.254968399465503</v>
      </c>
      <c r="AX56">
        <f t="shared" si="636"/>
        <v>1.3617211036960988</v>
      </c>
      <c r="AY56">
        <f t="shared" si="636"/>
        <v>1.449442291710445</v>
      </c>
      <c r="AZ56">
        <f t="shared" si="636"/>
        <v>1.4730028246124178</v>
      </c>
      <c r="BA56">
        <f t="shared" si="636"/>
        <v>1.4575180154603498</v>
      </c>
      <c r="BB56">
        <f t="shared" si="636"/>
        <v>1.4163425456963765</v>
      </c>
      <c r="BC56">
        <f t="shared" si="636"/>
        <v>1.3572294826707407</v>
      </c>
      <c r="BD56">
        <f t="shared" si="636"/>
        <v>1.2849856179087189</v>
      </c>
      <c r="BE56">
        <f t="shared" si="636"/>
        <v>1.202747075155264</v>
      </c>
      <c r="CD56">
        <f>CD50/CD52</f>
        <v>1</v>
      </c>
      <c r="CE56">
        <f>CE50/CE52</f>
        <v>0.8742985936666714</v>
      </c>
      <c r="CF56">
        <f>CF50/CF52</f>
        <v>0.89685011550330851</v>
      </c>
      <c r="CG56">
        <f>CG50/CG52</f>
        <v>0.93684354242375856</v>
      </c>
      <c r="CH56">
        <f t="shared" ref="CH56:CN56" si="637">CH50/CH52</f>
        <v>0.9958545538521627</v>
      </c>
      <c r="CI56">
        <f t="shared" si="637"/>
        <v>1.0539094695349496</v>
      </c>
      <c r="CJ56">
        <f t="shared" si="637"/>
        <v>1.1237887542802665</v>
      </c>
      <c r="CK56">
        <f t="shared" si="637"/>
        <v>1.2090371049621074</v>
      </c>
      <c r="CL56">
        <f t="shared" si="637"/>
        <v>1.3149669232517454</v>
      </c>
      <c r="CM56">
        <f t="shared" si="637"/>
        <v>1.4497921825850348</v>
      </c>
      <c r="CN56">
        <f t="shared" si="637"/>
        <v>1.6268497726724764</v>
      </c>
    </row>
    <row r="58" spans="1:113" x14ac:dyDescent="0.35">
      <c r="A58" t="s">
        <v>58</v>
      </c>
      <c r="B58" s="2" t="s">
        <v>46</v>
      </c>
      <c r="C58" t="s">
        <v>47</v>
      </c>
      <c r="D58" s="4" t="s">
        <v>50</v>
      </c>
      <c r="E58" t="s">
        <v>51</v>
      </c>
      <c r="F58" t="s">
        <v>86</v>
      </c>
      <c r="G58" t="s">
        <v>101</v>
      </c>
      <c r="H58">
        <v>2024</v>
      </c>
      <c r="L58" s="6">
        <v>40.520000000000003</v>
      </c>
      <c r="M58" s="6">
        <v>37.520000000000003</v>
      </c>
      <c r="N58" s="6">
        <v>44.21</v>
      </c>
      <c r="O58" s="6">
        <v>49.36</v>
      </c>
      <c r="P58" s="36">
        <v>53.17</v>
      </c>
      <c r="Q58">
        <f>Q59*Q60</f>
        <v>57.961214310587785</v>
      </c>
      <c r="R58">
        <f t="shared" ref="R58:V58" si="638">R59*R60</f>
        <v>62.297347696863142</v>
      </c>
      <c r="S58">
        <f t="shared" si="638"/>
        <v>66.178400158826065</v>
      </c>
      <c r="T58">
        <f t="shared" si="638"/>
        <v>69.604371696476562</v>
      </c>
      <c r="U58">
        <f t="shared" si="638"/>
        <v>72.575262309814661</v>
      </c>
      <c r="V58">
        <f t="shared" si="638"/>
        <v>75.091071998840292</v>
      </c>
      <c r="AQ58" s="43">
        <f>V61/V63</f>
        <v>0.96427635886326379</v>
      </c>
      <c r="AU58" s="6">
        <f>L58</f>
        <v>40.520000000000003</v>
      </c>
      <c r="AV58" s="6">
        <f t="shared" ref="AV58:AV60" si="639">M58</f>
        <v>37.520000000000003</v>
      </c>
      <c r="AW58" s="6">
        <f t="shared" ref="AW58:AW60" si="640">N58</f>
        <v>44.21</v>
      </c>
      <c r="AX58" s="6">
        <f>49359.39/1000</f>
        <v>49.359389999999998</v>
      </c>
      <c r="AY58" s="36">
        <f>53167.64/1000</f>
        <v>53.167639999999999</v>
      </c>
      <c r="AZ58">
        <f t="shared" ref="AZ58:BE58" si="641">AZ59*AZ60</f>
        <v>51.310852432856649</v>
      </c>
      <c r="BA58">
        <f t="shared" si="641"/>
        <v>49.459416397193529</v>
      </c>
      <c r="BB58">
        <f t="shared" si="641"/>
        <v>47.613331893010638</v>
      </c>
      <c r="BC58">
        <f t="shared" si="641"/>
        <v>45.772598920307985</v>
      </c>
      <c r="BD58">
        <f t="shared" si="641"/>
        <v>43.937217479085561</v>
      </c>
      <c r="BE58">
        <f t="shared" si="641"/>
        <v>42.107187569343367</v>
      </c>
      <c r="BZ58" s="43">
        <f>BE61/BE63</f>
        <v>1.4096941184728631</v>
      </c>
      <c r="CD58" s="6">
        <v>40.520000000000003</v>
      </c>
      <c r="CE58" s="6">
        <v>37.520000000000003</v>
      </c>
      <c r="CF58" s="6">
        <v>44.21</v>
      </c>
      <c r="CG58" s="6">
        <v>49.36</v>
      </c>
      <c r="CH58" s="36">
        <v>53.17</v>
      </c>
      <c r="CI58">
        <f t="shared" ref="CI58:CN58" si="642">CI59*CI60</f>
        <v>63.403743967780862</v>
      </c>
      <c r="CJ58">
        <f t="shared" si="642"/>
        <v>65.879284605421915</v>
      </c>
      <c r="CK58">
        <f t="shared" si="642"/>
        <v>68.019706328507567</v>
      </c>
      <c r="CL58">
        <f t="shared" si="642"/>
        <v>69.825009137037839</v>
      </c>
      <c r="CM58">
        <f t="shared" si="642"/>
        <v>71.29519303101273</v>
      </c>
      <c r="CN58">
        <f t="shared" si="642"/>
        <v>72.430258010432198</v>
      </c>
      <c r="DI58" s="43">
        <f>CN61/CN63</f>
        <v>1.8049719433969797</v>
      </c>
    </row>
    <row r="59" spans="1:113" x14ac:dyDescent="0.35">
      <c r="A59" s="2" t="str">
        <f>A58&amp;Lists!A$1</f>
        <v>JSW Steel1</v>
      </c>
      <c r="B59" s="2" t="s">
        <v>42</v>
      </c>
      <c r="C59" t="s">
        <v>47</v>
      </c>
      <c r="D59" s="4" t="s">
        <v>124</v>
      </c>
      <c r="E59" t="s">
        <v>123</v>
      </c>
      <c r="H59">
        <v>2024</v>
      </c>
      <c r="L59" s="6">
        <f t="shared" ref="L59:N59" si="643">L58/L60</f>
        <v>16.079365079365079</v>
      </c>
      <c r="M59" s="6">
        <f t="shared" si="643"/>
        <v>15.068273092369479</v>
      </c>
      <c r="N59" s="6">
        <f t="shared" si="643"/>
        <v>17.684000000000001</v>
      </c>
      <c r="O59" s="6">
        <f>O58/O60</f>
        <v>20.915254237288135</v>
      </c>
      <c r="P59" s="6">
        <f>P58/P60</f>
        <v>21.790983606557379</v>
      </c>
      <c r="Q59">
        <f>P59*Pathways!G$23</f>
        <v>24.577193347245704</v>
      </c>
      <c r="R59">
        <f>Q59*Pathways!H$23</f>
        <v>27.363403087934028</v>
      </c>
      <c r="S59">
        <f>R59*Pathways!I$23</f>
        <v>30.149612828622352</v>
      </c>
      <c r="T59">
        <f>S59*Pathways!J$23</f>
        <v>32.935822569310673</v>
      </c>
      <c r="U59">
        <f>T59*Pathways!K$23</f>
        <v>35.722032309999001</v>
      </c>
      <c r="V59">
        <f>U59*Pathways!L$23</f>
        <v>38.508242050687329</v>
      </c>
      <c r="AU59" s="6">
        <f t="shared" ref="AU59:AU60" si="644">L59</f>
        <v>16.079365079365079</v>
      </c>
      <c r="AV59" s="6">
        <f t="shared" si="639"/>
        <v>15.068273092369479</v>
      </c>
      <c r="AW59" s="6">
        <f t="shared" si="640"/>
        <v>17.684000000000001</v>
      </c>
      <c r="AX59" s="6">
        <f>AX58/AX60</f>
        <v>20.914995762711865</v>
      </c>
      <c r="AY59" s="6">
        <f>AY58/AY60</f>
        <v>21.790016393442624</v>
      </c>
      <c r="AZ59">
        <f>AY59*Pathways!G$40</f>
        <v>21.757251914992217</v>
      </c>
      <c r="BA59">
        <f>AZ59*Pathways!H$40</f>
        <v>21.724487436541811</v>
      </c>
      <c r="BB59">
        <f>BA59*Pathways!I$40</f>
        <v>21.691722958091404</v>
      </c>
      <c r="BC59">
        <f>BB59*Pathways!J$40</f>
        <v>21.658958479640997</v>
      </c>
      <c r="BD59">
        <f>BC59*Pathways!K$40</f>
        <v>21.626194001190591</v>
      </c>
      <c r="BE59">
        <f>BD59*Pathways!L$40</f>
        <v>21.593429522740188</v>
      </c>
      <c r="CD59" s="6">
        <f t="shared" ref="CD59" si="645">CD58/CD60</f>
        <v>16.079365079365079</v>
      </c>
      <c r="CE59" s="6">
        <f t="shared" ref="CE59" si="646">CE58/CE60</f>
        <v>15.068273092369479</v>
      </c>
      <c r="CF59" s="6">
        <f t="shared" ref="CF59" si="647">CF58/CF60</f>
        <v>17.684000000000001</v>
      </c>
      <c r="CG59" s="6">
        <f>CG58/CG60</f>
        <v>20.915254237288135</v>
      </c>
      <c r="CH59" s="6">
        <f>CH58/CH60</f>
        <v>21.790983606557379</v>
      </c>
      <c r="CI59">
        <f>CH59*Pathways!G$31</f>
        <v>26.884979774324041</v>
      </c>
      <c r="CJ59">
        <f>CI59*Pathways!H$31</f>
        <v>28.936728230785612</v>
      </c>
      <c r="CK59">
        <f>CJ59*Pathways!I$31</f>
        <v>30.988476687247182</v>
      </c>
      <c r="CL59">
        <f>CK59*Pathways!J$31</f>
        <v>33.040225143708753</v>
      </c>
      <c r="CM59">
        <f>CL59*Pathways!K$31</f>
        <v>35.091973600170327</v>
      </c>
      <c r="CN59">
        <f>CM59*Pathways!L$31</f>
        <v>37.143722056631894</v>
      </c>
    </row>
    <row r="60" spans="1:113" x14ac:dyDescent="0.35">
      <c r="A60" s="2" t="str">
        <f>A58&amp;Lists!A$2</f>
        <v>JSW Steel2</v>
      </c>
      <c r="B60" s="2" t="s">
        <v>34</v>
      </c>
      <c r="C60" t="s">
        <v>47</v>
      </c>
      <c r="H60">
        <v>2024</v>
      </c>
      <c r="L60" s="6">
        <v>2.52</v>
      </c>
      <c r="M60" s="6">
        <v>2.4900000000000002</v>
      </c>
      <c r="N60" s="6">
        <v>2.5</v>
      </c>
      <c r="O60" s="6">
        <v>2.36</v>
      </c>
      <c r="P60" s="6">
        <v>2.44</v>
      </c>
      <c r="Q60">
        <f>P60-($P60-$V60)/6</f>
        <v>2.3583333333333334</v>
      </c>
      <c r="R60">
        <f t="shared" ref="R60:U60" si="648">Q60-($P60-$V60)/6</f>
        <v>2.2766666666666668</v>
      </c>
      <c r="S60">
        <f t="shared" si="648"/>
        <v>2.1950000000000003</v>
      </c>
      <c r="T60">
        <f t="shared" si="648"/>
        <v>2.1133333333333337</v>
      </c>
      <c r="U60">
        <f t="shared" si="648"/>
        <v>2.0316666666666672</v>
      </c>
      <c r="V60" s="6">
        <v>1.95</v>
      </c>
      <c r="AU60" s="6">
        <f t="shared" si="644"/>
        <v>2.52</v>
      </c>
      <c r="AV60" s="6">
        <f t="shared" si="639"/>
        <v>2.4900000000000002</v>
      </c>
      <c r="AW60" s="6">
        <f t="shared" si="640"/>
        <v>2.5</v>
      </c>
      <c r="AX60" s="6">
        <v>2.36</v>
      </c>
      <c r="AY60" s="6">
        <v>2.44</v>
      </c>
      <c r="AZ60">
        <f>AY60-($AY$60-$BE$60)/6</f>
        <v>2.3583333333333334</v>
      </c>
      <c r="BA60">
        <f t="shared" ref="BA60:BD60" si="649">AZ60-($AY$60-$BE$60)/6</f>
        <v>2.2766666666666668</v>
      </c>
      <c r="BB60">
        <f t="shared" si="649"/>
        <v>2.1950000000000003</v>
      </c>
      <c r="BC60">
        <f t="shared" si="649"/>
        <v>2.1133333333333337</v>
      </c>
      <c r="BD60">
        <f t="shared" si="649"/>
        <v>2.0316666666666672</v>
      </c>
      <c r="BE60" s="6">
        <v>1.95</v>
      </c>
      <c r="BY60" s="6"/>
      <c r="CD60" s="6">
        <v>2.52</v>
      </c>
      <c r="CE60" s="6">
        <v>2.4900000000000002</v>
      </c>
      <c r="CF60" s="6">
        <v>2.5</v>
      </c>
      <c r="CG60" s="6">
        <v>2.36</v>
      </c>
      <c r="CH60" s="6">
        <v>2.44</v>
      </c>
      <c r="CI60">
        <f>CH60-($CH60-$CN60)/6</f>
        <v>2.3583333333333334</v>
      </c>
      <c r="CJ60">
        <f t="shared" ref="CJ60:CM60" si="650">CI60-($CH60-$CN60)/6</f>
        <v>2.2766666666666668</v>
      </c>
      <c r="CK60">
        <f t="shared" si="650"/>
        <v>2.1950000000000003</v>
      </c>
      <c r="CL60">
        <f t="shared" si="650"/>
        <v>2.1133333333333337</v>
      </c>
      <c r="CM60">
        <f t="shared" si="650"/>
        <v>2.0316666666666672</v>
      </c>
      <c r="CN60" s="6">
        <v>1.95</v>
      </c>
      <c r="DH60" s="6"/>
    </row>
    <row r="61" spans="1:113" x14ac:dyDescent="0.35">
      <c r="A61" s="2" t="str">
        <f>A58&amp;Lists!A$3</f>
        <v>JSW Steel3</v>
      </c>
      <c r="B61" s="2" t="s">
        <v>35</v>
      </c>
      <c r="C61" t="s">
        <v>47</v>
      </c>
      <c r="L61">
        <f t="shared" ref="L61" si="651">L58+K61</f>
        <v>40.520000000000003</v>
      </c>
      <c r="M61">
        <f t="shared" ref="M61" si="652">M58+L61</f>
        <v>78.040000000000006</v>
      </c>
      <c r="N61">
        <f t="shared" ref="N61" si="653">N58+M61</f>
        <v>122.25</v>
      </c>
      <c r="O61">
        <f t="shared" ref="O61" si="654">O58+N61</f>
        <v>171.61</v>
      </c>
      <c r="P61">
        <f t="shared" ref="P61" si="655">P58+O61</f>
        <v>224.78000000000003</v>
      </c>
      <c r="Q61">
        <f t="shared" ref="Q61" si="656">Q58+P61</f>
        <v>282.74121431058779</v>
      </c>
      <c r="R61">
        <f t="shared" ref="R61" si="657">R58+Q61</f>
        <v>345.03856200745093</v>
      </c>
      <c r="S61">
        <f t="shared" ref="S61" si="658">S58+R61</f>
        <v>411.21696216627697</v>
      </c>
      <c r="T61">
        <f t="shared" ref="T61" si="659">T58+S61</f>
        <v>480.82133386275353</v>
      </c>
      <c r="U61">
        <f t="shared" ref="U61" si="660">U58+T61</f>
        <v>553.39659617256825</v>
      </c>
      <c r="V61">
        <f t="shared" ref="V61" si="661">V58+U61</f>
        <v>628.48766817140859</v>
      </c>
      <c r="AU61">
        <f t="shared" ref="AU61" si="662">AU58+AT61</f>
        <v>40.520000000000003</v>
      </c>
      <c r="AV61">
        <f t="shared" ref="AV61" si="663">AV58+AU61</f>
        <v>78.040000000000006</v>
      </c>
      <c r="AW61">
        <f t="shared" ref="AW61" si="664">AW58+AV61</f>
        <v>122.25</v>
      </c>
      <c r="AX61">
        <f t="shared" ref="AX61" si="665">AX58+AW61</f>
        <v>171.60938999999999</v>
      </c>
      <c r="AY61">
        <f t="shared" ref="AY61" si="666">AY58+AX61</f>
        <v>224.77703</v>
      </c>
      <c r="AZ61">
        <f t="shared" ref="AZ61" si="667">AZ58+AY61</f>
        <v>276.08788243285665</v>
      </c>
      <c r="BA61">
        <f t="shared" ref="BA61" si="668">BA58+AZ61</f>
        <v>325.54729883005018</v>
      </c>
      <c r="BB61">
        <f t="shared" ref="BB61" si="669">BB58+BA61</f>
        <v>373.16063072306082</v>
      </c>
      <c r="BC61">
        <f t="shared" ref="BC61" si="670">BC58+BB61</f>
        <v>418.9332296433688</v>
      </c>
      <c r="BD61">
        <f t="shared" ref="BD61" si="671">BD58+BC61</f>
        <v>462.87044712245438</v>
      </c>
      <c r="BE61">
        <f t="shared" ref="BE61" si="672">BE58+BD61</f>
        <v>504.97763469179773</v>
      </c>
      <c r="CD61">
        <f>CD58+CC61</f>
        <v>40.520000000000003</v>
      </c>
      <c r="CE61">
        <f t="shared" ref="CE61:CH61" si="673">CE58+CD61</f>
        <v>78.040000000000006</v>
      </c>
      <c r="CF61">
        <f t="shared" si="673"/>
        <v>122.25</v>
      </c>
      <c r="CG61">
        <f t="shared" si="673"/>
        <v>171.61</v>
      </c>
      <c r="CH61">
        <f t="shared" si="673"/>
        <v>224.78000000000003</v>
      </c>
      <c r="CI61">
        <f>CI58+CH61</f>
        <v>288.18374396778091</v>
      </c>
      <c r="CJ61">
        <f t="shared" ref="CJ61" si="674">CJ58+CI61</f>
        <v>354.06302857320281</v>
      </c>
      <c r="CK61">
        <f t="shared" ref="CK61" si="675">CK58+CJ61</f>
        <v>422.08273490171041</v>
      </c>
      <c r="CL61">
        <f t="shared" ref="CL61" si="676">CL58+CK61</f>
        <v>491.90774403874826</v>
      </c>
      <c r="CM61">
        <f t="shared" ref="CM61" si="677">CM58+CL61</f>
        <v>563.20293706976099</v>
      </c>
      <c r="CN61">
        <f t="shared" ref="CN61" si="678">CN58+CM61</f>
        <v>635.63319508019322</v>
      </c>
    </row>
    <row r="62" spans="1:113" x14ac:dyDescent="0.35">
      <c r="A62" s="2" t="str">
        <f>A58&amp;Lists!A$4</f>
        <v>JSW Steel4</v>
      </c>
      <c r="B62" s="2" t="s">
        <v>36</v>
      </c>
      <c r="C62" t="s">
        <v>47</v>
      </c>
      <c r="I62" s="2">
        <f>L60-Pathways!$L$21</f>
        <v>0.31999999999999984</v>
      </c>
      <c r="J62" s="2" t="b">
        <f>L60=L62</f>
        <v>1</v>
      </c>
      <c r="K62" s="2"/>
      <c r="L62">
        <f>$I62*Pathways!B$22*L65+Pathways!$L$21</f>
        <v>2.52</v>
      </c>
      <c r="M62">
        <f>$I62*Pathways!C$22*M65+Pathways!$L$21</f>
        <v>2.5158204207248032</v>
      </c>
      <c r="N62">
        <f>$I62*Pathways!D$22*N65+Pathways!$L$21</f>
        <v>2.4432850575750802</v>
      </c>
      <c r="O62">
        <f>$I62*Pathways!E$22*O65+Pathways!$L$21</f>
        <v>2.380516603534935</v>
      </c>
      <c r="P62">
        <f>$I62*Pathways!F$22*P65+Pathways!$L$21</f>
        <v>2.3580100734281899</v>
      </c>
      <c r="Q62">
        <f>$I62*Pathways!G$22*Q65+Pathways!$L$21</f>
        <v>2.3347732979240443</v>
      </c>
      <c r="R62">
        <f>$I62*Pathways!H$22*R65+Pathways!$L$21</f>
        <v>2.3161838775207277</v>
      </c>
      <c r="S62">
        <f>$I62*Pathways!I$22*S65+Pathways!$L$21</f>
        <v>2.2929471020165821</v>
      </c>
      <c r="T62">
        <f>$I62*Pathways!J$22*T65+Pathways!$L$21</f>
        <v>2.2650629714116075</v>
      </c>
      <c r="U62">
        <f>$I62*Pathways!K$22*U65+Pathways!$L$21</f>
        <v>2.2325314857058038</v>
      </c>
      <c r="V62">
        <f>$I62*Pathways!L$22*V65+Pathways!$L$21</f>
        <v>2.2000000000000002</v>
      </c>
      <c r="AR62">
        <f>AU60-Pathways!$L$37</f>
        <v>1.0595645246946361</v>
      </c>
      <c r="AT62" t="b">
        <f>AU62=AU60</f>
        <v>1</v>
      </c>
      <c r="AU62">
        <f>$AR62*Pathways!B$39*AU65+Pathways!$L$37</f>
        <v>2.52</v>
      </c>
      <c r="AV62">
        <f>$AR62*Pathways!C$39*AV65+Pathways!$L$37</f>
        <v>2.1025390436015696</v>
      </c>
      <c r="AW62">
        <f>$AR62*Pathways!D$39*AW65+Pathways!$L$37</f>
        <v>1.5912689419212489</v>
      </c>
      <c r="AX62">
        <f>$AR62*Pathways!E$39*AX65+Pathways!$L$37</f>
        <v>1.5270827623912102</v>
      </c>
      <c r="AY62">
        <f>$AR62*Pathways!F$39*AY65+Pathways!$L$37</f>
        <v>1.5152677054879979</v>
      </c>
      <c r="AZ62">
        <f>$AR62*Pathways!G$39*AZ65+Pathways!$L$37</f>
        <v>1.5061978108259833</v>
      </c>
      <c r="BA62">
        <f>$AR62*Pathways!H$39*BA65+Pathways!$L$37</f>
        <v>1.4971005580622792</v>
      </c>
      <c r="BB62">
        <f>$AR62*Pathways!I$39*BB65+Pathways!$L$37</f>
        <v>1.48797582322694</v>
      </c>
      <c r="BC62">
        <f>$AR62*Pathways!J$39*BC65+Pathways!$L$37</f>
        <v>1.4788234815998729</v>
      </c>
      <c r="BD62">
        <f>$AR62*Pathways!K$39*BD65+Pathways!$L$37</f>
        <v>1.4696434077051685</v>
      </c>
      <c r="BE62">
        <f>$AR62*Pathways!L$39*BE65+Pathways!$L$37</f>
        <v>1.4604354753053639</v>
      </c>
      <c r="CA62">
        <f>CD60-Pathways!$AF$29</f>
        <v>2.52</v>
      </c>
      <c r="CD62">
        <f>$CA62*Pathways!B$30*CD65+Pathways!$AF$29</f>
        <v>2.52</v>
      </c>
      <c r="CE62">
        <f>$CA62*Pathways!C$30*CE65+Pathways!$AF$29</f>
        <v>3.2142358378012843</v>
      </c>
      <c r="CF62">
        <f>$CA62*Pathways!D$30*CF65+Pathways!$AF$29</f>
        <v>2.5370561020060429</v>
      </c>
      <c r="CG62">
        <f>$CA62*Pathways!E$30*CG65+Pathways!$AF$29</f>
        <v>1.9745213880715227</v>
      </c>
      <c r="CH62">
        <f>$CA62*Pathways!F$30*CH65+Pathways!$AF$29</f>
        <v>1.731447016358147</v>
      </c>
      <c r="CI62">
        <f>$CA62*Pathways!G$30*CI65+Pathways!$AF$29</f>
        <v>1.567724104909473</v>
      </c>
      <c r="CJ62">
        <f>$CA62*Pathways!H$30*CJ65+Pathways!$AF$29</f>
        <v>1.2541792839275785</v>
      </c>
      <c r="CK62">
        <f>$CA62*Pathways!I$30*CK65+Pathways!$AF$29</f>
        <v>0.94063446294568376</v>
      </c>
      <c r="CL62">
        <f>$CA62*Pathways!J$30*CL65+Pathways!$AF$29</f>
        <v>0.62708964196378925</v>
      </c>
      <c r="CM62">
        <f>$CA62*Pathways!K$30*CM65+Pathways!$AF$29</f>
        <v>0.31354482098189457</v>
      </c>
      <c r="CN62">
        <f>$CA62*Pathways!L$30*CN65+Pathways!$AF$29</f>
        <v>0</v>
      </c>
    </row>
    <row r="63" spans="1:113" x14ac:dyDescent="0.35">
      <c r="A63" s="2" t="str">
        <f>A58&amp;Lists!A$5</f>
        <v>JSW Steel5</v>
      </c>
      <c r="B63" s="2" t="s">
        <v>37</v>
      </c>
      <c r="C63" t="s">
        <v>47</v>
      </c>
      <c r="I63" s="8"/>
      <c r="J63" s="8" t="b">
        <f>V62=Pathways!$L$21</f>
        <v>1</v>
      </c>
      <c r="K63" s="8"/>
      <c r="L63">
        <f>L62*L59+K63</f>
        <v>40.519999999999996</v>
      </c>
      <c r="M63">
        <f t="shared" ref="M63" si="679">M62*M59+L63</f>
        <v>78.429069150841201</v>
      </c>
      <c r="N63">
        <f t="shared" ref="N63" si="680">N62*N59+M63</f>
        <v>121.63612210899892</v>
      </c>
      <c r="O63">
        <f t="shared" ref="O63" si="681">O62*O59+N63</f>
        <v>171.42523208801774</v>
      </c>
      <c r="P63">
        <f t="shared" ref="P63" si="682">P62*P59+O63</f>
        <v>222.80859094218857</v>
      </c>
      <c r="Q63">
        <f t="shared" ref="Q63" si="683">Q62*Q59+P63</f>
        <v>280.19076570725429</v>
      </c>
      <c r="R63">
        <f t="shared" ref="R63" si="684">R62*R59+Q63</f>
        <v>343.56943877362801</v>
      </c>
      <c r="S63">
        <f t="shared" ref="S63" si="685">S62*S59+R63</f>
        <v>412.70090613593959</v>
      </c>
      <c r="T63">
        <f t="shared" ref="T63" si="686">T62*T59+S63</f>
        <v>487.30261827066789</v>
      </c>
      <c r="U63">
        <f t="shared" ref="U63" si="687">U62*U59+T63</f>
        <v>567.05318013614067</v>
      </c>
      <c r="V63">
        <f t="shared" ref="V63" si="688">V62*V59+U63</f>
        <v>651.77131264765285</v>
      </c>
      <c r="AU63">
        <f>AU62*AU59+AT63</f>
        <v>40.519999999999996</v>
      </c>
      <c r="AV63">
        <f t="shared" ref="AV63" si="689">AV62*AV59+AU63</f>
        <v>72.201632496357789</v>
      </c>
      <c r="AW63">
        <f t="shared" ref="AW63" si="690">AW62*AW59+AV63</f>
        <v>100.34163246529316</v>
      </c>
      <c r="AX63">
        <f t="shared" ref="AX63" si="691">AX62*AX59+AW63</f>
        <v>132.28056197001564</v>
      </c>
      <c r="AY63">
        <f t="shared" ref="AY63" si="692">AY62*AY59+AX63</f>
        <v>165.29827011305332</v>
      </c>
      <c r="AZ63">
        <f t="shared" ref="AZ63" si="693">AZ62*AZ59+AY63</f>
        <v>198.06899531700404</v>
      </c>
      <c r="BA63">
        <f t="shared" ref="BA63" si="694">BA62*BA59+AZ63</f>
        <v>230.59273758186777</v>
      </c>
      <c r="BB63">
        <f t="shared" ref="BB63" si="695">BB62*BB59+BA63</f>
        <v>262.86949690764453</v>
      </c>
      <c r="BC63">
        <f t="shared" ref="BC63" si="696">BC62*BC59+BB63</f>
        <v>294.89927329433431</v>
      </c>
      <c r="BD63">
        <f t="shared" ref="BD63" si="697">BD62*BD59+BC63</f>
        <v>326.68206674193709</v>
      </c>
      <c r="BE63">
        <f t="shared" ref="BE63" si="698">BE62*BE59+BD63</f>
        <v>358.21787725045306</v>
      </c>
      <c r="CD63">
        <f t="shared" ref="CD63:CJ63" si="699">CD62*CD59+CC63</f>
        <v>40.519999999999996</v>
      </c>
      <c r="CE63">
        <f t="shared" si="699"/>
        <v>88.952983387270763</v>
      </c>
      <c r="CF63">
        <f t="shared" si="699"/>
        <v>133.81828349514564</v>
      </c>
      <c r="CG63">
        <f t="shared" si="699"/>
        <v>175.1159003236246</v>
      </c>
      <c r="CH63">
        <f t="shared" si="699"/>
        <v>212.84583387270766</v>
      </c>
      <c r="CI63">
        <f t="shared" si="699"/>
        <v>254.9940647249191</v>
      </c>
      <c r="CJ63">
        <f t="shared" si="699"/>
        <v>291.28590981661273</v>
      </c>
      <c r="CK63">
        <f t="shared" ref="CK63" si="700">CK62*CK59+CJ63</f>
        <v>320.4347389428263</v>
      </c>
      <c r="CL63">
        <f>CL62*CL59+CK63</f>
        <v>341.15392189859762</v>
      </c>
      <c r="CM63">
        <f t="shared" ref="CM63" si="701">CM62*CM59+CL63</f>
        <v>352.15682847896437</v>
      </c>
      <c r="CN63">
        <f t="shared" ref="CN63" si="702">CN62*CN59+CM63</f>
        <v>352.15682847896437</v>
      </c>
    </row>
    <row r="64" spans="1:113" x14ac:dyDescent="0.35">
      <c r="A64" s="2" t="str">
        <f>A58&amp;Lists!A$6</f>
        <v>JSW Steel6</v>
      </c>
      <c r="B64" s="2" t="s">
        <v>38</v>
      </c>
      <c r="C64" t="s">
        <v>47</v>
      </c>
      <c r="L64">
        <f>L59/Pathways!B$20</f>
        <v>0.14733193215284532</v>
      </c>
      <c r="M64">
        <f>M59/Pathways!C$20</f>
        <v>0.13084982321847113</v>
      </c>
      <c r="N64">
        <f>N59/Pathways!D$20</f>
        <v>0.14593528474875597</v>
      </c>
      <c r="O64">
        <f>O59/Pathways!E$20</f>
        <v>0.16443197746242549</v>
      </c>
      <c r="P64">
        <f>P59/Pathways!F$20</f>
        <v>0.15101271392426405</v>
      </c>
      <c r="Q64">
        <f>Q59/Pathways!G$20</f>
        <v>0.15101271392426405</v>
      </c>
      <c r="R64">
        <f>R59/Pathways!H$20</f>
        <v>0.15101271392426405</v>
      </c>
      <c r="S64">
        <f>S59/Pathways!I$20</f>
        <v>0.15101271392426405</v>
      </c>
      <c r="T64">
        <f>T59/Pathways!J$20</f>
        <v>0.15101271392426402</v>
      </c>
      <c r="U64">
        <f>U59/Pathways!K$20</f>
        <v>0.15101271392426405</v>
      </c>
      <c r="V64">
        <f>V59/Pathways!L$20</f>
        <v>0.15101271392426405</v>
      </c>
      <c r="AU64">
        <f>AU59/Pathways!B$36</f>
        <v>8.6031915887453611E-3</v>
      </c>
      <c r="AV64">
        <f>AV59/Pathways!C$36</f>
        <v>8.0171711052777223E-3</v>
      </c>
      <c r="AW64">
        <f>AW59/Pathways!D$36</f>
        <v>9.3566137566137575E-3</v>
      </c>
      <c r="AX64">
        <f>AX59/Pathways!E$36</f>
        <v>1.0990539024020949E-2</v>
      </c>
      <c r="AY64">
        <f>AY59/Pathways!F$36</f>
        <v>1.146756745764216E-2</v>
      </c>
      <c r="AZ64">
        <f>AZ59/Pathways!G$36</f>
        <v>1.146756745764216E-2</v>
      </c>
      <c r="BA64">
        <f>BA59/Pathways!H$36</f>
        <v>1.146756745764216E-2</v>
      </c>
      <c r="BB64">
        <f>BB59/Pathways!I$36</f>
        <v>1.146756745764216E-2</v>
      </c>
      <c r="BC64">
        <f>BC59/Pathways!J$36</f>
        <v>1.146756745764216E-2</v>
      </c>
      <c r="BD64">
        <f>BD59/Pathways!K$36</f>
        <v>1.146756745764216E-2</v>
      </c>
      <c r="BE64">
        <f>BE59/Pathways!L$36</f>
        <v>1.146756745764216E-2</v>
      </c>
      <c r="CD64">
        <f>CD59/Pathways!B$28</f>
        <v>0.16213359788359788</v>
      </c>
      <c r="CE64">
        <f>CE59/Pathways!C$28</f>
        <v>0.11839357429718876</v>
      </c>
      <c r="CF64">
        <f>CF59/Pathways!D$28</f>
        <v>0.13894571428571428</v>
      </c>
      <c r="CG64">
        <f>CG59/Pathways!E$28</f>
        <v>0.16433414043583533</v>
      </c>
      <c r="CH64">
        <f>CH59/Pathways!F$28</f>
        <v>0.17121487119437939</v>
      </c>
      <c r="CI64">
        <f>CI59/Pathways!G$28</f>
        <v>0.17121487119437939</v>
      </c>
      <c r="CJ64">
        <f>CJ59/Pathways!H$28</f>
        <v>0.17121487119437939</v>
      </c>
      <c r="CK64">
        <f>CK59/Pathways!I$28</f>
        <v>0.17121487119437939</v>
      </c>
      <c r="CL64">
        <f>CL59/Pathways!J$28</f>
        <v>0.17121487119437939</v>
      </c>
      <c r="CM64">
        <f>CM59/Pathways!K$28</f>
        <v>0.17121487119437942</v>
      </c>
      <c r="CN64">
        <f>CN59/Pathways!L$28</f>
        <v>0.17121487119437939</v>
      </c>
    </row>
    <row r="65" spans="1:113" x14ac:dyDescent="0.35">
      <c r="A65" s="2" t="str">
        <f>A58&amp;Lists!A$7</f>
        <v>JSW Steel7</v>
      </c>
      <c r="B65" s="2" t="s">
        <v>39</v>
      </c>
      <c r="C65" t="s">
        <v>47</v>
      </c>
      <c r="L65">
        <f>$L64/L64</f>
        <v>1</v>
      </c>
      <c r="M65">
        <f t="shared" ref="M65" si="703">$L64/M64</f>
        <v>1.1259620267644925</v>
      </c>
      <c r="N65">
        <f t="shared" ref="N65" si="704">$L64/N64</f>
        <v>1.0095703202038755</v>
      </c>
      <c r="O65">
        <f t="shared" ref="O65" si="705">$L64/O64</f>
        <v>0.89600535386441049</v>
      </c>
      <c r="P65">
        <f t="shared" ref="P65" si="706">$L64/P64</f>
        <v>0.97562601402379456</v>
      </c>
      <c r="Q65">
        <f t="shared" ref="Q65" si="707">$L64/Q64</f>
        <v>0.97562601402379456</v>
      </c>
      <c r="R65">
        <f t="shared" ref="R65" si="708">$L64/R64</f>
        <v>0.97562601402379456</v>
      </c>
      <c r="S65">
        <f t="shared" ref="S65" si="709">$L64/S64</f>
        <v>0.97562601402379456</v>
      </c>
      <c r="T65">
        <f t="shared" ref="T65" si="710">$L64/T64</f>
        <v>0.97562601402379479</v>
      </c>
      <c r="U65">
        <f t="shared" ref="U65" si="711">$L64/U64</f>
        <v>0.97562601402379456</v>
      </c>
      <c r="V65">
        <f t="shared" ref="V65" si="712">$L64/V64</f>
        <v>0.97562601402379456</v>
      </c>
      <c r="AU65">
        <f>$AU64/AU64</f>
        <v>1</v>
      </c>
      <c r="AV65">
        <f t="shared" ref="AV65" si="713">$AU64/AV64</f>
        <v>1.0730956687555115</v>
      </c>
      <c r="AW65">
        <f t="shared" ref="AW65" si="714">$AU64/AW64</f>
        <v>0.91947704720248424</v>
      </c>
      <c r="AX65">
        <f t="shared" ref="AX65" si="715">$AU64/AX64</f>
        <v>0.78278158786772922</v>
      </c>
      <c r="AY65">
        <f t="shared" ref="AY65" si="716">$AU64/AY64</f>
        <v>0.75021940097784767</v>
      </c>
      <c r="AZ65">
        <f t="shared" ref="AZ65" si="717">$AU64/AZ64</f>
        <v>0.75021940097784767</v>
      </c>
      <c r="BA65">
        <f t="shared" ref="BA65" si="718">$AU64/BA64</f>
        <v>0.75021940097784767</v>
      </c>
      <c r="BB65">
        <f t="shared" ref="BB65" si="719">$AU64/BB64</f>
        <v>0.75021940097784767</v>
      </c>
      <c r="BC65">
        <f t="shared" ref="BC65" si="720">$AU64/BC64</f>
        <v>0.75021940097784767</v>
      </c>
      <c r="BD65">
        <f t="shared" ref="BD65" si="721">$AU64/BD64</f>
        <v>0.75021940097784767</v>
      </c>
      <c r="BE65">
        <f t="shared" ref="BE65" si="722">$AU64/BE64</f>
        <v>0.75021940097784767</v>
      </c>
      <c r="CD65">
        <f>$CD64/CD64</f>
        <v>1</v>
      </c>
      <c r="CE65">
        <f t="shared" ref="CE65" si="723">$CD64/CE64</f>
        <v>1.3694459251362234</v>
      </c>
      <c r="CF65">
        <f t="shared" ref="CF65" si="724">$CD64/CF64</f>
        <v>1.1668844823108564</v>
      </c>
      <c r="CG65">
        <f t="shared" ref="CG65" si="725">$CD64/CG64</f>
        <v>0.98660934029653646</v>
      </c>
      <c r="CH65">
        <f t="shared" ref="CH65" si="726">$CD64/CH64</f>
        <v>0.94695978656858848</v>
      </c>
      <c r="CI65">
        <f t="shared" ref="CI65" si="727">$CD64/CI64</f>
        <v>0.94695978656858848</v>
      </c>
      <c r="CJ65">
        <f t="shared" ref="CJ65" si="728">$CD64/CJ64</f>
        <v>0.94695978656858848</v>
      </c>
      <c r="CK65">
        <f t="shared" ref="CK65" si="729">$CD64/CK64</f>
        <v>0.94695978656858848</v>
      </c>
      <c r="CL65">
        <f t="shared" ref="CL65" si="730">$CD64/CL64</f>
        <v>0.94695978656858848</v>
      </c>
      <c r="CM65">
        <f t="shared" ref="CM65" si="731">$CD64/CM64</f>
        <v>0.94695978656858837</v>
      </c>
      <c r="CN65">
        <f t="shared" ref="CN65" si="732">$CD64/CN64</f>
        <v>0.94695978656858848</v>
      </c>
    </row>
    <row r="66" spans="1:113" x14ac:dyDescent="0.35">
      <c r="A66" s="2" t="str">
        <f>A58&amp;Lists!A$8</f>
        <v>JSW Steel8</v>
      </c>
      <c r="B66" s="2" t="s">
        <v>40</v>
      </c>
      <c r="C66" t="s">
        <v>47</v>
      </c>
      <c r="L66" t="b">
        <f>L61&gt;$V63</f>
        <v>0</v>
      </c>
      <c r="M66" t="b">
        <f t="shared" ref="M66:V66" si="733">M61&gt;$V63</f>
        <v>0</v>
      </c>
      <c r="N66" t="b">
        <f t="shared" si="733"/>
        <v>0</v>
      </c>
      <c r="O66" t="b">
        <f t="shared" si="733"/>
        <v>0</v>
      </c>
      <c r="P66" t="b">
        <f t="shared" si="733"/>
        <v>0</v>
      </c>
      <c r="Q66" t="b">
        <f t="shared" si="733"/>
        <v>0</v>
      </c>
      <c r="R66" t="b">
        <f t="shared" si="733"/>
        <v>0</v>
      </c>
      <c r="S66" t="b">
        <f t="shared" si="733"/>
        <v>0</v>
      </c>
      <c r="T66" t="b">
        <f t="shared" si="733"/>
        <v>0</v>
      </c>
      <c r="U66" t="b">
        <f t="shared" si="733"/>
        <v>0</v>
      </c>
      <c r="V66" t="b">
        <f t="shared" si="733"/>
        <v>0</v>
      </c>
      <c r="AU66" t="b">
        <f>AU61&gt;$BE63</f>
        <v>0</v>
      </c>
      <c r="AV66" t="b">
        <f t="shared" ref="AV66:BE66" si="734">AV61&gt;$BE63</f>
        <v>0</v>
      </c>
      <c r="AW66" t="b">
        <f t="shared" si="734"/>
        <v>0</v>
      </c>
      <c r="AX66" t="b">
        <f t="shared" si="734"/>
        <v>0</v>
      </c>
      <c r="AY66" t="b">
        <f t="shared" si="734"/>
        <v>0</v>
      </c>
      <c r="AZ66" t="b">
        <f t="shared" si="734"/>
        <v>0</v>
      </c>
      <c r="BA66" t="b">
        <f t="shared" si="734"/>
        <v>0</v>
      </c>
      <c r="BB66" t="b">
        <f t="shared" si="734"/>
        <v>1</v>
      </c>
      <c r="BC66" t="b">
        <f t="shared" si="734"/>
        <v>1</v>
      </c>
      <c r="BD66" t="b">
        <f t="shared" si="734"/>
        <v>1</v>
      </c>
      <c r="BE66" t="b">
        <f t="shared" si="734"/>
        <v>1</v>
      </c>
      <c r="CD66" t="b">
        <f>CD61&gt;$DH63</f>
        <v>1</v>
      </c>
      <c r="CE66" t="b">
        <f t="shared" ref="CE66:CN66" si="735">CE61&gt;$DH63</f>
        <v>1</v>
      </c>
      <c r="CF66" t="b">
        <f t="shared" si="735"/>
        <v>1</v>
      </c>
      <c r="CG66" t="b">
        <f t="shared" si="735"/>
        <v>1</v>
      </c>
      <c r="CH66" t="b">
        <f t="shared" si="735"/>
        <v>1</v>
      </c>
      <c r="CI66" t="b">
        <f t="shared" si="735"/>
        <v>1</v>
      </c>
      <c r="CJ66" t="b">
        <f t="shared" si="735"/>
        <v>1</v>
      </c>
      <c r="CK66" t="b">
        <f t="shared" si="735"/>
        <v>1</v>
      </c>
      <c r="CL66" t="b">
        <f t="shared" si="735"/>
        <v>1</v>
      </c>
      <c r="CM66" t="b">
        <f t="shared" si="735"/>
        <v>1</v>
      </c>
      <c r="CN66" t="b">
        <f t="shared" si="735"/>
        <v>1</v>
      </c>
    </row>
    <row r="67" spans="1:113" x14ac:dyDescent="0.35">
      <c r="A67" s="2" t="str">
        <f>A58&amp;Lists!A$9</f>
        <v>JSW Steel9</v>
      </c>
      <c r="B67" s="2" t="s">
        <v>41</v>
      </c>
      <c r="C67" t="s">
        <v>47</v>
      </c>
      <c r="L67">
        <f>L61/L63</f>
        <v>1.0000000000000002</v>
      </c>
      <c r="M67">
        <f t="shared" ref="M67:V67" si="736">M61/M63</f>
        <v>0.99503922263704414</v>
      </c>
      <c r="N67">
        <f t="shared" si="736"/>
        <v>1.0050468387215681</v>
      </c>
      <c r="O67">
        <f t="shared" si="736"/>
        <v>1.0010778338155459</v>
      </c>
      <c r="P67">
        <f t="shared" si="736"/>
        <v>1.0088479939192425</v>
      </c>
      <c r="Q67">
        <f t="shared" si="736"/>
        <v>1.0091025433935901</v>
      </c>
      <c r="R67">
        <f t="shared" si="736"/>
        <v>1.004276059125244</v>
      </c>
      <c r="S67">
        <f t="shared" si="736"/>
        <v>0.99640431133637053</v>
      </c>
      <c r="T67">
        <f t="shared" si="736"/>
        <v>0.9866996725137348</v>
      </c>
      <c r="U67">
        <f t="shared" si="736"/>
        <v>0.97591657283309186</v>
      </c>
      <c r="V67">
        <f t="shared" si="736"/>
        <v>0.96427635886326379</v>
      </c>
      <c r="AX67">
        <f>AX61/AX63</f>
        <v>1.2973137356257913</v>
      </c>
      <c r="AY67">
        <f t="shared" ref="AY67:BE67" si="737">AY61/AY63</f>
        <v>1.3598268744510578</v>
      </c>
      <c r="AZ67">
        <f t="shared" si="737"/>
        <v>1.3938975254102011</v>
      </c>
      <c r="BA67">
        <f t="shared" si="737"/>
        <v>1.4117846999169716</v>
      </c>
      <c r="BB67">
        <f t="shared" si="737"/>
        <v>1.4195661159353361</v>
      </c>
      <c r="BC67">
        <f t="shared" si="737"/>
        <v>1.4205977009147737</v>
      </c>
      <c r="BD67">
        <f t="shared" si="737"/>
        <v>1.4168835520686829</v>
      </c>
      <c r="BE67">
        <f t="shared" si="737"/>
        <v>1.4096941184728631</v>
      </c>
      <c r="CD67">
        <f>CD61/CD63</f>
        <v>1.0000000000000002</v>
      </c>
      <c r="CE67">
        <f>CE61/CE63</f>
        <v>0.87731739879078174</v>
      </c>
      <c r="CF67">
        <f>CF61/CF63</f>
        <v>0.91355229500036683</v>
      </c>
      <c r="CG67">
        <f>CG61/CG63</f>
        <v>0.97997954316458147</v>
      </c>
      <c r="CH67">
        <f t="shared" ref="CH67:CN67" si="738">CH61/CH63</f>
        <v>1.0560695312196224</v>
      </c>
      <c r="CI67">
        <f t="shared" si="738"/>
        <v>1.1301586343927885</v>
      </c>
      <c r="CJ67">
        <f t="shared" si="738"/>
        <v>1.2155171830869307</v>
      </c>
      <c r="CK67">
        <f t="shared" si="738"/>
        <v>1.3172190265457475</v>
      </c>
      <c r="CL67">
        <f t="shared" si="738"/>
        <v>1.4418938563014958</v>
      </c>
      <c r="CM67">
        <f t="shared" si="738"/>
        <v>1.5992958009712517</v>
      </c>
      <c r="CN67">
        <f t="shared" si="738"/>
        <v>1.8049719433969797</v>
      </c>
    </row>
    <row r="69" spans="1:113" x14ac:dyDescent="0.35">
      <c r="A69" t="s">
        <v>59</v>
      </c>
      <c r="B69" s="2" t="s">
        <v>46</v>
      </c>
      <c r="C69" t="s">
        <v>47</v>
      </c>
      <c r="D69" t="s">
        <v>52</v>
      </c>
      <c r="E69" t="s">
        <v>102</v>
      </c>
      <c r="F69" t="s">
        <v>103</v>
      </c>
      <c r="G69" t="s">
        <v>104</v>
      </c>
      <c r="H69">
        <v>2023</v>
      </c>
      <c r="L69" s="6">
        <f>(12494362+2326496)/10^6</f>
        <v>14.820857999999999</v>
      </c>
      <c r="M69" s="6">
        <f>14.75+1.51</f>
        <v>16.260000000000002</v>
      </c>
      <c r="N69" s="6">
        <f>13.08+2.15</f>
        <v>15.23</v>
      </c>
      <c r="O69" s="6">
        <f>14.53+1.68</f>
        <v>16.21</v>
      </c>
      <c r="P69" s="10">
        <f>P70*P71</f>
        <v>18.221540341388977</v>
      </c>
      <c r="Q69" s="10">
        <f t="shared" ref="Q69:V69" si="739">Q70*Q71</f>
        <v>19.967333892673352</v>
      </c>
      <c r="R69" s="10">
        <f t="shared" si="739"/>
        <v>21.580710733555453</v>
      </c>
      <c r="S69" s="10">
        <f t="shared" si="739"/>
        <v>23.061670864035271</v>
      </c>
      <c r="T69" s="10">
        <f t="shared" si="739"/>
        <v>24.410214284112804</v>
      </c>
      <c r="U69" s="10">
        <f t="shared" si="739"/>
        <v>25.626340993788062</v>
      </c>
      <c r="V69" s="10">
        <f t="shared" si="739"/>
        <v>26.710050993061024</v>
      </c>
      <c r="AQ69" s="43">
        <f>V72/V74</f>
        <v>0.91411111522710997</v>
      </c>
      <c r="AU69" s="6">
        <f>L69</f>
        <v>14.820857999999999</v>
      </c>
      <c r="AV69" s="6">
        <f t="shared" ref="AV69:AV71" si="740">M69</f>
        <v>16.260000000000002</v>
      </c>
      <c r="AW69" s="6">
        <f t="shared" ref="AW69:AW71" si="741">N69</f>
        <v>15.23</v>
      </c>
      <c r="AX69" s="6">
        <f>14.53+1.68</f>
        <v>16.21</v>
      </c>
      <c r="AY69" s="10">
        <f>AY70*AY71</f>
        <v>16.037848218506227</v>
      </c>
      <c r="AZ69">
        <f t="shared" ref="AZ69:BE69" si="742">AZ70*AZ71</f>
        <v>15.558657605888186</v>
      </c>
      <c r="BA69">
        <f t="shared" si="742"/>
        <v>15.08083759897997</v>
      </c>
      <c r="BB69">
        <f t="shared" si="742"/>
        <v>14.60438819778158</v>
      </c>
      <c r="BC69">
        <f t="shared" si="742"/>
        <v>14.129309402293012</v>
      </c>
      <c r="BD69">
        <f t="shared" si="742"/>
        <v>13.655601212514272</v>
      </c>
      <c r="BE69">
        <f t="shared" si="742"/>
        <v>13.183263628445353</v>
      </c>
      <c r="BZ69" s="43">
        <f>BE72/BE74</f>
        <v>1.3009356289564831</v>
      </c>
      <c r="CD69" s="6">
        <f>(12494362+2326496)/10^6</f>
        <v>14.820857999999999</v>
      </c>
      <c r="CE69" s="6">
        <f>14.75+1.51</f>
        <v>16.260000000000002</v>
      </c>
      <c r="CF69" s="6">
        <f>13.08+2.15</f>
        <v>15.23</v>
      </c>
      <c r="CG69" s="6">
        <f>14.53+1.68</f>
        <v>16.21</v>
      </c>
      <c r="CH69" s="10">
        <f>CH70*CH71</f>
        <v>16.061963470319636</v>
      </c>
      <c r="CI69" s="10">
        <f t="shared" ref="CI69:CN69" si="743">CI70*CI71</f>
        <v>19.253560556642753</v>
      </c>
      <c r="CJ69" s="10">
        <f t="shared" si="743"/>
        <v>20.116786554389297</v>
      </c>
      <c r="CK69" s="10">
        <f t="shared" si="743"/>
        <v>20.894058441558446</v>
      </c>
      <c r="CL69" s="10">
        <f t="shared" si="743"/>
        <v>21.585376218150195</v>
      </c>
      <c r="CM69" s="10">
        <f t="shared" si="743"/>
        <v>22.19073988416455</v>
      </c>
      <c r="CN69" s="10">
        <f t="shared" si="743"/>
        <v>22.710149439601494</v>
      </c>
      <c r="CO69" s="10"/>
      <c r="CP69" s="10"/>
      <c r="CQ69" s="10"/>
      <c r="CR69" s="10"/>
      <c r="CS69" s="10"/>
      <c r="CT69" s="10"/>
      <c r="CU69" s="10"/>
      <c r="CV69" s="10"/>
      <c r="CW69" s="10"/>
      <c r="CX69" s="10"/>
      <c r="CY69" s="10"/>
      <c r="CZ69" s="10"/>
      <c r="DA69" s="10"/>
      <c r="DB69" s="10"/>
      <c r="DC69" s="10"/>
      <c r="DD69" s="10"/>
      <c r="DE69" s="10"/>
      <c r="DF69" s="10"/>
      <c r="DG69" s="10"/>
      <c r="DH69" s="10"/>
      <c r="DI69" s="43">
        <f>CN72/CN74</f>
        <v>1.5941154489905052</v>
      </c>
    </row>
    <row r="70" spans="1:113" x14ac:dyDescent="0.35">
      <c r="A70" s="2" t="str">
        <f>A69&amp;Lists!A$1</f>
        <v>Arcelormittal Nippon Steel India1</v>
      </c>
      <c r="B70" s="2" t="s">
        <v>42</v>
      </c>
      <c r="C70" t="s">
        <v>47</v>
      </c>
      <c r="D70" s="4" t="s">
        <v>126</v>
      </c>
      <c r="E70" t="s">
        <v>127</v>
      </c>
      <c r="H70">
        <v>2023</v>
      </c>
      <c r="L70">
        <f>L69/L71</f>
        <v>6.5579017699115045</v>
      </c>
      <c r="M70">
        <f>M69/M71</f>
        <v>7.2914798206278038</v>
      </c>
      <c r="N70">
        <f>N69/N71</f>
        <v>6.6798245614035094</v>
      </c>
      <c r="O70">
        <f>O69/O71</f>
        <v>7.4018264840182653</v>
      </c>
      <c r="P70">
        <f>O70*Pathways!F$23</f>
        <v>8.397023198796763</v>
      </c>
      <c r="Q70">
        <f>P70*Pathways!G$23</f>
        <v>9.4706722020585072</v>
      </c>
      <c r="R70">
        <f>Q70*Pathways!H$23</f>
        <v>10.544321205320253</v>
      </c>
      <c r="S70">
        <f>R70*Pathways!I$23</f>
        <v>11.617970208581999</v>
      </c>
      <c r="T70">
        <f>S70*Pathways!J$23</f>
        <v>12.691619211843744</v>
      </c>
      <c r="U70">
        <f>T70*Pathways!K$23</f>
        <v>13.76526821510549</v>
      </c>
      <c r="V70">
        <f>U70*Pathways!L$23</f>
        <v>14.838917218367236</v>
      </c>
      <c r="AU70" s="6">
        <f t="shared" ref="AU70:AU71" si="744">L70</f>
        <v>6.5579017699115045</v>
      </c>
      <c r="AV70" s="6">
        <f t="shared" si="740"/>
        <v>7.2914798206278038</v>
      </c>
      <c r="AW70" s="6">
        <f t="shared" si="741"/>
        <v>6.6798245614035094</v>
      </c>
      <c r="AX70" s="6">
        <f>AX69/AX71</f>
        <v>7.4018264840182653</v>
      </c>
      <c r="AY70">
        <f>AX70*Pathways!F$40</f>
        <v>7.3907134647494139</v>
      </c>
      <c r="AZ70">
        <f>AY70*Pathways!G$40</f>
        <v>7.3796004454805626</v>
      </c>
      <c r="BA70">
        <f>AZ70*Pathways!H$40</f>
        <v>7.3684874262117113</v>
      </c>
      <c r="BB70">
        <f>BA70*Pathways!I$40</f>
        <v>7.3573744069428599</v>
      </c>
      <c r="BC70">
        <f>BB70*Pathways!J$40</f>
        <v>7.3462613876740086</v>
      </c>
      <c r="BD70">
        <f>BC70*Pathways!K$40</f>
        <v>7.3351483684051573</v>
      </c>
      <c r="BE70">
        <f>BD70*Pathways!L$40</f>
        <v>7.3240353491363068</v>
      </c>
      <c r="CD70">
        <f>CD69/CD71</f>
        <v>6.5579017699115045</v>
      </c>
      <c r="CE70">
        <f>CE69/CE71</f>
        <v>7.2914798206278038</v>
      </c>
      <c r="CF70">
        <f>CF69/CF71</f>
        <v>6.6798245614035094</v>
      </c>
      <c r="CG70">
        <f>CG69/CG71</f>
        <v>7.4018264840182653</v>
      </c>
      <c r="CH70">
        <f>CG70*Pathways!F$31</f>
        <v>7.4018264840182653</v>
      </c>
      <c r="CI70">
        <f>CH70*Pathways!G$31</f>
        <v>9.1321235841783803</v>
      </c>
      <c r="CJ70">
        <f>CI70*Pathways!H$31</f>
        <v>9.8290488050762033</v>
      </c>
      <c r="CK70">
        <f>CJ70*Pathways!I$31</f>
        <v>10.525974025974026</v>
      </c>
      <c r="CL70">
        <f>CK70*Pathways!J$31</f>
        <v>11.222899246871849</v>
      </c>
      <c r="CM70">
        <f>CL70*Pathways!K$31</f>
        <v>11.919824467769674</v>
      </c>
      <c r="CN70">
        <f>CM70*Pathways!L$31</f>
        <v>12.616749688667497</v>
      </c>
    </row>
    <row r="71" spans="1:113" x14ac:dyDescent="0.35">
      <c r="A71" s="2" t="str">
        <f>A69&amp;Lists!A$2</f>
        <v>Arcelormittal Nippon Steel India2</v>
      </c>
      <c r="B71" s="2" t="s">
        <v>34</v>
      </c>
      <c r="C71" t="s">
        <v>47</v>
      </c>
      <c r="D71" t="s">
        <v>125</v>
      </c>
      <c r="E71" t="s">
        <v>128</v>
      </c>
      <c r="H71">
        <v>2024</v>
      </c>
      <c r="L71" s="6">
        <v>2.2599999999999998</v>
      </c>
      <c r="M71" s="6">
        <v>2.23</v>
      </c>
      <c r="N71" s="6">
        <v>2.2799999999999998</v>
      </c>
      <c r="O71" s="6">
        <v>2.19</v>
      </c>
      <c r="P71" s="6">
        <v>2.17</v>
      </c>
      <c r="Q71">
        <f>P71-($P71-$V71)/6</f>
        <v>2.1083333333333334</v>
      </c>
      <c r="R71">
        <f t="shared" ref="R71:U71" si="745">Q71-($P71-$V71)/6</f>
        <v>2.0466666666666669</v>
      </c>
      <c r="S71">
        <f t="shared" si="745"/>
        <v>1.9850000000000003</v>
      </c>
      <c r="T71">
        <f t="shared" si="745"/>
        <v>1.9233333333333338</v>
      </c>
      <c r="U71">
        <f t="shared" si="745"/>
        <v>1.8616666666666672</v>
      </c>
      <c r="V71" s="6">
        <v>1.8</v>
      </c>
      <c r="AU71" s="6">
        <f t="shared" si="744"/>
        <v>2.2599999999999998</v>
      </c>
      <c r="AV71" s="6">
        <f t="shared" si="740"/>
        <v>2.23</v>
      </c>
      <c r="AW71" s="6">
        <f t="shared" si="741"/>
        <v>2.2799999999999998</v>
      </c>
      <c r="AX71" s="6">
        <v>2.19</v>
      </c>
      <c r="AY71" s="6">
        <v>2.17</v>
      </c>
      <c r="AZ71">
        <f>AY71-($AY$71-$BE$71)/6</f>
        <v>2.1083333333333334</v>
      </c>
      <c r="BA71">
        <f t="shared" ref="BA71:BD71" si="746">AZ71-($AY$71-$BE$71)/6</f>
        <v>2.0466666666666669</v>
      </c>
      <c r="BB71">
        <f t="shared" si="746"/>
        <v>1.9850000000000003</v>
      </c>
      <c r="BC71">
        <f t="shared" si="746"/>
        <v>1.9233333333333338</v>
      </c>
      <c r="BD71">
        <f t="shared" si="746"/>
        <v>1.8616666666666672</v>
      </c>
      <c r="BE71" s="6">
        <v>1.8</v>
      </c>
      <c r="CD71" s="6">
        <v>2.2599999999999998</v>
      </c>
      <c r="CE71" s="6">
        <v>2.23</v>
      </c>
      <c r="CF71" s="6">
        <v>2.2799999999999998</v>
      </c>
      <c r="CG71" s="6">
        <v>2.19</v>
      </c>
      <c r="CH71" s="6">
        <v>2.17</v>
      </c>
      <c r="CI71">
        <f>CH71-($CH71-$CN71)/6</f>
        <v>2.1083333333333334</v>
      </c>
      <c r="CJ71">
        <f t="shared" ref="CJ71:CM71" si="747">CI71-($CH71-$CN71)/6</f>
        <v>2.0466666666666669</v>
      </c>
      <c r="CK71">
        <f t="shared" si="747"/>
        <v>1.9850000000000003</v>
      </c>
      <c r="CL71">
        <f t="shared" si="747"/>
        <v>1.9233333333333338</v>
      </c>
      <c r="CM71">
        <f t="shared" si="747"/>
        <v>1.8616666666666672</v>
      </c>
      <c r="CN71" s="6">
        <v>1.8</v>
      </c>
    </row>
    <row r="72" spans="1:113" x14ac:dyDescent="0.35">
      <c r="A72" s="2" t="str">
        <f>A69&amp;Lists!A$3</f>
        <v>Arcelormittal Nippon Steel India3</v>
      </c>
      <c r="B72" s="2" t="s">
        <v>35</v>
      </c>
      <c r="C72" t="s">
        <v>47</v>
      </c>
      <c r="L72">
        <f t="shared" ref="L72" si="748">L69+K72</f>
        <v>14.820857999999999</v>
      </c>
      <c r="M72">
        <f t="shared" ref="M72" si="749">M69+L72</f>
        <v>31.080857999999999</v>
      </c>
      <c r="N72">
        <f t="shared" ref="N72" si="750">N69+M72</f>
        <v>46.310857999999996</v>
      </c>
      <c r="O72">
        <f t="shared" ref="O72" si="751">O69+N72</f>
        <v>62.520857999999997</v>
      </c>
      <c r="P72">
        <f t="shared" ref="P72" si="752">P69+O72</f>
        <v>80.742398341388977</v>
      </c>
      <c r="Q72">
        <f t="shared" ref="Q72" si="753">Q69+P72</f>
        <v>100.70973223406233</v>
      </c>
      <c r="R72">
        <f t="shared" ref="R72" si="754">R69+Q72</f>
        <v>122.29044296761778</v>
      </c>
      <c r="S72">
        <f t="shared" ref="S72" si="755">S69+R72</f>
        <v>145.35211383165304</v>
      </c>
      <c r="T72">
        <f t="shared" ref="T72" si="756">T69+S72</f>
        <v>169.76232811576585</v>
      </c>
      <c r="U72">
        <f t="shared" ref="U72" si="757">U69+T72</f>
        <v>195.38866910955392</v>
      </c>
      <c r="V72">
        <f t="shared" ref="V72" si="758">V69+U72</f>
        <v>222.09872010261495</v>
      </c>
      <c r="AU72">
        <f t="shared" ref="AU72" si="759">AU69+AT72</f>
        <v>14.820857999999999</v>
      </c>
      <c r="AV72">
        <f t="shared" ref="AV72" si="760">AV69+AU72</f>
        <v>31.080857999999999</v>
      </c>
      <c r="AW72">
        <f t="shared" ref="AW72" si="761">AW69+AV72</f>
        <v>46.310857999999996</v>
      </c>
      <c r="AX72">
        <f t="shared" ref="AX72" si="762">AX69+AW72</f>
        <v>62.520857999999997</v>
      </c>
      <c r="AY72">
        <f t="shared" ref="AY72" si="763">AY69+AX72</f>
        <v>78.558706218506217</v>
      </c>
      <c r="AZ72">
        <f t="shared" ref="AZ72" si="764">AZ69+AY72</f>
        <v>94.117363824394403</v>
      </c>
      <c r="BA72">
        <f t="shared" ref="BA72" si="765">BA69+AZ72</f>
        <v>109.19820142337437</v>
      </c>
      <c r="BB72">
        <f t="shared" ref="BB72" si="766">BB69+BA72</f>
        <v>123.80258962115595</v>
      </c>
      <c r="BC72">
        <f t="shared" ref="BC72" si="767">BC69+BB72</f>
        <v>137.93189902344895</v>
      </c>
      <c r="BD72">
        <f t="shared" ref="BD72" si="768">BD69+BC72</f>
        <v>151.58750023596323</v>
      </c>
      <c r="BE72">
        <f t="shared" ref="BE72" si="769">BE69+BD72</f>
        <v>164.77076386440859</v>
      </c>
      <c r="CD72">
        <f>CD69+CC72</f>
        <v>14.820857999999999</v>
      </c>
      <c r="CE72">
        <f t="shared" ref="CE72:CH72" si="770">CE69+CD72</f>
        <v>31.080857999999999</v>
      </c>
      <c r="CF72">
        <f t="shared" si="770"/>
        <v>46.310857999999996</v>
      </c>
      <c r="CG72">
        <f t="shared" si="770"/>
        <v>62.520857999999997</v>
      </c>
      <c r="CH72">
        <f t="shared" si="770"/>
        <v>78.582821470319629</v>
      </c>
      <c r="CI72">
        <f>CI69+CH72</f>
        <v>97.836382026962383</v>
      </c>
      <c r="CJ72">
        <f t="shared" ref="CJ72" si="771">CJ69+CI72</f>
        <v>117.95316858135168</v>
      </c>
      <c r="CK72">
        <f t="shared" ref="CK72" si="772">CK69+CJ72</f>
        <v>138.84722702291012</v>
      </c>
      <c r="CL72">
        <f t="shared" ref="CL72" si="773">CL69+CK72</f>
        <v>160.43260324106032</v>
      </c>
      <c r="CM72">
        <f t="shared" ref="CM72" si="774">CM69+CL72</f>
        <v>182.62334312522486</v>
      </c>
      <c r="CN72">
        <f t="shared" ref="CN72" si="775">CN69+CM72</f>
        <v>205.33349256482637</v>
      </c>
    </row>
    <row r="73" spans="1:113" x14ac:dyDescent="0.35">
      <c r="A73" s="2" t="str">
        <f>A69&amp;Lists!A$4</f>
        <v>Arcelormittal Nippon Steel India4</v>
      </c>
      <c r="B73" s="2" t="s">
        <v>36</v>
      </c>
      <c r="C73" t="s">
        <v>47</v>
      </c>
      <c r="I73" s="2">
        <f>L71-Pathways!$L$21</f>
        <v>5.9999999999999609E-2</v>
      </c>
      <c r="J73" s="2" t="b">
        <f>L71=L73</f>
        <v>1</v>
      </c>
      <c r="K73" s="2"/>
      <c r="L73">
        <f>$I73*Pathways!B$22*L76+Pathways!$L$21</f>
        <v>2.2599999999999998</v>
      </c>
      <c r="M73">
        <f>$I73*Pathways!C$22*M76+Pathways!$L$21</f>
        <v>2.2499097386196301</v>
      </c>
      <c r="N73">
        <f>$I73*Pathways!D$22*N76+Pathways!$L$21</f>
        <v>2.249252487428437</v>
      </c>
      <c r="O73">
        <f>$I73*Pathways!E$22*O76+Pathways!$L$21</f>
        <v>2.2390066528212516</v>
      </c>
      <c r="P73">
        <f>$I73*Pathways!F$22*P76+Pathways!$L$21</f>
        <v>2.2313569301902905</v>
      </c>
      <c r="Q73">
        <f>$I73*Pathways!G$22*Q76+Pathways!$L$21</f>
        <v>2.2267456169270123</v>
      </c>
      <c r="R73">
        <f>$I73*Pathways!H$22*R76+Pathways!$L$21</f>
        <v>2.2230565663163904</v>
      </c>
      <c r="S73">
        <f>$I73*Pathways!I$22*S76+Pathways!$L$21</f>
        <v>2.2184452530531122</v>
      </c>
      <c r="T73">
        <f>$I73*Pathways!J$22*T76+Pathways!$L$21</f>
        <v>2.2129116771371784</v>
      </c>
      <c r="U73">
        <f>$I73*Pathways!K$22*U76+Pathways!$L$21</f>
        <v>2.2064558385685893</v>
      </c>
      <c r="V73">
        <f>$I73*Pathways!L$22*V76+Pathways!$L$21</f>
        <v>2.2000000000000002</v>
      </c>
      <c r="AR73">
        <f>AU71-Pathways!$L$37</f>
        <v>0.7995645246946359</v>
      </c>
      <c r="AT73" t="b">
        <f>AU73=AU71</f>
        <v>1</v>
      </c>
      <c r="AU73">
        <f>$AR73*Pathways!B$39*AU76+Pathways!$L$37</f>
        <v>2.2599999999999998</v>
      </c>
      <c r="AV73">
        <f>$AR73*Pathways!C$39*AV76+Pathways!$L$37</f>
        <v>1.8688253883242101</v>
      </c>
      <c r="AW73">
        <f>$AR73*Pathways!D$39*AW76+Pathways!$L$37</f>
        <v>1.5670352821192586</v>
      </c>
      <c r="AX73">
        <f>$AR73*Pathways!E$39*AX76+Pathways!$L$37</f>
        <v>1.5183948212313414</v>
      </c>
      <c r="AY73">
        <f>$AR73*Pathways!F$39*AY76+Pathways!$L$37</f>
        <v>1.5101896149777803</v>
      </c>
      <c r="AZ73">
        <f>$AR73*Pathways!G$39*AZ76+Pathways!$L$37</f>
        <v>1.5019596961084416</v>
      </c>
      <c r="BA73">
        <f>$AR73*Pathways!H$39*BA76+Pathways!$L$37</f>
        <v>1.4937049528099653</v>
      </c>
      <c r="BB73">
        <f>$AR73*Pathways!I$39*BB76+Pathways!$L$37</f>
        <v>1.485425272593438</v>
      </c>
      <c r="BC73">
        <f>$AR73*Pathways!J$39*BC76+Pathways!$L$37</f>
        <v>1.477120542289271</v>
      </c>
      <c r="BD73">
        <f>$AR73*Pathways!K$39*BD76+Pathways!$L$37</f>
        <v>1.4687906480420576</v>
      </c>
      <c r="BE73">
        <f>$AR73*Pathways!L$39*BE76+Pathways!$L$37</f>
        <v>1.4604354753053639</v>
      </c>
      <c r="CA73">
        <f>CD71-Pathways!$AF$29</f>
        <v>2.2599999999999998</v>
      </c>
      <c r="CD73">
        <f>$CA73*Pathways!B$30*CD76+Pathways!$AF$29</f>
        <v>2.2599999999999998</v>
      </c>
      <c r="CE73">
        <f>$CA73*Pathways!C$30*CE76+Pathways!$AF$29</f>
        <v>2.4295702053152057</v>
      </c>
      <c r="CF73">
        <f>$CA73*Pathways!D$30*CF76+Pathways!$AF$29</f>
        <v>2.456684752549962</v>
      </c>
      <c r="CG73">
        <f>$CA73*Pathways!E$30*CG76+Pathways!$AF$29</f>
        <v>2.0407509156257371</v>
      </c>
      <c r="CH73">
        <f>$CA73*Pathways!F$30*CH76+Pathways!$AF$29</f>
        <v>1.8644513255227801</v>
      </c>
      <c r="CI73">
        <f>$CA73*Pathways!G$30*CI76+Pathways!$AF$29</f>
        <v>1.6881517354198234</v>
      </c>
      <c r="CJ73">
        <f>$CA73*Pathways!H$30*CJ76+Pathways!$AF$29</f>
        <v>1.3505213883358589</v>
      </c>
      <c r="CK73">
        <f>$CA73*Pathways!I$30*CK76+Pathways!$AF$29</f>
        <v>1.0128910412518941</v>
      </c>
      <c r="CL73">
        <f>$CA73*Pathways!J$30*CL76+Pathways!$AF$29</f>
        <v>0.67526069416792955</v>
      </c>
      <c r="CM73">
        <f>$CA73*Pathways!K$30*CM76+Pathways!$AF$29</f>
        <v>0.33763034708396472</v>
      </c>
      <c r="CN73">
        <f>$CA73*Pathways!L$30*CN76+Pathways!$AF$29</f>
        <v>0</v>
      </c>
    </row>
    <row r="74" spans="1:113" x14ac:dyDescent="0.35">
      <c r="A74" s="2" t="str">
        <f>A69&amp;Lists!A$5</f>
        <v>Arcelormittal Nippon Steel India5</v>
      </c>
      <c r="B74" s="2" t="s">
        <v>37</v>
      </c>
      <c r="C74" t="s">
        <v>47</v>
      </c>
      <c r="I74" s="8"/>
      <c r="J74" s="8" t="b">
        <f>V73=Pathways!$L$21</f>
        <v>1</v>
      </c>
      <c r="K74" s="8"/>
      <c r="L74">
        <f>L73*L70+K74</f>
        <v>14.820857999999999</v>
      </c>
      <c r="M74">
        <f t="shared" ref="M74" si="776">M73*M70+L74</f>
        <v>31.226029457379006</v>
      </c>
      <c r="N74">
        <f t="shared" ref="N74" si="777">N73*N70+M74</f>
        <v>46.250641467701413</v>
      </c>
      <c r="O74">
        <f t="shared" ref="O74" si="778">O73*O70+N74</f>
        <v>62.823380208446842</v>
      </c>
      <c r="P74">
        <f t="shared" ref="P74" si="779">P73*P70+O74</f>
        <v>81.560136116050643</v>
      </c>
      <c r="Q74">
        <f t="shared" ref="Q74" si="780">Q73*Q70+P74</f>
        <v>102.64891393133692</v>
      </c>
      <c r="R74">
        <f t="shared" ref="R74" si="781">R73*R70+Q74</f>
        <v>126.08953642417326</v>
      </c>
      <c r="S74">
        <f t="shared" ref="S74" si="782">S73*S70+R74</f>
        <v>151.86336728351446</v>
      </c>
      <c r="T74">
        <f t="shared" ref="T74" si="783">T73*T70+S74</f>
        <v>179.94879963918203</v>
      </c>
      <c r="U74">
        <f t="shared" ref="U74" si="784">U73*U70+T74</f>
        <v>210.32125606186415</v>
      </c>
      <c r="V74">
        <f t="shared" ref="V74" si="785">V73*V70+U74</f>
        <v>242.96687394227206</v>
      </c>
      <c r="AU74">
        <f>AU73*AU70+AT74</f>
        <v>14.820857999999999</v>
      </c>
      <c r="AV74">
        <f t="shared" ref="AV74" si="786">AV73*AV70+AU74</f>
        <v>28.447360607242896</v>
      </c>
      <c r="AW74">
        <f t="shared" ref="AW74" si="787">AW73*AW70+AV74</f>
        <v>38.914881373328996</v>
      </c>
      <c r="AX74">
        <f t="shared" ref="AX74" si="788">AX73*AX70+AW74</f>
        <v>50.153776374315314</v>
      </c>
      <c r="AY74">
        <f t="shared" ref="AY74" si="789">AY73*AY70+AX74</f>
        <v>61.31515509605633</v>
      </c>
      <c r="AZ74">
        <f t="shared" ref="AZ74" si="790">AZ73*AZ70+AY74</f>
        <v>72.39901753855203</v>
      </c>
      <c r="BA74">
        <f t="shared" ref="BA74" si="791">BA73*BA70+AZ74</f>
        <v>83.405363701802415</v>
      </c>
      <c r="BB74">
        <f t="shared" ref="BB74" si="792">BB73*BB70+BA74</f>
        <v>94.334193585807498</v>
      </c>
      <c r="BC74">
        <f t="shared" ref="BC74" si="793">BC73*BC70+BB74</f>
        <v>105.18550719056726</v>
      </c>
      <c r="BD74">
        <f t="shared" ref="BD74" si="794">BD73*BD70+BC74</f>
        <v>115.95930451608172</v>
      </c>
      <c r="BE74">
        <f t="shared" ref="BE74" si="795">BE73*BE70+BD74</f>
        <v>126.65558556235088</v>
      </c>
      <c r="CD74">
        <f t="shared" ref="CD74:CJ74" si="796">CD73*CD70+CC74</f>
        <v>14.820857999999999</v>
      </c>
      <c r="CE74">
        <f t="shared" si="796"/>
        <v>32.536020124854375</v>
      </c>
      <c r="CF74">
        <f t="shared" si="796"/>
        <v>48.946243274563116</v>
      </c>
      <c r="CG74">
        <f t="shared" si="796"/>
        <v>64.051527449126226</v>
      </c>
      <c r="CH74">
        <f t="shared" si="796"/>
        <v>77.851872648543704</v>
      </c>
      <c r="CI74">
        <f t="shared" si="796"/>
        <v>93.26828292524273</v>
      </c>
      <c r="CJ74">
        <f t="shared" si="796"/>
        <v>106.54262356349516</v>
      </c>
      <c r="CK74">
        <f t="shared" ref="CK74" si="797">CK73*CK70+CJ74</f>
        <v>117.20428835485438</v>
      </c>
      <c r="CL74">
        <f>CL73*CL70+CK74</f>
        <v>124.78267109087381</v>
      </c>
      <c r="CM74">
        <f t="shared" ref="CM74" si="798">CM73*CM70+CL74</f>
        <v>128.80716556310682</v>
      </c>
      <c r="CN74">
        <f t="shared" ref="CN74" si="799">CN73*CN70+CM74</f>
        <v>128.80716556310682</v>
      </c>
    </row>
    <row r="75" spans="1:113" x14ac:dyDescent="0.35">
      <c r="A75" s="2" t="str">
        <f>A69&amp;Lists!A$6</f>
        <v>Arcelormittal Nippon Steel India6</v>
      </c>
      <c r="B75" s="2" t="s">
        <v>38</v>
      </c>
      <c r="C75" t="s">
        <v>47</v>
      </c>
      <c r="L75">
        <f>L70/Pathways!B$20</f>
        <v>6.0088712076669729E-2</v>
      </c>
      <c r="M75">
        <f>M70/Pathways!C$20</f>
        <v>6.3317729887265251E-2</v>
      </c>
      <c r="N75">
        <f>N70/Pathways!D$20</f>
        <v>5.5124524962686897E-2</v>
      </c>
      <c r="O75">
        <f>O70/Pathways!E$20</f>
        <v>5.8191832228891127E-2</v>
      </c>
      <c r="P75">
        <f>P70/Pathways!F$20</f>
        <v>5.8191832228891141E-2</v>
      </c>
      <c r="Q75">
        <f>Q70/Pathways!G$20</f>
        <v>5.8191832228891127E-2</v>
      </c>
      <c r="R75">
        <f>R70/Pathways!H$20</f>
        <v>5.8191832228891127E-2</v>
      </c>
      <c r="S75">
        <f>S70/Pathways!I$20</f>
        <v>5.8191832228891134E-2</v>
      </c>
      <c r="T75">
        <f>T70/Pathways!J$20</f>
        <v>5.8191832228891127E-2</v>
      </c>
      <c r="U75">
        <f>U70/Pathways!K$20</f>
        <v>5.8191832228891127E-2</v>
      </c>
      <c r="V75">
        <f>V70/Pathways!L$20</f>
        <v>5.819183222889112E-2</v>
      </c>
      <c r="AU75">
        <f>AU70/Pathways!B$36</f>
        <v>3.5087756928365459E-3</v>
      </c>
      <c r="AV75">
        <f>AV70/Pathways!C$36</f>
        <v>3.8794784892938567E-3</v>
      </c>
      <c r="AW75">
        <f>AW70/Pathways!D$36</f>
        <v>3.5342987097373066E-3</v>
      </c>
      <c r="AX75">
        <f>AX70/Pathways!E$36</f>
        <v>3.8895567440978798E-3</v>
      </c>
      <c r="AY75">
        <f>AY70/Pathways!F$36</f>
        <v>3.8895567440978798E-3</v>
      </c>
      <c r="AZ75">
        <f>AZ70/Pathways!G$36</f>
        <v>3.8895567440978798E-3</v>
      </c>
      <c r="BA75">
        <f>BA70/Pathways!H$36</f>
        <v>3.8895567440978794E-3</v>
      </c>
      <c r="BB75">
        <f>BB70/Pathways!I$36</f>
        <v>3.8895567440978794E-3</v>
      </c>
      <c r="BC75">
        <f>BC70/Pathways!J$36</f>
        <v>3.8895567440978794E-3</v>
      </c>
      <c r="BD75">
        <f>BD70/Pathways!K$36</f>
        <v>3.8895567440978794E-3</v>
      </c>
      <c r="BE75">
        <f>BE70/Pathways!L$36</f>
        <v>3.8895567440978794E-3</v>
      </c>
      <c r="CD75">
        <f>CD70/Pathways!B$28</f>
        <v>6.6125509513274339E-2</v>
      </c>
      <c r="CE75">
        <f>CE70/Pathways!C$28</f>
        <v>5.7290198590647025E-2</v>
      </c>
      <c r="CF75">
        <f>CF70/Pathways!D$28</f>
        <v>5.2484335839599001E-2</v>
      </c>
      <c r="CG75">
        <f>CG70/Pathways!E$28</f>
        <v>5.815720808871494E-2</v>
      </c>
      <c r="CH75">
        <f>CH70/Pathways!F$28</f>
        <v>5.815720808871494E-2</v>
      </c>
      <c r="CI75">
        <f>CI70/Pathways!G$28</f>
        <v>5.815720808871494E-2</v>
      </c>
      <c r="CJ75">
        <f>CJ70/Pathways!H$28</f>
        <v>5.815720808871494E-2</v>
      </c>
      <c r="CK75">
        <f>CK70/Pathways!I$28</f>
        <v>5.8157208088714933E-2</v>
      </c>
      <c r="CL75">
        <f>CL70/Pathways!J$28</f>
        <v>5.8157208088714933E-2</v>
      </c>
      <c r="CM75">
        <f>CM70/Pathways!K$28</f>
        <v>5.815720808871494E-2</v>
      </c>
      <c r="CN75">
        <f>CN70/Pathways!L$28</f>
        <v>5.815720808871494E-2</v>
      </c>
    </row>
    <row r="76" spans="1:113" x14ac:dyDescent="0.35">
      <c r="A76" s="2" t="str">
        <f>A69&amp;Lists!A$7</f>
        <v>Arcelormittal Nippon Steel India7</v>
      </c>
      <c r="B76" s="2" t="s">
        <v>39</v>
      </c>
      <c r="C76" t="s">
        <v>47</v>
      </c>
      <c r="L76">
        <f>$L75/L75</f>
        <v>1</v>
      </c>
      <c r="M76">
        <f t="shared" ref="M76" si="800">$L75/M75</f>
        <v>0.94900294409883834</v>
      </c>
      <c r="N76">
        <f t="shared" ref="N76" si="801">$L75/N75</f>
        <v>1.0900540570162378</v>
      </c>
      <c r="O76">
        <f t="shared" ref="O76" si="802">$L75/O75</f>
        <v>1.032597011902245</v>
      </c>
      <c r="P76">
        <f t="shared" ref="P76" si="803">$L75/P75</f>
        <v>1.0325970119022447</v>
      </c>
      <c r="Q76">
        <f t="shared" ref="Q76" si="804">$L75/Q75</f>
        <v>1.032597011902245</v>
      </c>
      <c r="R76">
        <f t="shared" ref="R76" si="805">$L75/R75</f>
        <v>1.032597011902245</v>
      </c>
      <c r="S76">
        <f t="shared" ref="S76" si="806">$L75/S75</f>
        <v>1.0325970119022447</v>
      </c>
      <c r="T76">
        <f t="shared" ref="T76" si="807">$L75/T75</f>
        <v>1.032597011902245</v>
      </c>
      <c r="U76">
        <f t="shared" ref="U76" si="808">$L75/U75</f>
        <v>1.032597011902245</v>
      </c>
      <c r="V76">
        <f t="shared" ref="V76" si="809">$L75/V75</f>
        <v>1.032597011902245</v>
      </c>
      <c r="AU76">
        <f>$AU75/AU75</f>
        <v>1</v>
      </c>
      <c r="AV76">
        <f t="shared" ref="AV76" si="810">$AU75/AV75</f>
        <v>0.90444519863163719</v>
      </c>
      <c r="AW76">
        <f t="shared" ref="AW76" si="811">$AU75/AW75</f>
        <v>0.99277847771314787</v>
      </c>
      <c r="AX76">
        <f t="shared" ref="AX76" si="812">$AU75/AX75</f>
        <v>0.90210168502127097</v>
      </c>
      <c r="AY76">
        <f t="shared" ref="AY76" si="813">$AU75/AY75</f>
        <v>0.90210168502127097</v>
      </c>
      <c r="AZ76">
        <f t="shared" ref="AZ76" si="814">$AU75/AZ75</f>
        <v>0.90210168502127097</v>
      </c>
      <c r="BA76">
        <f t="shared" ref="BA76" si="815">$AU75/BA75</f>
        <v>0.90210168502127108</v>
      </c>
      <c r="BB76">
        <f t="shared" ref="BB76" si="816">$AU75/BB75</f>
        <v>0.90210168502127108</v>
      </c>
      <c r="BC76">
        <f t="shared" ref="BC76" si="817">$AU75/BC75</f>
        <v>0.90210168502127108</v>
      </c>
      <c r="BD76">
        <f t="shared" ref="BD76" si="818">$AU75/BD75</f>
        <v>0.90210168502127108</v>
      </c>
      <c r="BE76">
        <f t="shared" ref="BE76" si="819">$AU75/BE75</f>
        <v>0.90210168502127108</v>
      </c>
      <c r="CD76">
        <f>$CD75/CD75</f>
        <v>1</v>
      </c>
      <c r="CE76">
        <f t="shared" ref="CE76" si="820">$CD75/CE75</f>
        <v>1.1542202879371715</v>
      </c>
      <c r="CF76">
        <f t="shared" ref="CF76" si="821">$CD75/CF75</f>
        <v>1.259909427364482</v>
      </c>
      <c r="CG76">
        <f t="shared" ref="CG76" si="822">$CD75/CG75</f>
        <v>1.1370131353692956</v>
      </c>
      <c r="CH76">
        <f t="shared" ref="CH76" si="823">$CD75/CH75</f>
        <v>1.1370131353692956</v>
      </c>
      <c r="CI76">
        <f t="shared" ref="CI76" si="824">$CD75/CI75</f>
        <v>1.1370131353692956</v>
      </c>
      <c r="CJ76">
        <f t="shared" ref="CJ76" si="825">$CD75/CJ75</f>
        <v>1.1370131353692956</v>
      </c>
      <c r="CK76">
        <f t="shared" ref="CK76" si="826">$CD75/CK75</f>
        <v>1.1370131353692958</v>
      </c>
      <c r="CL76">
        <f t="shared" ref="CL76" si="827">$CD75/CL75</f>
        <v>1.1370131353692958</v>
      </c>
      <c r="CM76">
        <f t="shared" ref="CM76" si="828">$CD75/CM75</f>
        <v>1.1370131353692956</v>
      </c>
      <c r="CN76">
        <f t="shared" ref="CN76" si="829">$CD75/CN75</f>
        <v>1.1370131353692956</v>
      </c>
    </row>
    <row r="77" spans="1:113" x14ac:dyDescent="0.35">
      <c r="A77" s="2" t="str">
        <f>A69&amp;Lists!A$8</f>
        <v>Arcelormittal Nippon Steel India8</v>
      </c>
      <c r="B77" s="2" t="s">
        <v>40</v>
      </c>
      <c r="C77" t="s">
        <v>47</v>
      </c>
      <c r="L77" t="b">
        <f>L72&gt;$V74</f>
        <v>0</v>
      </c>
      <c r="M77" t="b">
        <f t="shared" ref="M77:V77" si="830">M72&gt;$V74</f>
        <v>0</v>
      </c>
      <c r="N77" t="b">
        <f t="shared" si="830"/>
        <v>0</v>
      </c>
      <c r="O77" t="b">
        <f t="shared" si="830"/>
        <v>0</v>
      </c>
      <c r="P77" t="b">
        <f t="shared" si="830"/>
        <v>0</v>
      </c>
      <c r="Q77" t="b">
        <f t="shared" si="830"/>
        <v>0</v>
      </c>
      <c r="R77" t="b">
        <f t="shared" si="830"/>
        <v>0</v>
      </c>
      <c r="S77" t="b">
        <f t="shared" si="830"/>
        <v>0</v>
      </c>
      <c r="T77" t="b">
        <f t="shared" si="830"/>
        <v>0</v>
      </c>
      <c r="U77" t="b">
        <f t="shared" si="830"/>
        <v>0</v>
      </c>
      <c r="V77" t="b">
        <f t="shared" si="830"/>
        <v>0</v>
      </c>
      <c r="AU77" t="b">
        <f>AU72&gt;$BE74</f>
        <v>0</v>
      </c>
      <c r="AV77" t="b">
        <f t="shared" ref="AV77:BE77" si="831">AV72&gt;$BE74</f>
        <v>0</v>
      </c>
      <c r="AW77" t="b">
        <f t="shared" si="831"/>
        <v>0</v>
      </c>
      <c r="AX77" t="b">
        <f t="shared" si="831"/>
        <v>0</v>
      </c>
      <c r="AY77" t="b">
        <f t="shared" si="831"/>
        <v>0</v>
      </c>
      <c r="AZ77" t="b">
        <f t="shared" si="831"/>
        <v>0</v>
      </c>
      <c r="BA77" t="b">
        <f t="shared" si="831"/>
        <v>0</v>
      </c>
      <c r="BB77" t="b">
        <f t="shared" si="831"/>
        <v>0</v>
      </c>
      <c r="BC77" t="b">
        <f t="shared" si="831"/>
        <v>1</v>
      </c>
      <c r="BD77" t="b">
        <f t="shared" si="831"/>
        <v>1</v>
      </c>
      <c r="BE77" t="b">
        <f t="shared" si="831"/>
        <v>1</v>
      </c>
      <c r="CD77" t="b">
        <f>CD72&gt;$DH74</f>
        <v>1</v>
      </c>
      <c r="CE77" t="b">
        <f t="shared" ref="CE77:CN77" si="832">CE72&gt;$DH74</f>
        <v>1</v>
      </c>
      <c r="CF77" t="b">
        <f t="shared" si="832"/>
        <v>1</v>
      </c>
      <c r="CG77" t="b">
        <f t="shared" si="832"/>
        <v>1</v>
      </c>
      <c r="CH77" t="b">
        <f t="shared" si="832"/>
        <v>1</v>
      </c>
      <c r="CI77" t="b">
        <f t="shared" si="832"/>
        <v>1</v>
      </c>
      <c r="CJ77" t="b">
        <f t="shared" si="832"/>
        <v>1</v>
      </c>
      <c r="CK77" t="b">
        <f t="shared" si="832"/>
        <v>1</v>
      </c>
      <c r="CL77" t="b">
        <f t="shared" si="832"/>
        <v>1</v>
      </c>
      <c r="CM77" t="b">
        <f t="shared" si="832"/>
        <v>1</v>
      </c>
      <c r="CN77" t="b">
        <f t="shared" si="832"/>
        <v>1</v>
      </c>
    </row>
    <row r="78" spans="1:113" x14ac:dyDescent="0.35">
      <c r="A78" s="2" t="str">
        <f>A69&amp;Lists!A$9</f>
        <v>Arcelormittal Nippon Steel India9</v>
      </c>
      <c r="B78" s="2" t="s">
        <v>41</v>
      </c>
      <c r="C78" t="s">
        <v>47</v>
      </c>
      <c r="L78">
        <f>L72/L74</f>
        <v>1</v>
      </c>
      <c r="M78">
        <f t="shared" ref="M78:V78" si="833">M72/M74</f>
        <v>0.99535094727374307</v>
      </c>
      <c r="N78">
        <f t="shared" si="833"/>
        <v>1.0013019610190841</v>
      </c>
      <c r="O78">
        <f t="shared" si="833"/>
        <v>0.99518456015191981</v>
      </c>
      <c r="P78">
        <f t="shared" si="833"/>
        <v>0.98997380566533</v>
      </c>
      <c r="Q78">
        <f t="shared" si="833"/>
        <v>0.98110859995487398</v>
      </c>
      <c r="R78">
        <f t="shared" si="833"/>
        <v>0.96986987529421087</v>
      </c>
      <c r="S78">
        <f t="shared" si="833"/>
        <v>0.95712426526335659</v>
      </c>
      <c r="T78">
        <f t="shared" si="833"/>
        <v>0.943392389702842</v>
      </c>
      <c r="U78">
        <f t="shared" si="833"/>
        <v>0.92900105661256638</v>
      </c>
      <c r="V78">
        <f t="shared" si="833"/>
        <v>0.91411111522710997</v>
      </c>
      <c r="AX78">
        <f>AX72/AX74</f>
        <v>1.2465832589232124</v>
      </c>
      <c r="AY78">
        <f t="shared" ref="AY78:BE78" si="834">AY72/AY74</f>
        <v>1.281228206883537</v>
      </c>
      <c r="AZ78">
        <f t="shared" si="834"/>
        <v>1.2999812293623665</v>
      </c>
      <c r="BA78">
        <f t="shared" si="834"/>
        <v>1.3092467507699936</v>
      </c>
      <c r="BB78">
        <f t="shared" si="834"/>
        <v>1.3123829749871518</v>
      </c>
      <c r="BC78">
        <f t="shared" si="834"/>
        <v>1.3113203777546485</v>
      </c>
      <c r="BD78">
        <f t="shared" si="834"/>
        <v>1.3072474077743408</v>
      </c>
      <c r="BE78">
        <f t="shared" si="834"/>
        <v>1.3009356289564831</v>
      </c>
      <c r="CD78">
        <f>CD72/CD74</f>
        <v>1</v>
      </c>
      <c r="CE78">
        <f>CE72/CE74</f>
        <v>0.95527534961958138</v>
      </c>
      <c r="CF78">
        <f>CF72/CF74</f>
        <v>0.94615755779703115</v>
      </c>
      <c r="CG78">
        <f>CG72/CG74</f>
        <v>0.97610253010215897</v>
      </c>
      <c r="CH78">
        <f t="shared" ref="CH78:CN78" si="835">CH72/CH74</f>
        <v>1.0093889690370808</v>
      </c>
      <c r="CI78">
        <f t="shared" si="835"/>
        <v>1.0489780551163477</v>
      </c>
      <c r="CJ78">
        <f t="shared" si="835"/>
        <v>1.1070984047155201</v>
      </c>
      <c r="CK78">
        <f t="shared" si="835"/>
        <v>1.1846599554662056</v>
      </c>
      <c r="CL78">
        <f t="shared" si="835"/>
        <v>1.2856961775102909</v>
      </c>
      <c r="CM78">
        <f t="shared" si="835"/>
        <v>1.4178042217360318</v>
      </c>
      <c r="CN78">
        <f t="shared" si="835"/>
        <v>1.5941154489905052</v>
      </c>
    </row>
    <row r="80" spans="1:113" x14ac:dyDescent="0.35">
      <c r="A80" t="s">
        <v>68</v>
      </c>
      <c r="B80" s="2" t="s">
        <v>46</v>
      </c>
      <c r="L80" s="10">
        <f t="shared" ref="L80:O81" si="836">L69+L58+L47+L36</f>
        <v>134.117985834374</v>
      </c>
      <c r="M80" s="10">
        <f t="shared" si="836"/>
        <v>127</v>
      </c>
      <c r="N80" s="10">
        <f t="shared" si="836"/>
        <v>155.898236</v>
      </c>
      <c r="O80" s="10">
        <f t="shared" si="836"/>
        <v>164.19476</v>
      </c>
      <c r="P80" s="10">
        <f>P69+P58+P47+P36</f>
        <v>178.26024934138897</v>
      </c>
      <c r="Q80" s="10">
        <f>Q69+Q58+Q47+Q36</f>
        <v>193.58157042713279</v>
      </c>
      <c r="R80" s="10">
        <f t="shared" ref="R80:V80" si="837">R69+R58+R47+R36</f>
        <v>207.20894698872513</v>
      </c>
      <c r="S80" s="10">
        <f t="shared" si="837"/>
        <v>219.14237902616594</v>
      </c>
      <c r="T80" s="10">
        <f t="shared" si="837"/>
        <v>229.38186653945527</v>
      </c>
      <c r="U80" s="10">
        <f t="shared" si="837"/>
        <v>237.9274095285931</v>
      </c>
      <c r="V80" s="10">
        <f t="shared" si="837"/>
        <v>244.77900799357934</v>
      </c>
      <c r="AQ80" s="43">
        <f>V83/V85</f>
        <v>0.99238938722852166</v>
      </c>
      <c r="AU80" s="10">
        <f t="shared" ref="AU80:AW80" si="838">AU69+AU58+AU47+AU36</f>
        <v>134.117985834374</v>
      </c>
      <c r="AV80" s="10">
        <f t="shared" si="838"/>
        <v>127</v>
      </c>
      <c r="AW80" s="10">
        <f t="shared" si="838"/>
        <v>155.898236</v>
      </c>
      <c r="AX80" s="10">
        <f>AX69+AX58+AX47+AX36</f>
        <v>164.19415000000001</v>
      </c>
      <c r="AY80" s="10">
        <f t="shared" ref="AY80:BE80" si="839">AY69+AY58+AY47+AY36</f>
        <v>176.07419721850621</v>
      </c>
      <c r="AZ80" s="10">
        <f t="shared" si="839"/>
        <v>163.25943931768197</v>
      </c>
      <c r="BA80" s="10">
        <f t="shared" si="839"/>
        <v>150.48247978920375</v>
      </c>
      <c r="BB80" s="10">
        <f t="shared" si="839"/>
        <v>137.74331863307151</v>
      </c>
      <c r="BC80" s="10">
        <f t="shared" si="839"/>
        <v>125.04195584928534</v>
      </c>
      <c r="BD80" s="10">
        <f t="shared" si="839"/>
        <v>112.37839143784518</v>
      </c>
      <c r="BE80" s="10">
        <f t="shared" si="839"/>
        <v>99.752625398751064</v>
      </c>
      <c r="BF80" s="10"/>
      <c r="BG80" s="10"/>
      <c r="BH80" s="10"/>
      <c r="BI80" s="10"/>
      <c r="BJ80" s="10"/>
      <c r="BK80" s="10"/>
      <c r="BL80" s="10"/>
      <c r="BM80" s="10"/>
      <c r="BN80" s="10"/>
      <c r="BO80" s="10"/>
      <c r="BP80" s="10"/>
      <c r="BQ80" s="10"/>
      <c r="BR80" s="10"/>
      <c r="BS80" s="10"/>
      <c r="BT80" s="10"/>
      <c r="BU80" s="10"/>
      <c r="BV80" s="10"/>
      <c r="BW80" s="10"/>
      <c r="BX80" s="10"/>
      <c r="BY80" s="10"/>
      <c r="BZ80" s="43">
        <f>BE83/BE85</f>
        <v>1.3478734308250011</v>
      </c>
      <c r="CD80" s="10">
        <f>CD69+CD58+CD47+CD36</f>
        <v>134.117985834374</v>
      </c>
      <c r="CE80" s="10">
        <f t="shared" ref="CE80:CN80" si="840">CE69+CE58+CE47+CE36</f>
        <v>127</v>
      </c>
      <c r="CF80" s="10">
        <f t="shared" si="840"/>
        <v>155.898236</v>
      </c>
      <c r="CG80" s="10">
        <f t="shared" si="840"/>
        <v>164.19476</v>
      </c>
      <c r="CH80" s="10">
        <f t="shared" si="840"/>
        <v>176.10067247031964</v>
      </c>
      <c r="CI80" s="10">
        <f t="shared" si="840"/>
        <v>208.78760057420715</v>
      </c>
      <c r="CJ80" s="10">
        <f t="shared" si="840"/>
        <v>215.5948113784259</v>
      </c>
      <c r="CK80" s="10">
        <f t="shared" si="840"/>
        <v>221.10778837720886</v>
      </c>
      <c r="CL80" s="10">
        <f t="shared" si="840"/>
        <v>225.32653157055597</v>
      </c>
      <c r="CM80" s="10">
        <f t="shared" si="840"/>
        <v>228.25104095846729</v>
      </c>
      <c r="CN80" s="10">
        <f t="shared" si="840"/>
        <v>229.88131654094275</v>
      </c>
      <c r="CO80" s="10"/>
      <c r="CP80" s="10"/>
      <c r="CQ80" s="10"/>
      <c r="CR80" s="10"/>
      <c r="CS80" s="10"/>
      <c r="CT80" s="10"/>
      <c r="CU80" s="10"/>
      <c r="CV80" s="10"/>
      <c r="CW80" s="10"/>
      <c r="CX80" s="10"/>
      <c r="CY80" s="10"/>
      <c r="CZ80" s="10"/>
      <c r="DA80" s="10"/>
      <c r="DB80" s="10"/>
      <c r="DC80" s="10"/>
      <c r="DD80" s="10"/>
      <c r="DE80" s="10"/>
      <c r="DF80" s="10"/>
      <c r="DG80" s="10"/>
      <c r="DH80" s="10"/>
      <c r="DI80" s="43">
        <f>CN83/CN85</f>
        <v>1.7898427886689809</v>
      </c>
    </row>
    <row r="81" spans="1:112" x14ac:dyDescent="0.35">
      <c r="A81" s="2" t="str">
        <f>A80&amp;Lists!A$1</f>
        <v>Total India1</v>
      </c>
      <c r="B81" s="2" t="s">
        <v>42</v>
      </c>
      <c r="L81" s="10">
        <f t="shared" si="836"/>
        <v>52.347266849276579</v>
      </c>
      <c r="M81" s="10">
        <f t="shared" si="836"/>
        <v>49.764752912997281</v>
      </c>
      <c r="N81" s="10">
        <f t="shared" si="836"/>
        <v>60.109824561403514</v>
      </c>
      <c r="O81" s="10">
        <f t="shared" si="836"/>
        <v>65.587080721306393</v>
      </c>
      <c r="P81" s="10">
        <f t="shared" ref="P81" si="841">P70+P59+P48+P37</f>
        <v>69.508006805354142</v>
      </c>
      <c r="Q81" s="10">
        <f t="shared" ref="Q81:V81" si="842">Q70+Q59+Q48+Q37</f>
        <v>78.395347051832516</v>
      </c>
      <c r="R81" s="10">
        <f t="shared" si="842"/>
        <v>87.282687298310904</v>
      </c>
      <c r="S81" s="10">
        <f t="shared" si="842"/>
        <v>96.170027544789292</v>
      </c>
      <c r="T81" s="10">
        <f t="shared" si="842"/>
        <v>105.05736779126767</v>
      </c>
      <c r="U81" s="10">
        <f t="shared" si="842"/>
        <v>113.94470803774605</v>
      </c>
      <c r="V81" s="10">
        <f t="shared" si="842"/>
        <v>122.83204828422444</v>
      </c>
      <c r="AU81" s="10">
        <f t="shared" ref="AU81:AW81" si="843">AU70+AU59+AU48+AU37</f>
        <v>52.347266849276579</v>
      </c>
      <c r="AV81" s="10">
        <f t="shared" si="843"/>
        <v>49.764752912997281</v>
      </c>
      <c r="AW81" s="10">
        <f t="shared" si="843"/>
        <v>60.109824561403514</v>
      </c>
      <c r="AX81" s="10">
        <f t="shared" ref="AX81:BE81" si="844">AX70+AX59+AX48+AX37</f>
        <v>65.586822246730122</v>
      </c>
      <c r="AY81" s="10">
        <f t="shared" si="844"/>
        <v>68.500729858192045</v>
      </c>
      <c r="AZ81" s="10">
        <f t="shared" si="844"/>
        <v>68.397728986290389</v>
      </c>
      <c r="BA81" s="10">
        <f t="shared" si="844"/>
        <v>68.294728114388732</v>
      </c>
      <c r="BB81" s="10">
        <f t="shared" si="844"/>
        <v>68.191727242487076</v>
      </c>
      <c r="BC81" s="10">
        <f t="shared" si="844"/>
        <v>68.088726370585434</v>
      </c>
      <c r="BD81" s="10">
        <f t="shared" si="844"/>
        <v>67.985725498683777</v>
      </c>
      <c r="BE81" s="10">
        <f t="shared" si="844"/>
        <v>67.882724626782135</v>
      </c>
      <c r="BF81" s="10"/>
      <c r="BG81" s="10"/>
      <c r="BH81" s="10"/>
      <c r="BI81" s="10"/>
      <c r="BJ81" s="10"/>
      <c r="BK81" s="10"/>
      <c r="BL81" s="10"/>
      <c r="BM81" s="10"/>
      <c r="BN81" s="10"/>
      <c r="BO81" s="10"/>
      <c r="BP81" s="10"/>
      <c r="BQ81" s="10"/>
      <c r="BR81" s="10"/>
      <c r="BS81" s="10"/>
      <c r="BT81" s="10"/>
      <c r="BU81" s="10"/>
      <c r="BV81" s="10"/>
      <c r="BW81" s="10"/>
      <c r="BX81" s="10"/>
      <c r="BY81" s="10"/>
      <c r="CD81" s="10">
        <f t="shared" ref="CD81:CN81" si="845">CD70+CD59+CD48+CD37</f>
        <v>52.347266849276579</v>
      </c>
      <c r="CE81" s="10">
        <f t="shared" si="845"/>
        <v>49.764752912997281</v>
      </c>
      <c r="CF81" s="10">
        <f t="shared" si="845"/>
        <v>60.109824561403514</v>
      </c>
      <c r="CG81" s="10">
        <f t="shared" si="845"/>
        <v>65.587080721306393</v>
      </c>
      <c r="CH81" s="10">
        <f t="shared" si="845"/>
        <v>68.512810090575641</v>
      </c>
      <c r="CI81" s="10">
        <f t="shared" si="845"/>
        <v>84.528791670190742</v>
      </c>
      <c r="CJ81" s="10">
        <f t="shared" si="845"/>
        <v>90.979673139757921</v>
      </c>
      <c r="CK81" s="10">
        <f t="shared" si="845"/>
        <v>97.4305546093251</v>
      </c>
      <c r="CL81" s="10">
        <f t="shared" si="845"/>
        <v>103.88143607889228</v>
      </c>
      <c r="CM81" s="10">
        <f t="shared" si="845"/>
        <v>110.33231754845946</v>
      </c>
      <c r="CN81" s="10">
        <f t="shared" si="845"/>
        <v>116.78319901802664</v>
      </c>
      <c r="CO81" s="10"/>
      <c r="CP81" s="10"/>
      <c r="CQ81" s="10"/>
      <c r="CR81" s="10"/>
      <c r="CS81" s="10"/>
      <c r="CT81" s="10"/>
      <c r="CU81" s="10"/>
      <c r="CV81" s="10"/>
      <c r="CW81" s="10"/>
      <c r="CX81" s="10"/>
      <c r="CY81" s="10"/>
      <c r="CZ81" s="10"/>
      <c r="DA81" s="10"/>
      <c r="DB81" s="10"/>
      <c r="DC81" s="10"/>
      <c r="DD81" s="10"/>
      <c r="DE81" s="10"/>
      <c r="DF81" s="10"/>
      <c r="DG81" s="10"/>
      <c r="DH81" s="10"/>
    </row>
    <row r="82" spans="1:112" x14ac:dyDescent="0.35">
      <c r="A82" s="2" t="str">
        <f>A80&amp;Lists!A$2</f>
        <v>Total India2</v>
      </c>
      <c r="B82" s="2" t="s">
        <v>34</v>
      </c>
      <c r="L82">
        <f t="shared" ref="L82:O82" si="846">L80/L81</f>
        <v>2.5620819176775695</v>
      </c>
      <c r="M82">
        <f t="shared" si="846"/>
        <v>2.5520070444644136</v>
      </c>
      <c r="N82">
        <f t="shared" si="846"/>
        <v>2.593556662950272</v>
      </c>
      <c r="O82">
        <f t="shared" si="846"/>
        <v>2.5034619347932079</v>
      </c>
      <c r="P82">
        <f>P80/P81</f>
        <v>2.5646002170739521</v>
      </c>
      <c r="Q82">
        <f>Q80/Q81</f>
        <v>2.4692992340367188</v>
      </c>
      <c r="R82">
        <f t="shared" ref="R82:V82" si="847">R80/R81</f>
        <v>2.3739982509994859</v>
      </c>
      <c r="S82">
        <f t="shared" si="847"/>
        <v>2.2786972679622526</v>
      </c>
      <c r="T82">
        <f t="shared" si="847"/>
        <v>2.1833962849250201</v>
      </c>
      <c r="U82">
        <f t="shared" si="847"/>
        <v>2.0880953018877872</v>
      </c>
      <c r="V82">
        <f t="shared" si="847"/>
        <v>1.9927943188505535</v>
      </c>
      <c r="AU82">
        <f t="shared" ref="AU82:AW82" si="848">AU80/AU81</f>
        <v>2.5620819176775695</v>
      </c>
      <c r="AV82">
        <f t="shared" si="848"/>
        <v>2.5520070444644136</v>
      </c>
      <c r="AW82">
        <f t="shared" si="848"/>
        <v>2.593556662950272</v>
      </c>
      <c r="AX82">
        <f>AX80/AX81</f>
        <v>2.5034625001699333</v>
      </c>
      <c r="AY82">
        <f t="shared" ref="AY82:BE82" si="849">AY80/AY81</f>
        <v>2.570398849516045</v>
      </c>
      <c r="AZ82">
        <f t="shared" si="849"/>
        <v>2.386913158336085</v>
      </c>
      <c r="BA82">
        <f t="shared" si="849"/>
        <v>2.2034274671561249</v>
      </c>
      <c r="BB82">
        <f t="shared" si="849"/>
        <v>2.019941775976164</v>
      </c>
      <c r="BC82">
        <f t="shared" si="849"/>
        <v>1.8364560847962035</v>
      </c>
      <c r="BD82">
        <f t="shared" si="849"/>
        <v>1.6529703936162432</v>
      </c>
      <c r="BE82">
        <f t="shared" si="849"/>
        <v>1.4694847024362827</v>
      </c>
      <c r="CD82">
        <f>CD80/CD81</f>
        <v>2.5620819176775695</v>
      </c>
      <c r="CE82">
        <f t="shared" ref="CE82" si="850">CE80/CE81</f>
        <v>2.5520070444644136</v>
      </c>
      <c r="CF82">
        <f t="shared" ref="CF82" si="851">CF80/CF81</f>
        <v>2.593556662950272</v>
      </c>
      <c r="CG82">
        <f t="shared" ref="CG82" si="852">CG80/CG81</f>
        <v>2.5034619347932079</v>
      </c>
      <c r="CH82">
        <f t="shared" ref="CH82" si="853">CH80/CH81</f>
        <v>2.5703320625370667</v>
      </c>
      <c r="CI82">
        <f t="shared" ref="CI82" si="854">CI80/CI81</f>
        <v>2.4700175697393356</v>
      </c>
      <c r="CJ82">
        <f t="shared" ref="CJ82" si="855">CJ80/CJ81</f>
        <v>2.3697030769416059</v>
      </c>
      <c r="CK82">
        <f t="shared" ref="CK82" si="856">CK80/CK81</f>
        <v>2.2693885841438757</v>
      </c>
      <c r="CL82">
        <f t="shared" ref="CL82" si="857">CL80/CL81</f>
        <v>2.1690740913461455</v>
      </c>
      <c r="CM82">
        <f t="shared" ref="CM82" si="858">CM80/CM81</f>
        <v>2.0687595985484153</v>
      </c>
      <c r="CN82">
        <f t="shared" ref="CN82" si="859">CN80/CN81</f>
        <v>1.9684451057506851</v>
      </c>
    </row>
    <row r="83" spans="1:112" x14ac:dyDescent="0.35">
      <c r="A83" s="2" t="str">
        <f>A80&amp;Lists!A$3</f>
        <v>Total India3</v>
      </c>
      <c r="B83" s="2" t="s">
        <v>35</v>
      </c>
      <c r="L83">
        <f t="shared" ref="L83" si="860">L80+K83</f>
        <v>134.117985834374</v>
      </c>
      <c r="M83">
        <f t="shared" ref="M83" si="861">M80+L83</f>
        <v>261.117985834374</v>
      </c>
      <c r="N83">
        <f t="shared" ref="N83" si="862">N80+M83</f>
        <v>417.01622183437399</v>
      </c>
      <c r="O83">
        <f t="shared" ref="O83" si="863">O80+N83</f>
        <v>581.21098183437402</v>
      </c>
      <c r="P83">
        <f t="shared" ref="P83" si="864">P80+O83</f>
        <v>759.47123117576302</v>
      </c>
      <c r="Q83">
        <f t="shared" ref="Q83" si="865">Q80+P83</f>
        <v>953.05280160289578</v>
      </c>
      <c r="R83">
        <f t="shared" ref="R83" si="866">R80+Q83</f>
        <v>1160.261748591621</v>
      </c>
      <c r="S83">
        <f t="shared" ref="S83" si="867">S80+R83</f>
        <v>1379.4041276177868</v>
      </c>
      <c r="T83">
        <f t="shared" ref="T83" si="868">T80+S83</f>
        <v>1608.7859941572422</v>
      </c>
      <c r="U83">
        <f t="shared" ref="U83" si="869">U80+T83</f>
        <v>1846.7134036858351</v>
      </c>
      <c r="V83">
        <f t="shared" ref="V83" si="870">V80+U83</f>
        <v>2091.4924116794145</v>
      </c>
      <c r="AU83">
        <f t="shared" ref="AU83" si="871">AU80+AT83</f>
        <v>134.117985834374</v>
      </c>
      <c r="AV83">
        <f t="shared" ref="AV83" si="872">AV80+AU83</f>
        <v>261.117985834374</v>
      </c>
      <c r="AW83">
        <f t="shared" ref="AW83" si="873">AW80+AV83</f>
        <v>417.01622183437399</v>
      </c>
      <c r="AX83">
        <f t="shared" ref="AX83" si="874">AX80+AW83</f>
        <v>581.21037183437397</v>
      </c>
      <c r="AY83">
        <f t="shared" ref="AY83" si="875">AY80+AX83</f>
        <v>757.28456905288022</v>
      </c>
      <c r="AZ83">
        <f t="shared" ref="AZ83" si="876">AZ80+AY83</f>
        <v>920.54400837056221</v>
      </c>
      <c r="BA83">
        <f t="shared" ref="BA83" si="877">BA80+AZ83</f>
        <v>1071.0264881597659</v>
      </c>
      <c r="BB83">
        <f t="shared" ref="BB83" si="878">BB80+BA83</f>
        <v>1208.7698067928375</v>
      </c>
      <c r="BC83">
        <f t="shared" ref="BC83" si="879">BC80+BB83</f>
        <v>1333.8117626421229</v>
      </c>
      <c r="BD83">
        <f t="shared" ref="BD83" si="880">BD80+BC83</f>
        <v>1446.1901540799681</v>
      </c>
      <c r="BE83">
        <f t="shared" ref="BE83" si="881">BE80+BD83</f>
        <v>1545.9427794787191</v>
      </c>
      <c r="CD83">
        <f>CD80+CC83</f>
        <v>134.117985834374</v>
      </c>
      <c r="CE83">
        <f t="shared" ref="CE83:CH83" si="882">CE80+CD83</f>
        <v>261.117985834374</v>
      </c>
      <c r="CF83">
        <f t="shared" si="882"/>
        <v>417.01622183437399</v>
      </c>
      <c r="CG83">
        <f t="shared" si="882"/>
        <v>581.21098183437402</v>
      </c>
      <c r="CH83">
        <f t="shared" si="882"/>
        <v>757.31165430469366</v>
      </c>
      <c r="CI83">
        <f>CI80+CH83</f>
        <v>966.09925487890087</v>
      </c>
      <c r="CJ83">
        <f t="shared" ref="CJ83" si="883">CJ80+CI83</f>
        <v>1181.6940662573268</v>
      </c>
      <c r="CK83">
        <f t="shared" ref="CK83" si="884">CK80+CJ83</f>
        <v>1402.8018546345356</v>
      </c>
      <c r="CL83">
        <f t="shared" ref="CL83" si="885">CL80+CK83</f>
        <v>1628.1283862050916</v>
      </c>
      <c r="CM83">
        <f t="shared" ref="CM83" si="886">CM80+CL83</f>
        <v>1856.3794271635588</v>
      </c>
      <c r="CN83">
        <f t="shared" ref="CN83" si="887">CN80+CM83</f>
        <v>2086.2607437045017</v>
      </c>
    </row>
    <row r="84" spans="1:112" x14ac:dyDescent="0.35">
      <c r="A84" s="2" t="str">
        <f>A80&amp;Lists!A$4</f>
        <v>Total India4</v>
      </c>
      <c r="B84" s="2" t="s">
        <v>36</v>
      </c>
      <c r="I84" s="2">
        <f>L82-Pathways!$L$21</f>
        <v>0.36208191767756936</v>
      </c>
      <c r="J84" s="2" t="b">
        <f>L82=L84</f>
        <v>1</v>
      </c>
      <c r="K84" s="2"/>
      <c r="L84">
        <f>$I84*Pathways!B$22*L87+Pathways!$L$21</f>
        <v>2.5620819176775695</v>
      </c>
      <c r="M84">
        <f>$I84*Pathways!C$22*M87+Pathways!$L$21</f>
        <v>2.5522603903831733</v>
      </c>
      <c r="N84">
        <f>$I84*Pathways!D$22*N87+Pathways!$L$21</f>
        <v>2.4636528408713607</v>
      </c>
      <c r="O84">
        <f>$I84*Pathways!E$22*O87+Pathways!$L$21</f>
        <v>2.4120527820010604</v>
      </c>
      <c r="P84">
        <f>$I84*Pathways!F$22*P87+Pathways!$L$21</f>
        <v>2.3824772585522358</v>
      </c>
      <c r="Q84">
        <f>$I84*Pathways!G$22*Q87+Pathways!$L$21</f>
        <v>2.355642367588672</v>
      </c>
      <c r="R84">
        <f>$I84*Pathways!H$22*R87+Pathways!$L$21</f>
        <v>2.3341744548178207</v>
      </c>
      <c r="S84">
        <f>$I84*Pathways!I$22*S87+Pathways!$L$21</f>
        <v>2.3073395638542564</v>
      </c>
      <c r="T84">
        <f>$I84*Pathways!J$22*T87+Pathways!$L$21</f>
        <v>2.2751376946979796</v>
      </c>
      <c r="U84">
        <f>$I84*Pathways!K$22*U87+Pathways!$L$21</f>
        <v>2.2375688473489896</v>
      </c>
      <c r="V84">
        <f>$I84*Pathways!L$22*V87+Pathways!$L$21</f>
        <v>2.2000000000000002</v>
      </c>
      <c r="AR84">
        <f>AU82-Pathways!$L$37</f>
        <v>1.1016464423722057</v>
      </c>
      <c r="AT84" t="b">
        <f>AU84=AU82</f>
        <v>1</v>
      </c>
      <c r="AU84">
        <f>$AR84*Pathways!B$39*AU87+Pathways!$L$37</f>
        <v>2.5620819176775695</v>
      </c>
      <c r="AV84">
        <f>$AR84*Pathways!C$39*AV87+Pathways!$L$37</f>
        <v>2.1185275433551252</v>
      </c>
      <c r="AW84">
        <f>$AR84*Pathways!D$39*AW87+Pathways!$L$37</f>
        <v>1.5907203012174005</v>
      </c>
      <c r="AX84">
        <f>$AR84*Pathways!E$39*AX87+Pathways!$L$37</f>
        <v>1.5323743449983276</v>
      </c>
      <c r="AY84">
        <f>$AR84*Pathways!F$39*AY87+Pathways!$L$37</f>
        <v>1.5194743689966195</v>
      </c>
      <c r="AZ84">
        <f>$AR84*Pathways!G$39*AZ87+Pathways!$L$37</f>
        <v>1.5097086427994901</v>
      </c>
      <c r="BA84">
        <f>$AR84*Pathways!H$39*BA87+Pathways!$L$37</f>
        <v>1.4999134596196364</v>
      </c>
      <c r="BB84">
        <f>$AR84*Pathways!I$39*BB87+Pathways!$L$37</f>
        <v>1.4900886859762856</v>
      </c>
      <c r="BC84">
        <f>$AR84*Pathways!J$39*BC87+Pathways!$L$37</f>
        <v>1.4802341875809677</v>
      </c>
      <c r="BD84">
        <f>$AR84*Pathways!K$39*BD87+Pathways!$L$37</f>
        <v>1.470349829331411</v>
      </c>
      <c r="BE84">
        <f>$AR84*Pathways!L$39*BE87+Pathways!$L$37</f>
        <v>1.4604354753053639</v>
      </c>
      <c r="CA84">
        <f>CD82-Pathways!$AF$29</f>
        <v>2.5620819176775695</v>
      </c>
      <c r="CD84">
        <f>$CA84*Pathways!B$30*CD87+Pathways!$AF$29</f>
        <v>2.5620819176775695</v>
      </c>
      <c r="CE84">
        <f>$CA84*Pathways!C$30*CE87+Pathways!$AF$29</f>
        <v>3.2213428939430369</v>
      </c>
      <c r="CF84">
        <f>$CA84*Pathways!D$30*CF87+Pathways!$AF$29</f>
        <v>2.4704877379529369</v>
      </c>
      <c r="CG84">
        <f>$CA84*Pathways!E$30*CG87+Pathways!$AF$29</f>
        <v>2.0841274584947218</v>
      </c>
      <c r="CH84">
        <f>$CA84*Pathways!F$30*CH87+Pathways!$AF$29</f>
        <v>1.822769888332135</v>
      </c>
      <c r="CI84">
        <f>$CA84*Pathways!G$30*CI87+Pathways!$AF$29</f>
        <v>1.6504116294889537</v>
      </c>
      <c r="CJ84">
        <f>$CA84*Pathways!H$30*CJ87+Pathways!$AF$29</f>
        <v>1.3203293035911632</v>
      </c>
      <c r="CK84">
        <f>$CA84*Pathways!I$30*CK87+Pathways!$AF$29</f>
        <v>0.99024697769337233</v>
      </c>
      <c r="CL84">
        <f>$CA84*Pathways!J$30*CL87+Pathways!$AF$29</f>
        <v>0.66016465179558159</v>
      </c>
      <c r="CM84">
        <f>$CA84*Pathways!K$30*CM87+Pathways!$AF$29</f>
        <v>0.3300823258977908</v>
      </c>
      <c r="CN84">
        <f>$CA84*Pathways!L$30*CN87+Pathways!$AF$29</f>
        <v>0</v>
      </c>
    </row>
    <row r="85" spans="1:112" x14ac:dyDescent="0.35">
      <c r="A85" s="2" t="str">
        <f>A80&amp;Lists!A$5</f>
        <v>Total India5</v>
      </c>
      <c r="B85" s="2" t="s">
        <v>37</v>
      </c>
      <c r="I85" s="8"/>
      <c r="J85" s="8" t="b">
        <f>V84=Pathways!$L$21</f>
        <v>1</v>
      </c>
      <c r="K85" s="8"/>
      <c r="L85">
        <f>L84*L81+K85</f>
        <v>134.117985834374</v>
      </c>
      <c r="M85">
        <f t="shared" ref="M85" si="888">M84*M81+L85</f>
        <v>261.13059353142262</v>
      </c>
      <c r="N85">
        <f t="shared" ref="N85" si="889">N84*N81+M85</f>
        <v>409.2203335764035</v>
      </c>
      <c r="O85">
        <f t="shared" ref="O85" si="890">O84*O81+N85</f>
        <v>567.41983409355873</v>
      </c>
      <c r="P85">
        <f t="shared" ref="P85" si="891">P84*P81+O85</f>
        <v>733.02107959460909</v>
      </c>
      <c r="Q85">
        <f t="shared" ref="Q85" si="892">Q84*Q81+P85</f>
        <v>917.6924805317235</v>
      </c>
      <c r="R85">
        <f t="shared" ref="R85" si="893">R84*R81+Q85</f>
        <v>1121.4254995712927</v>
      </c>
      <c r="S85">
        <f t="shared" ref="S85" si="894">S84*S81+R85</f>
        <v>1343.3224089823386</v>
      </c>
      <c r="T85">
        <f t="shared" ref="T85" si="895">T84*T81+S85</f>
        <v>1582.342386550001</v>
      </c>
      <c r="U85">
        <f t="shared" ref="U85" si="896">U84*U81+T85</f>
        <v>1837.3015155755377</v>
      </c>
      <c r="V85">
        <f t="shared" ref="V85" si="897">V84*V81+U85</f>
        <v>2107.5320218008314</v>
      </c>
      <c r="AU85">
        <f>AU84*AU81+AT85</f>
        <v>134.117985834374</v>
      </c>
      <c r="AV85">
        <f t="shared" ref="AV85" si="898">AV84*AV81+AU85</f>
        <v>239.54598556882092</v>
      </c>
      <c r="AW85">
        <f t="shared" ref="AW85" si="899">AW84*AW81+AV85</f>
        <v>335.16390380126182</v>
      </c>
      <c r="AX85">
        <f t="shared" ref="AX85" si="900">AX84*AX81+AW85</f>
        <v>435.66746758211661</v>
      </c>
      <c r="AY85">
        <f t="shared" ref="AY85" si="901">AY84*AY81+AX85</f>
        <v>539.75257085920089</v>
      </c>
      <c r="AZ85">
        <f t="shared" ref="AZ85" si="902">AZ84*AZ81+AY85</f>
        <v>643.01321345766064</v>
      </c>
      <c r="BA85">
        <f t="shared" ref="BA85" si="903">BA84*BA81+AZ85</f>
        <v>745.44939537749588</v>
      </c>
      <c r="BB85">
        <f t="shared" ref="BB85" si="904">BB84*BB81+BA85</f>
        <v>847.06111661870671</v>
      </c>
      <c r="BC85">
        <f t="shared" ref="BC85" si="905">BC84*BC81+BB85</f>
        <v>947.84837718129302</v>
      </c>
      <c r="BD85">
        <f t="shared" ref="BD85" si="906">BD84*BD81+BC85</f>
        <v>1047.8111770652549</v>
      </c>
      <c r="BE85">
        <f t="shared" ref="BE85" si="907">BE84*BE81+BD85</f>
        <v>1146.9495162705925</v>
      </c>
      <c r="CD85">
        <f t="shared" ref="CD85:CJ85" si="908">CD84*CD81+CC85</f>
        <v>134.117985834374</v>
      </c>
      <c r="CE85">
        <f t="shared" si="908"/>
        <v>294.42731899948882</v>
      </c>
      <c r="CF85">
        <f t="shared" si="908"/>
        <v>442.92790350893847</v>
      </c>
      <c r="CG85">
        <f t="shared" si="908"/>
        <v>579.61973936272295</v>
      </c>
      <c r="CH85">
        <f t="shared" si="908"/>
        <v>704.50282656084232</v>
      </c>
      <c r="CI85">
        <f t="shared" si="908"/>
        <v>844.01012735997415</v>
      </c>
      <c r="CJ85">
        <f t="shared" si="908"/>
        <v>964.13325583754238</v>
      </c>
      <c r="CK85">
        <f t="shared" ref="CK85" si="909">CK84*CK81+CJ85</f>
        <v>1060.6135680744155</v>
      </c>
      <c r="CL85">
        <f>CL84*CL81+CK85</f>
        <v>1129.1924201514623</v>
      </c>
      <c r="CM85">
        <f t="shared" ref="CM85" si="910">CM84*CM81+CL85</f>
        <v>1165.6111681495515</v>
      </c>
      <c r="CN85">
        <f t="shared" ref="CN85" si="911">CN84*CN81+CM85</f>
        <v>1165.6111681495515</v>
      </c>
    </row>
    <row r="86" spans="1:112" x14ac:dyDescent="0.35">
      <c r="A86" s="2" t="str">
        <f>A80&amp;Lists!A$6</f>
        <v>Total India6</v>
      </c>
      <c r="B86" s="2" t="s">
        <v>38</v>
      </c>
      <c r="L86">
        <f>L81/Pathways!B$20</f>
        <v>0.4796472951361736</v>
      </c>
      <c r="M86">
        <f>M81/Pathways!C$20</f>
        <v>0.43214700724226301</v>
      </c>
      <c r="N86">
        <f>N81/Pathways!D$20</f>
        <v>0.49604978305621955</v>
      </c>
      <c r="O86">
        <f>O81/Pathways!E$20</f>
        <v>0.5156338649599157</v>
      </c>
      <c r="P86">
        <f>P81/Pathways!F$20</f>
        <v>0.48169430699695864</v>
      </c>
      <c r="Q86">
        <f>Q81/Pathways!G$20</f>
        <v>0.48169430699695859</v>
      </c>
      <c r="R86">
        <f>R81/Pathways!H$20</f>
        <v>0.48169430699695864</v>
      </c>
      <c r="S86">
        <f>S81/Pathways!I$20</f>
        <v>0.48169430699695864</v>
      </c>
      <c r="T86">
        <f>T81/Pathways!J$20</f>
        <v>0.48169430699695859</v>
      </c>
      <c r="U86">
        <f>U81/Pathways!K$20</f>
        <v>0.48169430699695864</v>
      </c>
      <c r="V86">
        <f>V81/Pathways!L$20</f>
        <v>0.48169430699695859</v>
      </c>
      <c r="AU86">
        <f>AU81/Pathways!B$36</f>
        <v>2.8008168458681957E-2</v>
      </c>
      <c r="AV86">
        <f>AV81/Pathways!C$36</f>
        <v>2.6477655181163757E-2</v>
      </c>
      <c r="AW86">
        <f>AW81/Pathways!D$36</f>
        <v>3.180413997957858E-2</v>
      </c>
      <c r="AX86">
        <f>AX81/Pathways!E$36</f>
        <v>3.44649617691698E-2</v>
      </c>
      <c r="AY86">
        <f>AY81/Pathways!F$36</f>
        <v>3.6050305165577348E-2</v>
      </c>
      <c r="AZ86">
        <f>AZ81/Pathways!G$36</f>
        <v>3.6050305165577348E-2</v>
      </c>
      <c r="BA86">
        <f>BA81/Pathways!H$36</f>
        <v>3.6050305165577341E-2</v>
      </c>
      <c r="BB86">
        <f>BB81/Pathways!I$36</f>
        <v>3.6050305165577341E-2</v>
      </c>
      <c r="BC86">
        <f>BC81/Pathways!J$36</f>
        <v>3.6050305165577348E-2</v>
      </c>
      <c r="BD86">
        <f>BD81/Pathways!K$36</f>
        <v>3.6050305165577341E-2</v>
      </c>
      <c r="BE86">
        <f>BE81/Pathways!L$36</f>
        <v>3.6050305165577341E-2</v>
      </c>
      <c r="CD86">
        <f>CD81/Pathways!B$28</f>
        <v>0.52783494073020554</v>
      </c>
      <c r="CE86">
        <f>CE81/Pathways!C$28</f>
        <v>0.39100877288783575</v>
      </c>
      <c r="CF86">
        <f>CF81/Pathways!D$28</f>
        <v>0.47229147869674187</v>
      </c>
      <c r="CG86">
        <f>CG81/Pathways!E$28</f>
        <v>0.51532706281026452</v>
      </c>
      <c r="CH86">
        <f>CH81/Pathways!F$28</f>
        <v>0.53831493642595141</v>
      </c>
      <c r="CI86">
        <f>CI81/Pathways!G$28</f>
        <v>0.53831493642595152</v>
      </c>
      <c r="CJ86">
        <f>CJ81/Pathways!H$28</f>
        <v>0.53831493642595141</v>
      </c>
      <c r="CK86">
        <f>CK81/Pathways!I$28</f>
        <v>0.53831493642595141</v>
      </c>
      <c r="CL86">
        <f>CL81/Pathways!J$28</f>
        <v>0.53831493642595141</v>
      </c>
      <c r="CM86">
        <f>CM81/Pathways!K$28</f>
        <v>0.53831493642595141</v>
      </c>
      <c r="CN86">
        <f>CN81/Pathways!L$28</f>
        <v>0.5383149364259513</v>
      </c>
    </row>
    <row r="87" spans="1:112" x14ac:dyDescent="0.35">
      <c r="A87" s="2" t="str">
        <f>A80&amp;Lists!A$7</f>
        <v>Total India7</v>
      </c>
      <c r="B87" s="2" t="s">
        <v>39</v>
      </c>
      <c r="L87">
        <f>$L86/L86</f>
        <v>1</v>
      </c>
      <c r="M87">
        <f t="shared" ref="M87" si="912">$L86/M86</f>
        <v>1.1099169659811661</v>
      </c>
      <c r="N87">
        <f t="shared" ref="N87" si="913">$L86/N86</f>
        <v>0.96693378672804098</v>
      </c>
      <c r="O87">
        <f t="shared" ref="O87" si="914">$L86/O86</f>
        <v>0.93020906447535279</v>
      </c>
      <c r="P87">
        <f t="shared" ref="P87" si="915">$L86/P86</f>
        <v>0.99575039224867157</v>
      </c>
      <c r="Q87">
        <f t="shared" ref="Q87" si="916">$L86/Q86</f>
        <v>0.99575039224867168</v>
      </c>
      <c r="R87">
        <f t="shared" ref="R87" si="917">$L86/R86</f>
        <v>0.99575039224867157</v>
      </c>
      <c r="S87">
        <f t="shared" ref="S87" si="918">$L86/S86</f>
        <v>0.99575039224867157</v>
      </c>
      <c r="T87">
        <f t="shared" ref="T87" si="919">$L86/T86</f>
        <v>0.99575039224867168</v>
      </c>
      <c r="U87">
        <f t="shared" ref="U87" si="920">$L86/U86</f>
        <v>0.99575039224867157</v>
      </c>
      <c r="V87">
        <f t="shared" ref="V87" si="921">$L86/V86</f>
        <v>0.99575039224867168</v>
      </c>
      <c r="AU87">
        <f>$AU86/AU86</f>
        <v>1</v>
      </c>
      <c r="AV87">
        <f t="shared" ref="AV87" si="922">$AU86/AV86</f>
        <v>1.0578039583583296</v>
      </c>
      <c r="AW87">
        <f t="shared" ref="AW87" si="923">$AU86/AW86</f>
        <v>0.88064536493255241</v>
      </c>
      <c r="AX87">
        <f t="shared" ref="AX87" si="924">$AU86/AX86</f>
        <v>0.81265630428571412</v>
      </c>
      <c r="AY87">
        <f t="shared" ref="AY87" si="925">$AU86/AY86</f>
        <v>0.77691903938237872</v>
      </c>
      <c r="AZ87">
        <f t="shared" ref="AZ87" si="926">$AU86/AZ86</f>
        <v>0.77691903938237872</v>
      </c>
      <c r="BA87">
        <f t="shared" ref="BA87" si="927">$AU86/BA86</f>
        <v>0.77691903938237883</v>
      </c>
      <c r="BB87">
        <f t="shared" ref="BB87" si="928">$AU86/BB86</f>
        <v>0.77691903938237883</v>
      </c>
      <c r="BC87">
        <f t="shared" ref="BC87" si="929">$AU86/BC86</f>
        <v>0.77691903938237872</v>
      </c>
      <c r="BD87">
        <f t="shared" ref="BD87" si="930">$AU86/BD86</f>
        <v>0.77691903938237883</v>
      </c>
      <c r="BE87">
        <f t="shared" ref="BE87" si="931">$AU86/BE86</f>
        <v>0.77691903938237883</v>
      </c>
      <c r="CD87">
        <f>$CD86/CD86</f>
        <v>1</v>
      </c>
      <c r="CE87">
        <f t="shared" ref="CE87" si="932">$CD86/CE86</f>
        <v>1.3499311967652949</v>
      </c>
      <c r="CF87">
        <f t="shared" ref="CF87" si="933">$CD86/CF86</f>
        <v>1.1176042010894041</v>
      </c>
      <c r="CG87">
        <f t="shared" ref="CG87" si="934">$CD86/CG86</f>
        <v>1.0242717272633248</v>
      </c>
      <c r="CH87">
        <f t="shared" ref="CH87" si="935">$CD86/CH86</f>
        <v>0.98053185043438329</v>
      </c>
      <c r="CI87">
        <f t="shared" ref="CI87" si="936">$CD86/CI86</f>
        <v>0.98053185043438307</v>
      </c>
      <c r="CJ87">
        <f t="shared" ref="CJ87" si="937">$CD86/CJ86</f>
        <v>0.98053185043438329</v>
      </c>
      <c r="CK87">
        <f t="shared" ref="CK87" si="938">$CD86/CK86</f>
        <v>0.98053185043438329</v>
      </c>
      <c r="CL87">
        <f t="shared" ref="CL87" si="939">$CD86/CL86</f>
        <v>0.98053185043438329</v>
      </c>
      <c r="CM87">
        <f t="shared" ref="CM87" si="940">$CD86/CM86</f>
        <v>0.98053185043438329</v>
      </c>
      <c r="CN87">
        <f t="shared" ref="CN87" si="941">$CD86/CN86</f>
        <v>0.98053185043438351</v>
      </c>
    </row>
    <row r="88" spans="1:112" x14ac:dyDescent="0.35">
      <c r="A88" s="2" t="str">
        <f>A80&amp;Lists!A$8</f>
        <v>Total India8</v>
      </c>
      <c r="B88" s="2" t="s">
        <v>40</v>
      </c>
      <c r="L88" t="b">
        <f>L83&gt;$V85</f>
        <v>0</v>
      </c>
      <c r="M88" t="b">
        <f t="shared" ref="M88:V88" si="942">M83&gt;$V85</f>
        <v>0</v>
      </c>
      <c r="N88" t="b">
        <f t="shared" si="942"/>
        <v>0</v>
      </c>
      <c r="O88" t="b">
        <f t="shared" si="942"/>
        <v>0</v>
      </c>
      <c r="P88" t="b">
        <f t="shared" si="942"/>
        <v>0</v>
      </c>
      <c r="Q88" t="b">
        <f t="shared" si="942"/>
        <v>0</v>
      </c>
      <c r="R88" t="b">
        <f t="shared" si="942"/>
        <v>0</v>
      </c>
      <c r="S88" t="b">
        <f t="shared" si="942"/>
        <v>0</v>
      </c>
      <c r="T88" t="b">
        <f t="shared" si="942"/>
        <v>0</v>
      </c>
      <c r="U88" t="b">
        <f t="shared" si="942"/>
        <v>0</v>
      </c>
      <c r="V88" t="b">
        <f t="shared" si="942"/>
        <v>0</v>
      </c>
      <c r="AU88" t="b">
        <f>AU83&gt;$BE85</f>
        <v>0</v>
      </c>
      <c r="AV88" t="b">
        <f t="shared" ref="AV88:BE88" si="943">AV83&gt;$BE85</f>
        <v>0</v>
      </c>
      <c r="AW88" t="b">
        <f t="shared" si="943"/>
        <v>0</v>
      </c>
      <c r="AX88" t="b">
        <f t="shared" si="943"/>
        <v>0</v>
      </c>
      <c r="AY88" t="b">
        <f t="shared" si="943"/>
        <v>0</v>
      </c>
      <c r="AZ88" t="b">
        <f t="shared" si="943"/>
        <v>0</v>
      </c>
      <c r="BA88" t="b">
        <f t="shared" si="943"/>
        <v>0</v>
      </c>
      <c r="BB88" t="b">
        <f t="shared" si="943"/>
        <v>1</v>
      </c>
      <c r="BC88" t="b">
        <f t="shared" si="943"/>
        <v>1</v>
      </c>
      <c r="BD88" t="b">
        <f t="shared" si="943"/>
        <v>1</v>
      </c>
      <c r="BE88" t="b">
        <f t="shared" si="943"/>
        <v>1</v>
      </c>
      <c r="CD88" t="b">
        <f>CD83&gt;$DH85</f>
        <v>1</v>
      </c>
      <c r="CE88" t="b">
        <f t="shared" ref="CE88:CN88" si="944">CE83&gt;$DH85</f>
        <v>1</v>
      </c>
      <c r="CF88" t="b">
        <f t="shared" si="944"/>
        <v>1</v>
      </c>
      <c r="CG88" t="b">
        <f t="shared" si="944"/>
        <v>1</v>
      </c>
      <c r="CH88" t="b">
        <f t="shared" si="944"/>
        <v>1</v>
      </c>
      <c r="CI88" t="b">
        <f t="shared" si="944"/>
        <v>1</v>
      </c>
      <c r="CJ88" t="b">
        <f t="shared" si="944"/>
        <v>1</v>
      </c>
      <c r="CK88" t="b">
        <f t="shared" si="944"/>
        <v>1</v>
      </c>
      <c r="CL88" t="b">
        <f t="shared" si="944"/>
        <v>1</v>
      </c>
      <c r="CM88" t="b">
        <f t="shared" si="944"/>
        <v>1</v>
      </c>
      <c r="CN88" t="b">
        <f t="shared" si="944"/>
        <v>1</v>
      </c>
    </row>
    <row r="89" spans="1:112" x14ac:dyDescent="0.35">
      <c r="A89" s="2" t="str">
        <f>A80&amp;Lists!A$9</f>
        <v>Total India9</v>
      </c>
      <c r="B89" s="2" t="s">
        <v>41</v>
      </c>
      <c r="L89">
        <f>L83/L85</f>
        <v>1</v>
      </c>
      <c r="M89">
        <f t="shared" ref="M89:V89" si="945">M83/M85</f>
        <v>0.9999517188052226</v>
      </c>
      <c r="N89">
        <f t="shared" si="945"/>
        <v>1.0190505886885872</v>
      </c>
      <c r="O89">
        <f t="shared" si="945"/>
        <v>1.0243050152852806</v>
      </c>
      <c r="P89">
        <f t="shared" si="945"/>
        <v>1.0360837530017308</v>
      </c>
      <c r="Q89">
        <f t="shared" si="945"/>
        <v>1.0385317759721471</v>
      </c>
      <c r="R89">
        <f t="shared" si="945"/>
        <v>1.034631144944693</v>
      </c>
      <c r="S89">
        <f t="shared" si="945"/>
        <v>1.026860058608553</v>
      </c>
      <c r="T89">
        <f t="shared" si="945"/>
        <v>1.0167116850512337</v>
      </c>
      <c r="U89">
        <f t="shared" si="945"/>
        <v>1.0051226693226503</v>
      </c>
      <c r="V89">
        <f t="shared" si="945"/>
        <v>0.99238938722852166</v>
      </c>
      <c r="AX89">
        <f>AX83/AX85</f>
        <v>1.334068791181487</v>
      </c>
      <c r="AY89">
        <f t="shared" ref="AY89:BE89" si="946">AY83/AY85</f>
        <v>1.4030216990859399</v>
      </c>
      <c r="AZ89">
        <f t="shared" si="946"/>
        <v>1.4316097851559557</v>
      </c>
      <c r="BA89">
        <f t="shared" si="946"/>
        <v>1.4367527759780363</v>
      </c>
      <c r="BB89">
        <f t="shared" si="946"/>
        <v>1.4270160476944063</v>
      </c>
      <c r="BC89">
        <f t="shared" si="946"/>
        <v>1.4071995002076239</v>
      </c>
      <c r="BD89">
        <f t="shared" si="946"/>
        <v>1.380201114222227</v>
      </c>
      <c r="BE89">
        <f t="shared" si="946"/>
        <v>1.3478734308250011</v>
      </c>
      <c r="CD89">
        <f>CD83/CD85</f>
        <v>1</v>
      </c>
      <c r="CE89">
        <f>CE83/CE85</f>
        <v>0.8868673828287903</v>
      </c>
      <c r="CF89">
        <f>CF83/CF85</f>
        <v>0.94149909845532775</v>
      </c>
      <c r="CG89">
        <f>CG83/CG85</f>
        <v>1.0027453213953696</v>
      </c>
      <c r="CH89">
        <f t="shared" ref="CH89:CN89" si="947">CH83/CH85</f>
        <v>1.0749590005218959</v>
      </c>
      <c r="CI89">
        <f t="shared" si="947"/>
        <v>1.1446536286250688</v>
      </c>
      <c r="CJ89">
        <f t="shared" si="947"/>
        <v>1.2256542952984122</v>
      </c>
      <c r="CK89">
        <f t="shared" si="947"/>
        <v>1.322632386441535</v>
      </c>
      <c r="CL89">
        <f t="shared" si="947"/>
        <v>1.441852032611683</v>
      </c>
      <c r="CM89">
        <f t="shared" si="947"/>
        <v>1.5926232331066508</v>
      </c>
      <c r="CN89">
        <f t="shared" si="947"/>
        <v>1.7898427886689809</v>
      </c>
    </row>
  </sheetData>
  <hyperlinks>
    <hyperlink ref="D37" r:id="rId1" xr:uid="{23B04C5E-F73D-4467-A80E-8B83077E6534}"/>
    <hyperlink ref="D58" r:id="rId2" xr:uid="{32C30053-3A8C-448F-BD63-0098E249329B}"/>
    <hyperlink ref="D4" r:id="rId3" xr:uid="{0EDA05CB-5210-4163-9A81-3AE2D52DADE2}"/>
    <hyperlink ref="D36" r:id="rId4" xr:uid="{40EF9B34-16B7-4ACB-9513-CF37010E488A}"/>
    <hyperlink ref="D47" r:id="rId5" xr:uid="{968C065A-B298-4392-BEAB-FE2D8168559C}"/>
    <hyperlink ref="D6" r:id="rId6" xr:uid="{17DD5B94-59EE-4162-94EA-49BFCAFA7258}"/>
    <hyperlink ref="D49" r:id="rId7" xr:uid="{CF74E274-9A61-4EEC-BDD2-C825D52367B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A732-C511-4DBC-A1F5-B77060D4D95A}">
  <sheetPr>
    <tabColor theme="8"/>
  </sheetPr>
  <dimension ref="A1:AG40"/>
  <sheetViews>
    <sheetView tabSelected="1" topLeftCell="A23" zoomScale="95" zoomScaleNormal="95" workbookViewId="0">
      <selection activeCell="F38" sqref="F38"/>
    </sheetView>
  </sheetViews>
  <sheetFormatPr defaultRowHeight="14.5" x14ac:dyDescent="0.35"/>
  <cols>
    <col min="1" max="1" width="16.81640625" customWidth="1"/>
  </cols>
  <sheetData>
    <row r="1" spans="1:33" x14ac:dyDescent="0.35">
      <c r="A1" s="1" t="s">
        <v>1</v>
      </c>
      <c r="B1" s="2" t="s">
        <v>166</v>
      </c>
      <c r="C1" s="2"/>
      <c r="D1" s="2"/>
    </row>
    <row r="2" spans="1:33" x14ac:dyDescent="0.35">
      <c r="A2" s="2" t="str">
        <f>AUS_NTP!A2</f>
        <v>Year</v>
      </c>
      <c r="B2" s="2">
        <f>AUS_NTP!C2</f>
        <v>2020</v>
      </c>
      <c r="C2" s="2">
        <f>AUS_NTP!D2</f>
        <v>2021</v>
      </c>
      <c r="D2" s="2">
        <f>AUS_NTP!E2</f>
        <v>2022</v>
      </c>
      <c r="E2" s="2">
        <f>AUS_NTP!F2</f>
        <v>2023</v>
      </c>
      <c r="F2" s="2">
        <f>AUS_NTP!G2</f>
        <v>2024</v>
      </c>
      <c r="G2" s="2">
        <f>AUS_NTP!H2</f>
        <v>2025</v>
      </c>
      <c r="H2" s="2">
        <f>AUS_NTP!I2</f>
        <v>2026</v>
      </c>
      <c r="I2" s="2">
        <f>AUS_NTP!J2</f>
        <v>2027</v>
      </c>
      <c r="J2" s="2">
        <f>AUS_NTP!K2</f>
        <v>2028</v>
      </c>
      <c r="K2" s="2">
        <f>AUS_NTP!L2</f>
        <v>2029</v>
      </c>
      <c r="L2" s="2">
        <f>AUS_NTP!M2</f>
        <v>2030</v>
      </c>
      <c r="M2" s="2">
        <f>AUS_NTP!N2</f>
        <v>2031</v>
      </c>
      <c r="N2" s="2">
        <f>AUS_NTP!O2</f>
        <v>2032</v>
      </c>
      <c r="O2" s="2">
        <f>AUS_NTP!P2</f>
        <v>2033</v>
      </c>
      <c r="P2" s="2">
        <f>AUS_NTP!Q2</f>
        <v>2034</v>
      </c>
      <c r="Q2" s="2">
        <f>AUS_NTP!R2</f>
        <v>2035</v>
      </c>
      <c r="R2" s="2">
        <f>AUS_NTP!S2</f>
        <v>2036</v>
      </c>
      <c r="S2" s="2">
        <f>AUS_NTP!T2</f>
        <v>2037</v>
      </c>
      <c r="T2" s="2">
        <f>AUS_NTP!U2</f>
        <v>2038</v>
      </c>
      <c r="U2" s="2">
        <f>AUS_NTP!V2</f>
        <v>2039</v>
      </c>
      <c r="V2" s="2">
        <f>AUS_NTP!W2</f>
        <v>2040</v>
      </c>
      <c r="W2" s="2">
        <f>AUS_NTP!X2</f>
        <v>2041</v>
      </c>
      <c r="X2" s="2">
        <f>AUS_NTP!Y2</f>
        <v>2042</v>
      </c>
      <c r="Y2" s="2">
        <f>AUS_NTP!Z2</f>
        <v>2043</v>
      </c>
      <c r="Z2" s="2">
        <f>AUS_NTP!AA2</f>
        <v>2044</v>
      </c>
      <c r="AA2" s="2">
        <f>AUS_NTP!AB2</f>
        <v>2045</v>
      </c>
      <c r="AB2" s="2">
        <f>AUS_NTP!AC2</f>
        <v>2046</v>
      </c>
      <c r="AC2" s="2">
        <f>AUS_NTP!AD2</f>
        <v>2047</v>
      </c>
      <c r="AD2" s="2">
        <f>AUS_NTP!AE2</f>
        <v>2048</v>
      </c>
      <c r="AE2" s="2">
        <f>AUS_NTP!AF2</f>
        <v>2049</v>
      </c>
      <c r="AF2" s="2">
        <f>AUS_NTP!AG2</f>
        <v>2050</v>
      </c>
      <c r="AG2" s="2"/>
    </row>
    <row r="3" spans="1:33" x14ac:dyDescent="0.35">
      <c r="A3" s="2" t="str">
        <f>AUS_NTP!A3</f>
        <v>Emissions in MtCO2</v>
      </c>
      <c r="B3" s="2"/>
      <c r="C3" s="2"/>
      <c r="D3" s="2"/>
      <c r="E3" s="2"/>
      <c r="F3" s="2">
        <f>AUS_NTP!G3</f>
        <v>8.4547874453120659</v>
      </c>
      <c r="G3" s="2">
        <f>AUS_NTP!H3</f>
        <v>8.7052810902896081</v>
      </c>
      <c r="H3" s="2">
        <f>AUS_NTP!I3</f>
        <v>8.5383304940374778</v>
      </c>
      <c r="I3" s="2">
        <f>AUS_NTP!J3</f>
        <v>8.3713798977853475</v>
      </c>
      <c r="J3" s="2">
        <f>AUS_NTP!K3</f>
        <v>8.2044293015332173</v>
      </c>
      <c r="K3" s="2">
        <f>AUS_NTP!L3</f>
        <v>8.037478705281087</v>
      </c>
      <c r="L3" s="2">
        <f>AUS_NTP!M3</f>
        <v>7.8705281090289576</v>
      </c>
      <c r="M3" s="2">
        <f>AUS_NTP!N3</f>
        <v>7.7035775127768282</v>
      </c>
      <c r="N3" s="2">
        <f>AUS_NTP!O3</f>
        <v>7.5366269165246988</v>
      </c>
      <c r="O3" s="2">
        <f>AUS_NTP!P3</f>
        <v>7.3696763202725695</v>
      </c>
      <c r="P3" s="2">
        <f>AUS_NTP!Q3</f>
        <v>7.2027257240204401</v>
      </c>
      <c r="Q3" s="2">
        <f>AUS_NTP!R3</f>
        <v>7.0357751277683125</v>
      </c>
      <c r="R3" s="2">
        <f>AUS_NTP!S3</f>
        <v>6.6382737081203853</v>
      </c>
      <c r="S3" s="2">
        <f>AUS_NTP!T3</f>
        <v>6.2407722884724581</v>
      </c>
      <c r="T3" s="2">
        <f>AUS_NTP!U3</f>
        <v>5.843270868824531</v>
      </c>
      <c r="U3" s="2">
        <f>AUS_NTP!V3</f>
        <v>5.4457694491766038</v>
      </c>
      <c r="V3" s="2">
        <f>AUS_NTP!W3</f>
        <v>5.0482680295286766</v>
      </c>
      <c r="W3" s="2">
        <f>AUS_NTP!X3</f>
        <v>4.6507666098807494</v>
      </c>
      <c r="X3" s="2">
        <f>AUS_NTP!Y3</f>
        <v>4.2532651902328222</v>
      </c>
      <c r="Y3" s="2">
        <f>AUS_NTP!Z3</f>
        <v>3.8557637705848951</v>
      </c>
      <c r="Z3" s="2">
        <f>AUS_NTP!AA3</f>
        <v>3.4582623509369679</v>
      </c>
      <c r="AA3" s="2">
        <f>AUS_NTP!AB3</f>
        <v>3.0607609312890407</v>
      </c>
      <c r="AB3" s="2">
        <f>AUS_NTP!AC3</f>
        <v>2.6632595116411135</v>
      </c>
      <c r="AC3" s="2">
        <f>AUS_NTP!AD3</f>
        <v>2.2657580919931863</v>
      </c>
      <c r="AD3" s="2">
        <f>AUS_NTP!AE3</f>
        <v>1.8682566723452592</v>
      </c>
      <c r="AE3" s="2">
        <f>AUS_NTP!AF3</f>
        <v>1.470755252697332</v>
      </c>
      <c r="AF3" s="2">
        <f>AUS_NTP!AG3</f>
        <v>1.0732538330494037</v>
      </c>
      <c r="AG3" s="2"/>
    </row>
    <row r="4" spans="1:33" x14ac:dyDescent="0.35">
      <c r="A4" s="2" t="str">
        <f>AUS_NTP!A4</f>
        <v>Output in Mt crude steel</v>
      </c>
      <c r="B4" s="2">
        <f>AUS_NTP!C4</f>
        <v>5.317000003616787</v>
      </c>
      <c r="C4" s="2">
        <f>AUS_NTP!D4</f>
        <v>5.4957076587404687</v>
      </c>
      <c r="D4" s="2">
        <f>AUS_NTP!E4</f>
        <v>5.6744153138641504</v>
      </c>
      <c r="E4" s="2">
        <f>AUS_NTP!F4</f>
        <v>5.8531229689878321</v>
      </c>
      <c r="F4" s="2">
        <f>AUS_NTP!G4</f>
        <v>6.0318306241115138</v>
      </c>
      <c r="G4" s="2">
        <f>AUS_NTP!H4</f>
        <v>6.2105382792351946</v>
      </c>
      <c r="H4" s="2">
        <f>AUS_NTP!I4</f>
        <v>6.4339228428505661</v>
      </c>
      <c r="I4" s="2">
        <f>AUS_NTP!J4</f>
        <v>6.6573074064659377</v>
      </c>
      <c r="J4" s="2">
        <f>AUS_NTP!K4</f>
        <v>6.8806919700813092</v>
      </c>
      <c r="K4" s="2">
        <f>AUS_NTP!L4</f>
        <v>7.1040765336966807</v>
      </c>
      <c r="L4" s="2">
        <f>AUS_NTP!M4</f>
        <v>7.3274610973120522</v>
      </c>
      <c r="M4" s="2">
        <f>AUS_NTP!N4</f>
        <v>7.5508456609274237</v>
      </c>
      <c r="N4" s="2">
        <f>AUS_NTP!O4</f>
        <v>7.7742302245427952</v>
      </c>
      <c r="O4" s="2">
        <f>AUS_NTP!P4</f>
        <v>7.9976147881581667</v>
      </c>
      <c r="P4" s="2">
        <f>AUS_NTP!Q4</f>
        <v>8.2209993517735374</v>
      </c>
      <c r="Q4" s="2">
        <f>AUS_NTP!R4</f>
        <v>8.444383915388908</v>
      </c>
      <c r="R4" s="2">
        <f>AUS_NTP!S4</f>
        <v>8.7881635764646528</v>
      </c>
      <c r="S4" s="2">
        <f>AUS_NTP!T4</f>
        <v>9.1319432375403977</v>
      </c>
      <c r="T4" s="2">
        <f>AUS_NTP!U4</f>
        <v>9.4757228986161426</v>
      </c>
      <c r="U4" s="2">
        <f>AUS_NTP!V4</f>
        <v>9.8195025596918875</v>
      </c>
      <c r="V4" s="2">
        <f>AUS_NTP!W4</f>
        <v>10.163282220767632</v>
      </c>
      <c r="W4" s="2">
        <f>AUS_NTP!X4</f>
        <v>10.507061881843377</v>
      </c>
      <c r="X4" s="2">
        <f>AUS_NTP!Y4</f>
        <v>10.850841542919122</v>
      </c>
      <c r="Y4" s="2">
        <f>AUS_NTP!Z4</f>
        <v>11.194621203994867</v>
      </c>
      <c r="Z4" s="2">
        <f>AUS_NTP!AA4</f>
        <v>11.538400865070612</v>
      </c>
      <c r="AA4" s="2">
        <f>AUS_NTP!AB4</f>
        <v>11.882180526146357</v>
      </c>
      <c r="AB4" s="2">
        <f>AUS_NTP!AC4</f>
        <v>12.225960187222102</v>
      </c>
      <c r="AC4" s="2">
        <f>AUS_NTP!AD4</f>
        <v>12.569739848297846</v>
      </c>
      <c r="AD4" s="2">
        <f>AUS_NTP!AE4</f>
        <v>12.913519509373591</v>
      </c>
      <c r="AE4" s="2">
        <f>AUS_NTP!AF4</f>
        <v>13.257299170449336</v>
      </c>
      <c r="AF4" s="2">
        <f>AUS_NTP!AG4</f>
        <v>13.601078831525076</v>
      </c>
      <c r="AG4" s="2"/>
    </row>
    <row r="5" spans="1:33" x14ac:dyDescent="0.35">
      <c r="A5" s="2" t="str">
        <f>AUS_NTP!A5</f>
        <v>Emission Intensity (tCO2/t crude steel)</v>
      </c>
      <c r="B5" s="2"/>
      <c r="C5" s="2"/>
      <c r="D5" s="2"/>
      <c r="E5" s="2"/>
      <c r="F5" s="2">
        <f>AUS_NTP!G5</f>
        <v>1.4016951025639008</v>
      </c>
      <c r="G5" s="2">
        <f>AUS_NTP!H5</f>
        <v>1.4016951025639008</v>
      </c>
      <c r="H5" s="2">
        <f>AUS_NTP!I5</f>
        <v>1.3270800260723283</v>
      </c>
      <c r="I5" s="2">
        <f>AUS_NTP!J5</f>
        <v>1.2574723362863807</v>
      </c>
      <c r="J5" s="2">
        <f>AUS_NTP!K5</f>
        <v>1.1923843324490901</v>
      </c>
      <c r="K5" s="2">
        <f>AUS_NTP!L5</f>
        <v>1.1313896559471186</v>
      </c>
      <c r="L5" s="2">
        <f>AUS_NTP!M5</f>
        <v>1.0741139399451904</v>
      </c>
      <c r="M5" s="2">
        <f>AUS_NTP!N5</f>
        <v>1.0202271187503844</v>
      </c>
      <c r="N5" s="2">
        <f>AUS_NTP!O5</f>
        <v>0.96943706307178856</v>
      </c>
      <c r="O5" s="2">
        <f>AUS_NTP!P5</f>
        <v>0.92148428193673848</v>
      </c>
      <c r="P5" s="2">
        <f>AUS_NTP!Q5</f>
        <v>0.8761374883780495</v>
      </c>
      <c r="Q5" s="2">
        <f>AUS_NTP!R5</f>
        <v>0.83318986894312441</v>
      </c>
      <c r="R5" s="2">
        <f>AUS_NTP!S5</f>
        <v>0.75536528768059907</v>
      </c>
      <c r="S5" s="2">
        <f>AUS_NTP!T5</f>
        <v>0.6834002496661763</v>
      </c>
      <c r="T5" s="2">
        <f>AUS_NTP!U5</f>
        <v>0.61665700140702684</v>
      </c>
      <c r="U5" s="2">
        <f>AUS_NTP!V5</f>
        <v>0.55458710011757251</v>
      </c>
      <c r="V5" s="2">
        <f>AUS_NTP!W5</f>
        <v>0.49671630875437611</v>
      </c>
      <c r="W5" s="2">
        <f>AUS_NTP!X5</f>
        <v>0.44263245635941861</v>
      </c>
      <c r="X5" s="2">
        <f>AUS_NTP!Y5</f>
        <v>0.39197560607714832</v>
      </c>
      <c r="Y5" s="2">
        <f>AUS_NTP!Z5</f>
        <v>0.34443003477499917</v>
      </c>
      <c r="Z5" s="2">
        <f>AUS_NTP!AA5</f>
        <v>0.29971764643798449</v>
      </c>
      <c r="AA5" s="2">
        <f>AUS_NTP!AB5</f>
        <v>0.25759252895997786</v>
      </c>
      <c r="AB5" s="2">
        <f>AUS_NTP!AC5</f>
        <v>0.21783642927486427</v>
      </c>
      <c r="AC5" s="2">
        <f>AUS_NTP!AD5</f>
        <v>0.18025497101278576</v>
      </c>
      <c r="AD5" s="2">
        <f>AUS_NTP!AE5</f>
        <v>0.14467447631059369</v>
      </c>
      <c r="AE5" s="2">
        <f>AUS_NTP!AF5</f>
        <v>0.11093928211076819</v>
      </c>
      <c r="AF5" s="2">
        <f>AUS_NTP!AG5</f>
        <v>7.8909463458279275E-2</v>
      </c>
      <c r="AG5" s="2"/>
    </row>
    <row r="6" spans="1:33" x14ac:dyDescent="0.35">
      <c r="A6" s="2" t="str">
        <f>AUS_NTP!A6</f>
        <v>Py starting in 2024</v>
      </c>
      <c r="B6" s="2"/>
      <c r="C6" s="2"/>
      <c r="D6" s="2"/>
      <c r="E6" s="2"/>
      <c r="F6" s="2">
        <f>AUS_NTP!G6</f>
        <v>1</v>
      </c>
      <c r="G6" s="2">
        <f>AUS_NTP!H6</f>
        <v>1</v>
      </c>
      <c r="H6" s="2">
        <f>AUS_NTP!I6</f>
        <v>0.94359246556227949</v>
      </c>
      <c r="I6" s="2">
        <f>AUS_NTP!J6</f>
        <v>0.89097041726652404</v>
      </c>
      <c r="J6" s="2">
        <f>AUS_NTP!K6</f>
        <v>0.84176516290550862</v>
      </c>
      <c r="K6" s="2">
        <f>AUS_NTP!L6</f>
        <v>0.79565438372951758</v>
      </c>
      <c r="L6" s="2">
        <f>AUS_NTP!M6</f>
        <v>0.75235506575336064</v>
      </c>
      <c r="M6" s="2">
        <f>AUS_NTP!N6</f>
        <v>0.71161768578661055</v>
      </c>
      <c r="N6" s="2">
        <f>AUS_NTP!O6</f>
        <v>0.67322139981473028</v>
      </c>
      <c r="O6" s="2">
        <f>AUS_NTP!P6</f>
        <v>0.63697003775165817</v>
      </c>
      <c r="P6" s="2">
        <f>AUS_NTP!Q6</f>
        <v>0.6026887511863237</v>
      </c>
      <c r="Q6" s="2">
        <f>AUS_NTP!R6</f>
        <v>0.57022119320469689</v>
      </c>
      <c r="R6" s="2">
        <f>AUS_NTP!S6</f>
        <v>0.51138733610662235</v>
      </c>
      <c r="S6" s="2">
        <f>AUS_NTP!T6</f>
        <v>0.45698317878368627</v>
      </c>
      <c r="T6" s="2">
        <f>AUS_NTP!U6</f>
        <v>0.40652659210326481</v>
      </c>
      <c r="U6" s="2">
        <f>AUS_NTP!V6</f>
        <v>0.35960296407580772</v>
      </c>
      <c r="V6" s="2">
        <f>AUS_NTP!W6</f>
        <v>0.31585378079746135</v>
      </c>
      <c r="W6" s="2">
        <f>AUS_NTP!X6</f>
        <v>0.27496744910767573</v>
      </c>
      <c r="X6" s="2">
        <f>AUS_NTP!Y6</f>
        <v>0.23667186380292368</v>
      </c>
      <c r="Y6" s="2">
        <f>AUS_NTP!Z6</f>
        <v>0.20072834438711248</v>
      </c>
      <c r="Z6" s="2">
        <f>AUS_NTP!AA6</f>
        <v>0.16692665572707668</v>
      </c>
      <c r="AA6" s="2">
        <f>AUS_NTP!AB6</f>
        <v>0.13508089309354163</v>
      </c>
      <c r="AB6" s="2">
        <f>AUS_NTP!AC6</f>
        <v>0.10502606144901756</v>
      </c>
      <c r="AC6" s="2">
        <f>AUS_NTP!AD6</f>
        <v>7.6615216070102993E-2</v>
      </c>
      <c r="AD6" s="2">
        <f>AUS_NTP!AE6</f>
        <v>4.9717059898518608E-2</v>
      </c>
      <c r="AE6" s="2">
        <f>AUS_NTP!AF6</f>
        <v>2.4213914715724698E-2</v>
      </c>
      <c r="AF6" s="2">
        <f>AUS_NTP!AG6</f>
        <v>0</v>
      </c>
      <c r="AG6" s="2"/>
    </row>
    <row r="7" spans="1:33" x14ac:dyDescent="0.35">
      <c r="A7" s="2" t="str">
        <f>AUS_NTP!A7</f>
        <v>Yearly growth physical output</v>
      </c>
      <c r="B7" s="2"/>
      <c r="C7" s="2">
        <f>AUS_NTP!D7</f>
        <v>1.0336106178300017</v>
      </c>
      <c r="D7" s="2">
        <f>AUS_NTP!E7</f>
        <v>1.0325176785630985</v>
      </c>
      <c r="E7" s="2">
        <f>AUS_NTP!F7</f>
        <v>1.0314935804376268</v>
      </c>
      <c r="F7" s="2">
        <f>AUS_NTP!G7</f>
        <v>1.0305320178767037</v>
      </c>
      <c r="G7" s="2">
        <f>AUS_NTP!H7</f>
        <v>1.0296274325756627</v>
      </c>
      <c r="H7" s="2">
        <f>AUS_NTP!I7</f>
        <v>1.0359686316341135</v>
      </c>
      <c r="I7" s="2">
        <f>AUS_NTP!J7</f>
        <v>1.0347198076619148</v>
      </c>
      <c r="J7" s="2">
        <f>AUS_NTP!K7</f>
        <v>1.0335547917463461</v>
      </c>
      <c r="K7" s="2">
        <f>AUS_NTP!L7</f>
        <v>1.0324654212958078</v>
      </c>
      <c r="L7" s="2">
        <f>AUS_NTP!M7</f>
        <v>1.0314445603951188</v>
      </c>
      <c r="M7" s="2">
        <f>AUS_NTP!N7</f>
        <v>1.0304859433095204</v>
      </c>
      <c r="N7" s="2">
        <f>AUS_NTP!O7</f>
        <v>1.0295840457673895</v>
      </c>
      <c r="O7" s="2">
        <f>AUS_NTP!P7</f>
        <v>1.0287339784343097</v>
      </c>
      <c r="P7" s="2">
        <f>AUS_NTP!Q7</f>
        <v>1.0279313982396514</v>
      </c>
      <c r="Q7" s="2">
        <f>AUS_NTP!R7</f>
        <v>1.0271724341599879</v>
      </c>
      <c r="R7" s="2">
        <f>AUS_NTP!S7</f>
        <v>1.0407110411511782</v>
      </c>
      <c r="S7" s="2">
        <f>AUS_NTP!T7</f>
        <v>1.0391184868243022</v>
      </c>
      <c r="T7" s="2">
        <f>AUS_NTP!U7</f>
        <v>1.0376458385836769</v>
      </c>
      <c r="U7" s="2">
        <f>AUS_NTP!V7</f>
        <v>1.036280045834387</v>
      </c>
      <c r="V7" s="2">
        <f>AUS_NTP!W7</f>
        <v>1.0350098855808569</v>
      </c>
      <c r="W7" s="2">
        <f>AUS_NTP!X7</f>
        <v>1.0338256533281409</v>
      </c>
      <c r="X7" s="2">
        <f>AUS_NTP!Y7</f>
        <v>1.0327189146634617</v>
      </c>
      <c r="Y7" s="2">
        <f>AUS_NTP!Z7</f>
        <v>1.0316823040605623</v>
      </c>
      <c r="Z7" s="2">
        <f>AUS_NTP!AA7</f>
        <v>1.0307093607555979</v>
      </c>
      <c r="AA7" s="2">
        <f>AUS_NTP!AB7</f>
        <v>1.0297943939628968</v>
      </c>
      <c r="AB7" s="2">
        <f>AUS_NTP!AC7</f>
        <v>1.0289323714884882</v>
      </c>
      <c r="AC7" s="2">
        <f>AUS_NTP!AD7</f>
        <v>1.0281188271359696</v>
      </c>
      <c r="AD7" s="2">
        <f>AUS_NTP!AE7</f>
        <v>1.0273497833069551</v>
      </c>
      <c r="AE7" s="2">
        <f>AUS_NTP!AF7</f>
        <v>1.0266216859645587</v>
      </c>
      <c r="AF7" s="2">
        <f>AUS_NTP!AG7</f>
        <v>1.0259313497157874</v>
      </c>
      <c r="AG7" s="2"/>
    </row>
    <row r="9" spans="1:33" x14ac:dyDescent="0.35">
      <c r="A9" s="1" t="s">
        <v>1</v>
      </c>
      <c r="B9" s="2" t="s">
        <v>167</v>
      </c>
      <c r="C9" s="2"/>
      <c r="D9" s="2"/>
    </row>
    <row r="10" spans="1:33" x14ac:dyDescent="0.35">
      <c r="A10" s="2" t="s">
        <v>2</v>
      </c>
      <c r="B10" s="2">
        <f>AUS_CSIRO!C2</f>
        <v>2020</v>
      </c>
      <c r="C10" s="2">
        <f>AUS_CSIRO!D2</f>
        <v>2021</v>
      </c>
      <c r="D10" s="2">
        <f>AUS_CSIRO!E2</f>
        <v>2022</v>
      </c>
      <c r="E10" s="2">
        <f>AUS_CSIRO!F2</f>
        <v>2023</v>
      </c>
      <c r="F10" s="2">
        <f>AUS_CSIRO!G2</f>
        <v>2024</v>
      </c>
      <c r="G10" s="2">
        <f>AUS_CSIRO!H2</f>
        <v>2025</v>
      </c>
      <c r="H10" s="2">
        <f>AUS_CSIRO!I2</f>
        <v>2026</v>
      </c>
      <c r="I10" s="2">
        <f>AUS_CSIRO!J2</f>
        <v>2027</v>
      </c>
      <c r="J10" s="2">
        <f>AUS_CSIRO!K2</f>
        <v>2028</v>
      </c>
      <c r="K10" s="2">
        <f>AUS_CSIRO!L2</f>
        <v>2029</v>
      </c>
      <c r="L10" s="2">
        <f>AUS_CSIRO!M2</f>
        <v>2030</v>
      </c>
      <c r="M10" s="2">
        <f>AUS_CSIRO!N2</f>
        <v>2031</v>
      </c>
      <c r="N10" s="2">
        <f>AUS_CSIRO!O2</f>
        <v>2032</v>
      </c>
      <c r="O10" s="2">
        <f>AUS_CSIRO!P2</f>
        <v>2033</v>
      </c>
      <c r="P10" s="2">
        <f>AUS_CSIRO!Q2</f>
        <v>2034</v>
      </c>
      <c r="Q10" s="2">
        <f>AUS_CSIRO!R2</f>
        <v>2035</v>
      </c>
      <c r="R10" s="2">
        <f>AUS_CSIRO!S2</f>
        <v>2036</v>
      </c>
      <c r="S10" s="2">
        <f>AUS_CSIRO!T2</f>
        <v>2037</v>
      </c>
      <c r="T10" s="2">
        <f>AUS_CSIRO!U2</f>
        <v>2038</v>
      </c>
      <c r="U10" s="2">
        <f>AUS_CSIRO!V2</f>
        <v>2039</v>
      </c>
      <c r="V10" s="2">
        <f>AUS_CSIRO!W2</f>
        <v>2040</v>
      </c>
      <c r="W10" s="2">
        <f>AUS_CSIRO!X2</f>
        <v>2041</v>
      </c>
      <c r="X10" s="2">
        <f>AUS_CSIRO!Y2</f>
        <v>2042</v>
      </c>
      <c r="Y10" s="2">
        <f>AUS_CSIRO!Z2</f>
        <v>2043</v>
      </c>
      <c r="Z10" s="2">
        <f>AUS_CSIRO!AA2</f>
        <v>2044</v>
      </c>
      <c r="AA10" s="2">
        <f>AUS_CSIRO!AB2</f>
        <v>2045</v>
      </c>
      <c r="AB10" s="2">
        <f>AUS_CSIRO!AC2</f>
        <v>2046</v>
      </c>
      <c r="AC10" s="2">
        <f>AUS_CSIRO!AD2</f>
        <v>2047</v>
      </c>
      <c r="AD10" s="2">
        <f>AUS_CSIRO!AE2</f>
        <v>2048</v>
      </c>
      <c r="AE10" s="2">
        <f>AUS_CSIRO!AF2</f>
        <v>2049</v>
      </c>
      <c r="AF10" s="2">
        <f>AUS_CSIRO!AG2</f>
        <v>2050</v>
      </c>
      <c r="AG10" s="2"/>
    </row>
    <row r="11" spans="1:33" x14ac:dyDescent="0.35">
      <c r="A11" s="2" t="s">
        <v>20</v>
      </c>
      <c r="B11" s="2"/>
      <c r="C11" s="2"/>
      <c r="D11" s="2"/>
      <c r="E11" s="2"/>
      <c r="F11" s="2">
        <f>AUS_CSIRO!G3</f>
        <v>9.6487415113680548</v>
      </c>
      <c r="G11" s="2">
        <f>AUS_CSIRO!H3</f>
        <v>9.9346089499361092</v>
      </c>
      <c r="H11" s="2">
        <f>AUS_CSIRO!I3</f>
        <v>10.694547826981248</v>
      </c>
      <c r="I11" s="2">
        <f>AUS_CSIRO!J3</f>
        <v>11.454486704026387</v>
      </c>
      <c r="J11" s="2">
        <f>AUS_CSIRO!K3</f>
        <v>12.214425581071525</v>
      </c>
      <c r="K11" s="2">
        <f>AUS_CSIRO!L3</f>
        <v>12.974364458116664</v>
      </c>
      <c r="L11" s="2">
        <f>AUS_CSIRO!M3</f>
        <v>13.734303335161799</v>
      </c>
      <c r="M11" s="2">
        <f>AUS_CSIRO!N3</f>
        <v>13.714044403021679</v>
      </c>
      <c r="N11" s="2">
        <f>AUS_CSIRO!O3</f>
        <v>13.69378547088156</v>
      </c>
      <c r="O11" s="2">
        <f>AUS_CSIRO!P3</f>
        <v>13.67352653874144</v>
      </c>
      <c r="P11" s="2">
        <f>AUS_CSIRO!Q3</f>
        <v>13.65326760660132</v>
      </c>
      <c r="Q11" s="2">
        <f>AUS_CSIRO!R3</f>
        <v>13.6330086744612</v>
      </c>
      <c r="R11" s="2">
        <f>AUS_CSIRO!S3</f>
        <v>11.326105414980688</v>
      </c>
      <c r="S11" s="2">
        <f>AUS_CSIRO!T3</f>
        <v>9.0192021555001762</v>
      </c>
      <c r="T11" s="2">
        <f>AUS_CSIRO!U3</f>
        <v>6.7122988960196643</v>
      </c>
      <c r="U11" s="2">
        <f>AUS_CSIRO!V3</f>
        <v>4.4053956365391524</v>
      </c>
      <c r="V11" s="2">
        <f>AUS_CSIRO!W3</f>
        <v>2.0984923770586401</v>
      </c>
      <c r="W11" s="2">
        <f>AUS_CSIRO!X3</f>
        <v>2.1653193666725401</v>
      </c>
      <c r="X11" s="2">
        <f>AUS_CSIRO!Y3</f>
        <v>2.2321463562864401</v>
      </c>
      <c r="Y11" s="2">
        <f>AUS_CSIRO!Z3</f>
        <v>2.2989733459003401</v>
      </c>
      <c r="Z11" s="2">
        <f>AUS_CSIRO!AA3</f>
        <v>2.3658003355142401</v>
      </c>
      <c r="AA11" s="2">
        <f>AUS_CSIRO!AB3</f>
        <v>2.4326273251281401</v>
      </c>
      <c r="AB11" s="2">
        <f>AUS_CSIRO!AC3</f>
        <v>2.4906306743459958</v>
      </c>
      <c r="AC11" s="2">
        <f>AUS_CSIRO!AD3</f>
        <v>2.5486340235638516</v>
      </c>
      <c r="AD11" s="2">
        <f>AUS_CSIRO!AE3</f>
        <v>2.6066373727817074</v>
      </c>
      <c r="AE11" s="2">
        <f>AUS_CSIRO!AF3</f>
        <v>2.6646407219995631</v>
      </c>
      <c r="AF11" s="2">
        <f>AUS_CSIRO!AG3</f>
        <v>2.7226440712174198</v>
      </c>
      <c r="AG11" s="2"/>
    </row>
    <row r="12" spans="1:33" x14ac:dyDescent="0.35">
      <c r="A12" s="2" t="s">
        <v>21</v>
      </c>
      <c r="B12" s="2">
        <f>AUS_CSIRO!C4</f>
        <v>5.317000003616787</v>
      </c>
      <c r="C12" s="2">
        <f>AUS_CSIRO!D4</f>
        <v>5.4957076587404687</v>
      </c>
      <c r="D12" s="2">
        <f>AUS_CSIRO!E4</f>
        <v>5.6744153138641504</v>
      </c>
      <c r="E12" s="2">
        <f>AUS_CSIRO!F4</f>
        <v>5.8531229689878321</v>
      </c>
      <c r="F12" s="2">
        <f>AUS_CSIRO!G4</f>
        <v>6.0318306241115138</v>
      </c>
      <c r="G12" s="2">
        <f>AUS_CSIRO!H4</f>
        <v>6.2105382792351946</v>
      </c>
      <c r="H12" s="2">
        <f>AUS_CSIRO!I4</f>
        <v>6.6467046813728965</v>
      </c>
      <c r="I12" s="2">
        <f>AUS_CSIRO!J4</f>
        <v>7.0828710835105984</v>
      </c>
      <c r="J12" s="2">
        <f>AUS_CSIRO!K4</f>
        <v>7.5190374856483002</v>
      </c>
      <c r="K12" s="2">
        <f>AUS_CSIRO!L4</f>
        <v>7.9552038877860021</v>
      </c>
      <c r="L12" s="2">
        <f>AUS_CSIRO!M4</f>
        <v>8.3913702899237048</v>
      </c>
      <c r="M12" s="2">
        <f>AUS_CSIRO!N4</f>
        <v>8.7329669304167563</v>
      </c>
      <c r="N12" s="2">
        <f>AUS_CSIRO!O4</f>
        <v>9.0745635709098078</v>
      </c>
      <c r="O12" s="2">
        <f>AUS_CSIRO!P4</f>
        <v>9.4161602114028593</v>
      </c>
      <c r="P12" s="2">
        <f>AUS_CSIRO!Q4</f>
        <v>9.7577568518959108</v>
      </c>
      <c r="Q12" s="2">
        <f>AUS_CSIRO!R4</f>
        <v>10.099353492388961</v>
      </c>
      <c r="R12" s="2">
        <f>AUS_CSIRO!S4</f>
        <v>10.440950097923896</v>
      </c>
      <c r="S12" s="2">
        <f>AUS_CSIRO!T4</f>
        <v>10.782546703458831</v>
      </c>
      <c r="T12" s="2">
        <f>AUS_CSIRO!U4</f>
        <v>11.124143308993766</v>
      </c>
      <c r="U12" s="2">
        <f>AUS_CSIRO!V4</f>
        <v>11.465739914528701</v>
      </c>
      <c r="V12" s="2">
        <f>AUS_CSIRO!W4</f>
        <v>11.807336520063638</v>
      </c>
      <c r="W12" s="2">
        <f>AUS_CSIRO!X4</f>
        <v>12.148933125960287</v>
      </c>
      <c r="X12" s="2">
        <f>AUS_CSIRO!Y4</f>
        <v>12.490529731856936</v>
      </c>
      <c r="Y12" s="2">
        <f>AUS_CSIRO!Z4</f>
        <v>12.832126337753586</v>
      </c>
      <c r="Z12" s="2">
        <f>AUS_CSIRO!AA4</f>
        <v>13.173722943650235</v>
      </c>
      <c r="AA12" s="2">
        <f>AUS_CSIRO!AB4</f>
        <v>13.515319549546888</v>
      </c>
      <c r="AB12" s="2">
        <f>AUS_CSIRO!AC4</f>
        <v>13.856916314665531</v>
      </c>
      <c r="AC12" s="2">
        <f>AUS_CSIRO!AD4</f>
        <v>14.198513079784174</v>
      </c>
      <c r="AD12" s="2">
        <f>AUS_CSIRO!AE4</f>
        <v>14.540109844902817</v>
      </c>
      <c r="AE12" s="2">
        <f>AUS_CSIRO!AF4</f>
        <v>14.88170661002146</v>
      </c>
      <c r="AF12" s="2">
        <f>AUS_CSIRO!AG4</f>
        <v>15.223303375140107</v>
      </c>
      <c r="AG12" s="2"/>
    </row>
    <row r="13" spans="1:33" x14ac:dyDescent="0.35">
      <c r="A13" s="2" t="s">
        <v>0</v>
      </c>
      <c r="B13" s="2"/>
      <c r="C13" s="2"/>
      <c r="D13" s="2"/>
      <c r="E13" s="2"/>
      <c r="F13" s="2">
        <f>AUS_CSIRO!G5</f>
        <v>1.5996373427327977</v>
      </c>
      <c r="G13" s="2">
        <f>AUS_CSIRO!H5</f>
        <v>1.5996373427327977</v>
      </c>
      <c r="H13" s="2">
        <f>AUS_CSIRO!I5</f>
        <v>1.6089999991954296</v>
      </c>
      <c r="I13" s="2">
        <f>AUS_CSIRO!J5</f>
        <v>1.6172095424259809</v>
      </c>
      <c r="J13" s="2">
        <f>AUS_CSIRO!K5</f>
        <v>1.6244666427565209</v>
      </c>
      <c r="K13" s="2">
        <f>AUS_CSIRO!L5</f>
        <v>1.6309279612602783</v>
      </c>
      <c r="L13" s="2">
        <f>AUS_CSIRO!M5</f>
        <v>1.636717587311556</v>
      </c>
      <c r="M13" s="2">
        <f>AUS_CSIRO!N5</f>
        <v>1.5703763122308325</v>
      </c>
      <c r="N13" s="2">
        <f>AUS_CSIRO!O5</f>
        <v>1.509029647968914</v>
      </c>
      <c r="O13" s="2">
        <f>AUS_CSIRO!P5</f>
        <v>1.4521340155388349</v>
      </c>
      <c r="P13" s="2">
        <f>AUS_CSIRO!Q5</f>
        <v>1.3992219537575914</v>
      </c>
      <c r="Q13" s="2">
        <f>AUS_CSIRO!R5</f>
        <v>1.3498892463498045</v>
      </c>
      <c r="R13" s="2">
        <f>AUS_CSIRO!S5</f>
        <v>1.0847772768526878</v>
      </c>
      <c r="S13" s="2">
        <f>AUS_CSIRO!T5</f>
        <v>0.83646307347845683</v>
      </c>
      <c r="T13" s="2">
        <f>AUS_CSIRO!U5</f>
        <v>0.60339917507111163</v>
      </c>
      <c r="U13" s="2">
        <f>AUS_CSIRO!V5</f>
        <v>0.3842225333366317</v>
      </c>
      <c r="V13" s="2">
        <f>AUS_CSIRO!W5</f>
        <v>0.17772783671345127</v>
      </c>
      <c r="W13" s="2">
        <f>AUS_CSIRO!X5</f>
        <v>0.17823123596306625</v>
      </c>
      <c r="X13" s="2">
        <f>AUS_CSIRO!Y5</f>
        <v>0.17870710083603414</v>
      </c>
      <c r="Y13" s="2">
        <f>AUS_CSIRO!Z5</f>
        <v>0.17915763026245285</v>
      </c>
      <c r="Z13" s="2">
        <f>AUS_CSIRO!AA5</f>
        <v>0.17958479509807523</v>
      </c>
      <c r="AA13" s="2">
        <f>AUS_CSIRO!AB5</f>
        <v>0.17999036694694326</v>
      </c>
      <c r="AB13" s="2">
        <f>AUS_CSIRO!AC5</f>
        <v>0.179739172683754</v>
      </c>
      <c r="AC13" s="2">
        <f>AUS_CSIRO!AD5</f>
        <v>0.17950006519996758</v>
      </c>
      <c r="AD13" s="2">
        <f>AUS_CSIRO!AE5</f>
        <v>0.179272192616584</v>
      </c>
      <c r="AE13" s="2">
        <f>AUS_CSIRO!AF5</f>
        <v>0.17905478127119995</v>
      </c>
      <c r="AF13" s="2">
        <f>AUS_CSIRO!AG5</f>
        <v>0.17884712694247035</v>
      </c>
      <c r="AG13" s="2"/>
    </row>
    <row r="14" spans="1:33" x14ac:dyDescent="0.35">
      <c r="A14" s="2" t="s">
        <v>23</v>
      </c>
      <c r="B14" s="2"/>
      <c r="C14" s="2"/>
      <c r="D14" s="2"/>
      <c r="E14" s="2"/>
      <c r="F14" s="2">
        <f>AUS_CSIRO!G6</f>
        <v>1</v>
      </c>
      <c r="G14" s="2">
        <f>AUS_CSIRO!H6</f>
        <v>1</v>
      </c>
      <c r="H14" s="2">
        <f>AUS_CSIRO!I6</f>
        <v>1.0065897529125536</v>
      </c>
      <c r="I14" s="2">
        <f>AUS_CSIRO!J6</f>
        <v>1.012367905900456</v>
      </c>
      <c r="J14" s="2">
        <f>AUS_CSIRO!K6</f>
        <v>1.0174756975011343</v>
      </c>
      <c r="K14" s="2">
        <f>AUS_CSIRO!L6</f>
        <v>1.022023391053601</v>
      </c>
      <c r="L14" s="2">
        <f>AUS_CSIRO!M6</f>
        <v>1.0260983248382887</v>
      </c>
      <c r="M14" s="2">
        <f>AUS_CSIRO!N6</f>
        <v>0.97940510134658521</v>
      </c>
      <c r="N14" s="2">
        <f>AUS_CSIRO!O6</f>
        <v>0.93622725314624844</v>
      </c>
      <c r="O14" s="2">
        <f>AUS_CSIRO!P6</f>
        <v>0.89618219104084085</v>
      </c>
      <c r="P14" s="2">
        <f>AUS_CSIRO!Q6</f>
        <v>0.85894090010767465</v>
      </c>
      <c r="Q14" s="2">
        <f>AUS_CSIRO!R6</f>
        <v>0.82421887931986593</v>
      </c>
      <c r="R14" s="2">
        <f>AUS_CSIRO!S6</f>
        <v>0.63762414735259532</v>
      </c>
      <c r="S14" s="2">
        <f>AUS_CSIRO!T6</f>
        <v>0.46285224885940091</v>
      </c>
      <c r="T14" s="2">
        <f>AUS_CSIRO!U6</f>
        <v>0.29881402856682848</v>
      </c>
      <c r="U14" s="2">
        <f>AUS_CSIRO!V6</f>
        <v>0.14455012718392027</v>
      </c>
      <c r="V14" s="2">
        <f>AUS_CSIRO!W6</f>
        <v>-7.8779415608268473E-4</v>
      </c>
      <c r="W14" s="2">
        <f>AUS_CSIRO!X6</f>
        <v>-4.3348481187386169E-4</v>
      </c>
      <c r="X14" s="2">
        <f>AUS_CSIRO!Y6</f>
        <v>-9.8555089189094472E-5</v>
      </c>
      <c r="Y14" s="2">
        <f>AUS_CSIRO!Z6</f>
        <v>2.1854269302507985E-4</v>
      </c>
      <c r="Z14" s="2">
        <f>AUS_CSIRO!AA6</f>
        <v>5.1919568941749246E-4</v>
      </c>
      <c r="AA14" s="2">
        <f>AUS_CSIRO!AB6</f>
        <v>8.046508145729131E-4</v>
      </c>
      <c r="AB14" s="2">
        <f>AUS_CSIRO!AC6</f>
        <v>6.2785183299382801E-4</v>
      </c>
      <c r="AC14" s="2">
        <f>AUS_CSIRO!AD6</f>
        <v>4.5955993378940518E-4</v>
      </c>
      <c r="AD14" s="2">
        <f>AUS_CSIRO!AE6</f>
        <v>2.9917553583180427E-4</v>
      </c>
      <c r="AE14" s="2">
        <f>AUS_CSIRO!AF6</f>
        <v>1.4615410946794215E-4</v>
      </c>
      <c r="AF14" s="2">
        <f>AUS_CSIRO!AG6</f>
        <v>0</v>
      </c>
      <c r="AG14" s="2"/>
    </row>
    <row r="15" spans="1:33" x14ac:dyDescent="0.35">
      <c r="A15" s="2" t="s">
        <v>4</v>
      </c>
      <c r="B15" s="2"/>
      <c r="C15" s="2">
        <f>AUS_CSIRO!D7</f>
        <v>1.0336106178300017</v>
      </c>
      <c r="D15" s="2">
        <f>AUS_CSIRO!E7</f>
        <v>1.0325176785630985</v>
      </c>
      <c r="E15" s="2">
        <f>AUS_CSIRO!F7</f>
        <v>1.0314935804376268</v>
      </c>
      <c r="F15" s="2">
        <f>AUS_CSIRO!G7</f>
        <v>1.0305320178767037</v>
      </c>
      <c r="G15" s="2">
        <f>AUS_CSIRO!H7</f>
        <v>1.0296274325756627</v>
      </c>
      <c r="H15" s="2">
        <f>AUS_CSIRO!I7</f>
        <v>1.0702300481096807</v>
      </c>
      <c r="I15" s="2">
        <f>AUS_CSIRO!J7</f>
        <v>1.0656214504850861</v>
      </c>
      <c r="J15" s="2">
        <f>AUS_CSIRO!K7</f>
        <v>1.0615804519092726</v>
      </c>
      <c r="K15" s="2">
        <f>AUS_CSIRO!L7</f>
        <v>1.0580082760553089</v>
      </c>
      <c r="L15" s="2">
        <f>AUS_CSIRO!M7</f>
        <v>1.0548278093547507</v>
      </c>
      <c r="M15" s="2">
        <f>AUS_CSIRO!N7</f>
        <v>1.0407080880345894</v>
      </c>
      <c r="N15" s="2">
        <f>AUS_CSIRO!O7</f>
        <v>1.0391157602238568</v>
      </c>
      <c r="O15" s="2">
        <f>AUS_CSIRO!P7</f>
        <v>1.0376433134027627</v>
      </c>
      <c r="P15" s="2">
        <f>AUS_CSIRO!Q7</f>
        <v>1.0362777005513757</v>
      </c>
      <c r="Q15" s="2">
        <f>AUS_CSIRO!R7</f>
        <v>1.0350077016344876</v>
      </c>
      <c r="R15" s="2">
        <f>AUS_CSIRO!S7</f>
        <v>1.033823611164058</v>
      </c>
      <c r="S15" s="2">
        <f>AUS_CSIRO!T7</f>
        <v>1.0327170039441964</v>
      </c>
      <c r="T15" s="2">
        <f>AUS_CSIRO!U7</f>
        <v>1.0316805124920403</v>
      </c>
      <c r="U15" s="2">
        <f>AUS_CSIRO!V7</f>
        <v>1.0307076775304358</v>
      </c>
      <c r="V15" s="2">
        <f>AUS_CSIRO!W7</f>
        <v>1.0297928095422857</v>
      </c>
      <c r="W15" s="2">
        <f>AUS_CSIRO!X7</f>
        <v>1.0289308774520138</v>
      </c>
      <c r="X15" s="2">
        <f>AUS_CSIRO!Y7</f>
        <v>1.0281174159372655</v>
      </c>
      <c r="Y15" s="2">
        <f>AUS_CSIRO!Z7</f>
        <v>1.0273484482427844</v>
      </c>
      <c r="Z15" s="2">
        <f>AUS_CSIRO!AA7</f>
        <v>1.0266204210358834</v>
      </c>
      <c r="AA15" s="2">
        <f>AUS_CSIRO!AB7</f>
        <v>1.0259301495376676</v>
      </c>
      <c r="AB15" s="2">
        <f>AUS_CSIRO!AC7</f>
        <v>1.0252747827283222</v>
      </c>
      <c r="AC15" s="2">
        <f>AUS_CSIRO!AD7</f>
        <v>1.0246517159634654</v>
      </c>
      <c r="AD15" s="2">
        <f>AUS_CSIRO!AE7</f>
        <v>1.0240586294634617</v>
      </c>
      <c r="AE15" s="2">
        <f>AUS_CSIRO!AF7</f>
        <v>1.0234934102123303</v>
      </c>
      <c r="AF15" s="2">
        <f>AUS_CSIRO!AG7</f>
        <v>1.0229541392039414</v>
      </c>
      <c r="AG15" s="2"/>
    </row>
    <row r="17" spans="1:33" x14ac:dyDescent="0.35">
      <c r="A17" s="1" t="s">
        <v>1</v>
      </c>
      <c r="B17" s="2" t="s">
        <v>84</v>
      </c>
    </row>
    <row r="18" spans="1:33" x14ac:dyDescent="0.35">
      <c r="A18" s="2" t="s">
        <v>2</v>
      </c>
      <c r="B18" s="2">
        <f>India_NTP!C2</f>
        <v>2020</v>
      </c>
      <c r="C18" s="2">
        <f>India_NTP!D2</f>
        <v>2021</v>
      </c>
      <c r="D18" s="2">
        <f>India_NTP!E2</f>
        <v>2022</v>
      </c>
      <c r="E18" s="2">
        <f>India_NTP!F2</f>
        <v>2023</v>
      </c>
      <c r="F18" s="2">
        <f>India_NTP!G2</f>
        <v>2024</v>
      </c>
      <c r="G18" s="2">
        <f>India_NTP!H2</f>
        <v>2025</v>
      </c>
      <c r="H18" s="2">
        <f>India_NTP!I2</f>
        <v>2026</v>
      </c>
      <c r="I18" s="2">
        <f>India_NTP!J2</f>
        <v>2027</v>
      </c>
      <c r="J18" s="2">
        <f>India_NTP!K2</f>
        <v>2028</v>
      </c>
      <c r="K18" s="2">
        <f>India_NTP!L2</f>
        <v>2029</v>
      </c>
      <c r="L18" s="2">
        <f>India_NTP!M2</f>
        <v>2030</v>
      </c>
      <c r="M18" s="2"/>
      <c r="N18" s="2"/>
      <c r="O18" s="2"/>
      <c r="P18" s="2"/>
      <c r="Q18" s="2"/>
      <c r="R18" s="2"/>
      <c r="S18" s="2"/>
      <c r="T18" s="2"/>
      <c r="U18" s="2"/>
      <c r="V18" s="2"/>
      <c r="W18" s="2"/>
      <c r="X18" s="2"/>
      <c r="Y18" s="2"/>
      <c r="Z18" s="2"/>
      <c r="AA18" s="2"/>
      <c r="AB18" s="2"/>
      <c r="AC18" s="2"/>
      <c r="AD18" s="2"/>
      <c r="AE18" s="2"/>
      <c r="AF18" s="2"/>
      <c r="AG18" s="2"/>
    </row>
    <row r="19" spans="1:33" x14ac:dyDescent="0.35">
      <c r="A19" s="2" t="s">
        <v>20</v>
      </c>
      <c r="B19" s="2">
        <f>India_NTP!C3</f>
        <v>313.41752513863219</v>
      </c>
      <c r="C19" s="2">
        <f>India_NTP!D3</f>
        <v>321.15392850277266</v>
      </c>
      <c r="D19" s="2">
        <f>India_NTP!E3</f>
        <v>327.89167210104739</v>
      </c>
      <c r="E19" s="2">
        <f>India_NTP!F3</f>
        <v>333.63075593345656</v>
      </c>
      <c r="F19" s="2">
        <f>India_NTP!G3</f>
        <v>366.51946000000004</v>
      </c>
      <c r="G19" s="2">
        <f>India_NTP!H3</f>
        <v>405.24542500000001</v>
      </c>
      <c r="H19" s="2">
        <f>India_NTP!I3</f>
        <v>443.9383666666667</v>
      </c>
      <c r="I19" s="2">
        <f>India_NTP!J3</f>
        <v>479.15879999999993</v>
      </c>
      <c r="J19" s="2">
        <f>India_NTP!K3</f>
        <v>510.35321999999991</v>
      </c>
      <c r="K19" s="2">
        <f>India_NTP!L3</f>
        <v>536.96812166666666</v>
      </c>
      <c r="L19" s="2">
        <f>India_NTP!M3</f>
        <v>561</v>
      </c>
      <c r="M19" s="2"/>
      <c r="N19" s="2"/>
      <c r="O19" s="2"/>
      <c r="P19" s="2"/>
      <c r="Q19" s="2"/>
      <c r="R19" s="2"/>
      <c r="S19" s="2"/>
      <c r="T19" s="2"/>
      <c r="U19" s="2"/>
      <c r="V19" s="2"/>
      <c r="W19" s="2"/>
      <c r="X19" s="2"/>
      <c r="Y19" s="2"/>
      <c r="Z19" s="2"/>
      <c r="AA19" s="2"/>
      <c r="AB19" s="2"/>
      <c r="AC19" s="2"/>
      <c r="AD19" s="2"/>
      <c r="AE19" s="2"/>
      <c r="AF19" s="2"/>
      <c r="AG19" s="2"/>
    </row>
    <row r="20" spans="1:33" x14ac:dyDescent="0.35">
      <c r="A20" s="2" t="s">
        <v>21</v>
      </c>
      <c r="B20" s="2">
        <f>India_NTP!C4</f>
        <v>109.137</v>
      </c>
      <c r="C20" s="2">
        <f>India_NTP!D4</f>
        <v>115.157</v>
      </c>
      <c r="D20" s="2">
        <f>India_NTP!E4</f>
        <v>121.17699999999999</v>
      </c>
      <c r="E20" s="2">
        <f>India_NTP!F4</f>
        <v>127.197</v>
      </c>
      <c r="F20" s="2">
        <f>India_NTP!G4</f>
        <v>144.29900000000001</v>
      </c>
      <c r="G20" s="2">
        <f>India_NTP!H4</f>
        <v>162.74916666666667</v>
      </c>
      <c r="H20" s="2">
        <f>India_NTP!I4</f>
        <v>181.19933333333333</v>
      </c>
      <c r="I20" s="2">
        <f>India_NTP!J4</f>
        <v>199.64949999999999</v>
      </c>
      <c r="J20" s="2">
        <f>India_NTP!K4</f>
        <v>218.09966666666665</v>
      </c>
      <c r="K20" s="2">
        <f>India_NTP!L4</f>
        <v>236.54983333333331</v>
      </c>
      <c r="L20" s="2">
        <f>India_NTP!M4</f>
        <v>255</v>
      </c>
      <c r="M20" s="2"/>
      <c r="N20" s="2"/>
      <c r="O20" s="2"/>
      <c r="P20" s="2"/>
      <c r="Q20" s="2"/>
      <c r="R20" s="2"/>
      <c r="S20" s="2"/>
      <c r="T20" s="2"/>
      <c r="U20" s="2"/>
      <c r="V20" s="2"/>
      <c r="W20" s="2"/>
      <c r="X20" s="2"/>
      <c r="Y20" s="2"/>
      <c r="Z20" s="2"/>
      <c r="AA20" s="2"/>
      <c r="AB20" s="2"/>
      <c r="AC20" s="2"/>
      <c r="AD20" s="2"/>
      <c r="AE20" s="2"/>
      <c r="AF20" s="2"/>
      <c r="AG20" s="2"/>
    </row>
    <row r="21" spans="1:33" x14ac:dyDescent="0.35">
      <c r="A21" s="2" t="s">
        <v>0</v>
      </c>
      <c r="B21" s="2">
        <f>India_NTP!C5</f>
        <v>2.871780653111522</v>
      </c>
      <c r="C21" s="2">
        <f>India_NTP!D5</f>
        <v>2.7888354898336414</v>
      </c>
      <c r="D21" s="2">
        <f>India_NTP!E5</f>
        <v>2.7058903265557608</v>
      </c>
      <c r="E21" s="2">
        <f>India_NTP!F5</f>
        <v>2.6229451632778802</v>
      </c>
      <c r="F21" s="2">
        <f>India_NTP!G5</f>
        <v>2.54</v>
      </c>
      <c r="G21" s="2">
        <f>India_NTP!H5</f>
        <v>2.4900000000000002</v>
      </c>
      <c r="H21" s="2">
        <f>India_NTP!I5</f>
        <v>2.4500000000000002</v>
      </c>
      <c r="I21" s="2">
        <f>India_NTP!J5</f>
        <v>2.4</v>
      </c>
      <c r="J21" s="2">
        <f>India_NTP!K5</f>
        <v>2.34</v>
      </c>
      <c r="K21" s="2">
        <f>India_NTP!L5</f>
        <v>2.27</v>
      </c>
      <c r="L21" s="2">
        <f>India_NTP!M5</f>
        <v>2.2000000000000002</v>
      </c>
      <c r="M21" s="2"/>
      <c r="N21" s="2"/>
      <c r="O21" s="2"/>
      <c r="P21" s="2"/>
      <c r="Q21" s="2"/>
      <c r="R21" s="2"/>
      <c r="S21" s="2"/>
      <c r="T21" s="2"/>
      <c r="U21" s="2"/>
      <c r="V21" s="2"/>
      <c r="W21" s="2"/>
      <c r="X21" s="2"/>
      <c r="Y21" s="2"/>
      <c r="Z21" s="2"/>
      <c r="AA21" s="2"/>
      <c r="AB21" s="2"/>
      <c r="AC21" s="2"/>
      <c r="AD21" s="2"/>
      <c r="AE21" s="2"/>
      <c r="AF21" s="2"/>
      <c r="AG21" s="2"/>
    </row>
    <row r="22" spans="1:33" x14ac:dyDescent="0.35">
      <c r="A22" s="2" t="s">
        <v>23</v>
      </c>
      <c r="B22" s="2">
        <f>India_NTP!C6</f>
        <v>1</v>
      </c>
      <c r="C22" s="2">
        <f>India_NTP!D6</f>
        <v>0.87652939557919818</v>
      </c>
      <c r="D22" s="2">
        <f>India_NTP!E6</f>
        <v>0.75305879115839636</v>
      </c>
      <c r="E22" s="2">
        <f>India_NTP!F6</f>
        <v>0.62958818673759454</v>
      </c>
      <c r="F22" s="2">
        <f>India_NTP!G6</f>
        <v>0.50611758231679338</v>
      </c>
      <c r="G22" s="2">
        <f>India_NTP!H6</f>
        <v>0.43168852609373576</v>
      </c>
      <c r="H22" s="2">
        <f>India_NTP!I6</f>
        <v>0.37214528111528944</v>
      </c>
      <c r="I22" s="2">
        <f>India_NTP!J6</f>
        <v>0.29771622489223115</v>
      </c>
      <c r="J22" s="2">
        <f>India_NTP!K6</f>
        <v>0.20840135742456159</v>
      </c>
      <c r="K22" s="2">
        <f>India_NTP!L6</f>
        <v>0.10420067871228079</v>
      </c>
      <c r="L22" s="2">
        <f>India_NTP!M6</f>
        <v>0</v>
      </c>
      <c r="M22" s="2"/>
      <c r="N22" s="2"/>
      <c r="O22" s="2"/>
      <c r="P22" s="2"/>
      <c r="Q22" s="2"/>
      <c r="R22" s="2"/>
      <c r="S22" s="2"/>
      <c r="T22" s="2"/>
      <c r="U22" s="2"/>
      <c r="V22" s="2"/>
      <c r="W22" s="2"/>
      <c r="X22" s="2"/>
      <c r="Y22" s="2"/>
      <c r="Z22" s="2"/>
      <c r="AA22" s="2"/>
      <c r="AB22" s="2"/>
      <c r="AC22" s="2"/>
      <c r="AD22" s="2"/>
      <c r="AE22" s="2"/>
      <c r="AF22" s="2"/>
      <c r="AG22" s="2"/>
    </row>
    <row r="23" spans="1:33" x14ac:dyDescent="0.35">
      <c r="A23" s="2" t="s">
        <v>4</v>
      </c>
      <c r="B23" s="2"/>
      <c r="C23" s="2">
        <f>India_NTP!D7</f>
        <v>1.0551600282214098</v>
      </c>
      <c r="D23" s="2">
        <f>India_NTP!E7</f>
        <v>1.0522764573582153</v>
      </c>
      <c r="E23" s="2">
        <f>India_NTP!F7</f>
        <v>1.0496793946045868</v>
      </c>
      <c r="F23" s="2">
        <f>India_NTP!G7</f>
        <v>1.1344528565925298</v>
      </c>
      <c r="G23" s="2">
        <f>India_NTP!H7</f>
        <v>1.1278606689351045</v>
      </c>
      <c r="H23" s="2">
        <f>India_NTP!I7</f>
        <v>1.1133656598344077</v>
      </c>
      <c r="I23" s="2">
        <f>India_NTP!J7</f>
        <v>1.101822486469781</v>
      </c>
      <c r="J23" s="2">
        <f>India_NTP!K7</f>
        <v>1.0924127867420987</v>
      </c>
      <c r="K23" s="2">
        <f>India_NTP!L7</f>
        <v>1.0845951163000402</v>
      </c>
      <c r="L23" s="2">
        <f>India_NTP!M7</f>
        <v>1.0779969548347459</v>
      </c>
      <c r="M23" s="2"/>
      <c r="N23" s="2"/>
      <c r="O23" s="2"/>
      <c r="P23" s="2"/>
      <c r="Q23" s="2"/>
      <c r="R23" s="2"/>
      <c r="S23" s="2"/>
      <c r="T23" s="2"/>
      <c r="U23" s="2"/>
      <c r="V23" s="2"/>
      <c r="W23" s="2"/>
      <c r="X23" s="2"/>
      <c r="Y23" s="2"/>
      <c r="Z23" s="2"/>
      <c r="AA23" s="2"/>
      <c r="AB23" s="2"/>
      <c r="AC23" s="2"/>
      <c r="AD23" s="2"/>
      <c r="AE23" s="2"/>
      <c r="AF23" s="2"/>
      <c r="AG23" s="2"/>
    </row>
    <row r="25" spans="1:33" x14ac:dyDescent="0.35">
      <c r="A25" s="1" t="s">
        <v>1</v>
      </c>
      <c r="B25" t="s">
        <v>114</v>
      </c>
    </row>
    <row r="26" spans="1:33" x14ac:dyDescent="0.35">
      <c r="A26" t="str">
        <f>India_MPP!A2</f>
        <v>Year</v>
      </c>
      <c r="B26">
        <f>India_MPP!B2</f>
        <v>2020</v>
      </c>
      <c r="C26">
        <f>India_MPP!C2</f>
        <v>2021</v>
      </c>
      <c r="D26">
        <f>India_MPP!D2</f>
        <v>2022</v>
      </c>
      <c r="E26">
        <f>India_MPP!E2</f>
        <v>2023</v>
      </c>
      <c r="F26">
        <f>India_MPP!F2</f>
        <v>2024</v>
      </c>
      <c r="G26">
        <f>India_MPP!G2</f>
        <v>2025</v>
      </c>
      <c r="H26">
        <f>India_MPP!H2</f>
        <v>2026</v>
      </c>
      <c r="I26">
        <f>India_MPP!I2</f>
        <v>2027</v>
      </c>
      <c r="J26">
        <f>India_MPP!J2</f>
        <v>2028</v>
      </c>
      <c r="K26">
        <f>India_MPP!K2</f>
        <v>2029</v>
      </c>
      <c r="L26">
        <f>India_MPP!L2</f>
        <v>2030</v>
      </c>
      <c r="M26">
        <f>India_MPP!M2</f>
        <v>2031</v>
      </c>
      <c r="N26">
        <f>India_MPP!N2</f>
        <v>2032</v>
      </c>
      <c r="O26">
        <f>India_MPP!O2</f>
        <v>2033</v>
      </c>
      <c r="P26">
        <f>India_MPP!P2</f>
        <v>2034</v>
      </c>
      <c r="Q26">
        <f>India_MPP!Q2</f>
        <v>2035</v>
      </c>
      <c r="R26">
        <f>India_MPP!R2</f>
        <v>2036</v>
      </c>
      <c r="S26">
        <f>India_MPP!S2</f>
        <v>2037</v>
      </c>
      <c r="T26">
        <f>India_MPP!T2</f>
        <v>2038</v>
      </c>
      <c r="U26">
        <f>India_MPP!U2</f>
        <v>2039</v>
      </c>
      <c r="V26">
        <f>India_MPP!V2</f>
        <v>2040</v>
      </c>
      <c r="W26">
        <f>India_MPP!W2</f>
        <v>2041</v>
      </c>
      <c r="X26">
        <f>India_MPP!X2</f>
        <v>2042</v>
      </c>
      <c r="Y26">
        <f>India_MPP!Y2</f>
        <v>2043</v>
      </c>
      <c r="Z26">
        <f>India_MPP!Z2</f>
        <v>2044</v>
      </c>
      <c r="AA26">
        <f>India_MPP!AA2</f>
        <v>2045</v>
      </c>
      <c r="AB26">
        <f>India_MPP!AB2</f>
        <v>2046</v>
      </c>
      <c r="AC26">
        <f>India_MPP!AC2</f>
        <v>2047</v>
      </c>
      <c r="AD26">
        <f>India_MPP!AD2</f>
        <v>2048</v>
      </c>
      <c r="AE26">
        <f>India_MPP!AE2</f>
        <v>2049</v>
      </c>
      <c r="AF26">
        <f>India_MPP!AF2</f>
        <v>2050</v>
      </c>
    </row>
    <row r="27" spans="1:33" x14ac:dyDescent="0.35">
      <c r="A27" t="str">
        <f>India_MPP!A3</f>
        <v>Emissions in tCO2</v>
      </c>
      <c r="B27">
        <f>India_MPP!B3</f>
        <v>169.76070062908599</v>
      </c>
      <c r="C27">
        <f>India_MPP!C3</f>
        <v>211.56716417910448</v>
      </c>
      <c r="D27">
        <f>India_MPP!D3</f>
        <v>205.27476255088197</v>
      </c>
      <c r="E27">
        <f>India_MPP!E3</f>
        <v>198.98236092265944</v>
      </c>
      <c r="F27">
        <f>India_MPP!F3</f>
        <v>192.68995929443693</v>
      </c>
      <c r="G27">
        <f>India_MPP!G3</f>
        <v>229.97101270506974</v>
      </c>
      <c r="H27">
        <f>India_MPP!H3</f>
        <v>231.51925033921304</v>
      </c>
      <c r="I27">
        <f>India_MPP!I3</f>
        <v>230.79822992475641</v>
      </c>
      <c r="J27">
        <f>India_MPP!J3</f>
        <v>227.80795146169979</v>
      </c>
      <c r="K27">
        <f>India_MPP!K3</f>
        <v>222.54841495004317</v>
      </c>
      <c r="L27">
        <f>India_MPP!L3</f>
        <v>215.01962038978661</v>
      </c>
      <c r="M27">
        <f>India_MPP!M3</f>
        <v>0</v>
      </c>
      <c r="N27">
        <f>India_MPP!N3</f>
        <v>0</v>
      </c>
      <c r="O27">
        <f>India_MPP!O3</f>
        <v>0</v>
      </c>
      <c r="P27">
        <f>India_MPP!P3</f>
        <v>0</v>
      </c>
      <c r="Q27">
        <f>India_MPP!Q3</f>
        <v>0</v>
      </c>
      <c r="R27">
        <f>India_MPP!R3</f>
        <v>0</v>
      </c>
      <c r="S27">
        <f>India_MPP!S3</f>
        <v>0</v>
      </c>
      <c r="T27">
        <f>India_MPP!T3</f>
        <v>0</v>
      </c>
      <c r="U27">
        <f>India_MPP!U3</f>
        <v>0</v>
      </c>
      <c r="V27">
        <f>India_MPP!V3</f>
        <v>0</v>
      </c>
      <c r="W27">
        <f>India_MPP!W3</f>
        <v>0</v>
      </c>
      <c r="X27">
        <f>India_MPP!X3</f>
        <v>0</v>
      </c>
      <c r="Y27">
        <f>India_MPP!Y3</f>
        <v>0</v>
      </c>
      <c r="Z27">
        <f>India_MPP!Z3</f>
        <v>0</v>
      </c>
      <c r="AA27">
        <f>India_MPP!AA3</f>
        <v>0</v>
      </c>
      <c r="AB27">
        <f>India_MPP!AB3</f>
        <v>0</v>
      </c>
      <c r="AC27">
        <f>India_MPP!AC3</f>
        <v>0</v>
      </c>
      <c r="AD27">
        <f>India_MPP!AD3</f>
        <v>0</v>
      </c>
      <c r="AE27">
        <f>India_MPP!AE3</f>
        <v>0</v>
      </c>
      <c r="AF27">
        <f>India_MPP!AF3</f>
        <v>0</v>
      </c>
    </row>
    <row r="28" spans="1:33" x14ac:dyDescent="0.35">
      <c r="A28" t="str">
        <f>India_MPP!A4</f>
        <v>Output in t crude steel</v>
      </c>
      <c r="B28">
        <f>India_MPP!B4</f>
        <v>99.173553719008268</v>
      </c>
      <c r="C28">
        <f>India_MPP!C4</f>
        <v>127.27272727272728</v>
      </c>
      <c r="D28">
        <f>India_MPP!D4</f>
        <v>127.27272727272728</v>
      </c>
      <c r="E28">
        <f>India_MPP!E4</f>
        <v>127.27272727272728</v>
      </c>
      <c r="F28">
        <f>India_MPP!F4</f>
        <v>127.27272727272728</v>
      </c>
      <c r="G28">
        <f>India_MPP!G4</f>
        <v>157.02479338842977</v>
      </c>
      <c r="H28">
        <f>India_MPP!H4</f>
        <v>169.00826446280993</v>
      </c>
      <c r="I28">
        <f>India_MPP!I4</f>
        <v>180.9917355371901</v>
      </c>
      <c r="J28">
        <f>India_MPP!J4</f>
        <v>192.97520661157026</v>
      </c>
      <c r="K28">
        <f>India_MPP!K4</f>
        <v>204.95867768595042</v>
      </c>
      <c r="L28">
        <f>India_MPP!L4</f>
        <v>216.94214876033058</v>
      </c>
      <c r="M28">
        <f>India_MPP!M4</f>
        <v>0</v>
      </c>
      <c r="N28">
        <f>India_MPP!N4</f>
        <v>0</v>
      </c>
      <c r="O28">
        <f>India_MPP!O4</f>
        <v>0</v>
      </c>
      <c r="P28">
        <f>India_MPP!P4</f>
        <v>0</v>
      </c>
      <c r="Q28">
        <f>India_MPP!Q4</f>
        <v>0</v>
      </c>
      <c r="R28">
        <f>India_MPP!R4</f>
        <v>0</v>
      </c>
      <c r="S28">
        <f>India_MPP!S4</f>
        <v>0</v>
      </c>
      <c r="T28">
        <f>India_MPP!T4</f>
        <v>0</v>
      </c>
      <c r="U28">
        <f>India_MPP!U4</f>
        <v>0</v>
      </c>
      <c r="V28">
        <f>India_MPP!V4</f>
        <v>0</v>
      </c>
      <c r="W28">
        <f>India_MPP!W4</f>
        <v>0</v>
      </c>
      <c r="X28">
        <f>India_MPP!X4</f>
        <v>0</v>
      </c>
      <c r="Y28">
        <f>India_MPP!Y4</f>
        <v>0</v>
      </c>
      <c r="Z28">
        <f>India_MPP!Z4</f>
        <v>0</v>
      </c>
      <c r="AA28">
        <f>India_MPP!AA4</f>
        <v>0</v>
      </c>
      <c r="AB28">
        <f>India_MPP!AB4</f>
        <v>0</v>
      </c>
      <c r="AC28">
        <f>India_MPP!AC4</f>
        <v>0</v>
      </c>
      <c r="AD28">
        <f>India_MPP!AD4</f>
        <v>0</v>
      </c>
      <c r="AE28">
        <f>India_MPP!AE4</f>
        <v>0</v>
      </c>
      <c r="AF28">
        <f>India_MPP!AF4</f>
        <v>0</v>
      </c>
    </row>
    <row r="29" spans="1:33" x14ac:dyDescent="0.35">
      <c r="A29" t="str">
        <f>India_MPP!A5</f>
        <v>Emission Intensity (tCO2/t crude steel)</v>
      </c>
      <c r="B29">
        <f>India_MPP!B5</f>
        <v>1.7117537313432836</v>
      </c>
      <c r="C29">
        <f>India_MPP!C5</f>
        <v>1.6623134328358209</v>
      </c>
      <c r="D29">
        <f>India_MPP!D5</f>
        <v>1.6128731343283582</v>
      </c>
      <c r="E29">
        <f>India_MPP!E5</f>
        <v>1.5634328358208955</v>
      </c>
      <c r="F29">
        <f>India_MPP!F5</f>
        <v>1.5139925373134329</v>
      </c>
      <c r="G29">
        <f>India_MPP!G5</f>
        <v>1.4645522388059702</v>
      </c>
      <c r="H29">
        <f>India_MPP!H5</f>
        <v>1.3698694029850746</v>
      </c>
      <c r="I29">
        <f>India_MPP!I5</f>
        <v>1.2751865671641791</v>
      </c>
      <c r="J29">
        <f>India_MPP!J5</f>
        <v>1.1805037313432836</v>
      </c>
      <c r="K29">
        <f>India_MPP!K5</f>
        <v>1.085820895522388</v>
      </c>
      <c r="L29">
        <f>India_MPP!L5</f>
        <v>0.99113805970149249</v>
      </c>
      <c r="M29">
        <f>India_MPP!M5</f>
        <v>0</v>
      </c>
      <c r="N29">
        <f>India_MPP!N5</f>
        <v>0</v>
      </c>
      <c r="O29">
        <f>India_MPP!O5</f>
        <v>0</v>
      </c>
      <c r="P29">
        <f>India_MPP!P5</f>
        <v>0</v>
      </c>
      <c r="Q29">
        <f>India_MPP!Q5</f>
        <v>0</v>
      </c>
      <c r="R29">
        <f>India_MPP!R5</f>
        <v>0</v>
      </c>
      <c r="S29">
        <f>India_MPP!S5</f>
        <v>0</v>
      </c>
      <c r="T29">
        <f>India_MPP!T5</f>
        <v>0</v>
      </c>
      <c r="U29">
        <f>India_MPP!U5</f>
        <v>0</v>
      </c>
      <c r="V29">
        <f>India_MPP!V5</f>
        <v>0</v>
      </c>
      <c r="W29">
        <f>India_MPP!W5</f>
        <v>0</v>
      </c>
      <c r="X29">
        <f>India_MPP!X5</f>
        <v>0</v>
      </c>
      <c r="Y29">
        <f>India_MPP!Y5</f>
        <v>0</v>
      </c>
      <c r="Z29">
        <f>India_MPP!Z5</f>
        <v>0</v>
      </c>
      <c r="AA29">
        <f>India_MPP!AA5</f>
        <v>0</v>
      </c>
      <c r="AB29">
        <f>India_MPP!AB5</f>
        <v>0</v>
      </c>
      <c r="AC29">
        <f>India_MPP!AC5</f>
        <v>0</v>
      </c>
      <c r="AD29">
        <f>India_MPP!AD5</f>
        <v>0</v>
      </c>
      <c r="AE29">
        <f>India_MPP!AE5</f>
        <v>0</v>
      </c>
      <c r="AF29">
        <f>India_MPP!AF5</f>
        <v>0</v>
      </c>
    </row>
    <row r="30" spans="1:33" x14ac:dyDescent="0.35">
      <c r="A30" t="str">
        <f>India_MPP!A6</f>
        <v>Py starting in 2020</v>
      </c>
      <c r="B30">
        <f>India_MPP!B6</f>
        <v>1</v>
      </c>
      <c r="C30">
        <f>India_MPP!C6</f>
        <v>0.93139158576051784</v>
      </c>
      <c r="D30">
        <f>India_MPP!D6</f>
        <v>0.86278317152103567</v>
      </c>
      <c r="E30">
        <f>India_MPP!E6</f>
        <v>0.7941747572815534</v>
      </c>
      <c r="F30">
        <f>India_MPP!F6</f>
        <v>0.72556634304207124</v>
      </c>
      <c r="G30">
        <f>India_MPP!G6</f>
        <v>0.65695792880258908</v>
      </c>
      <c r="H30">
        <f>India_MPP!H6</f>
        <v>0.52556634304207128</v>
      </c>
      <c r="I30">
        <f>India_MPP!I6</f>
        <v>0.39417475728155343</v>
      </c>
      <c r="J30">
        <f>India_MPP!J6</f>
        <v>0.26278317152103564</v>
      </c>
      <c r="K30">
        <f>India_MPP!K6</f>
        <v>0.13139158576051782</v>
      </c>
      <c r="L30">
        <f>India_MPP!L6</f>
        <v>0</v>
      </c>
      <c r="M30">
        <f>India_MPP!M6</f>
        <v>0</v>
      </c>
      <c r="N30">
        <f>India_MPP!N6</f>
        <v>0</v>
      </c>
      <c r="O30">
        <f>India_MPP!O6</f>
        <v>0</v>
      </c>
      <c r="P30">
        <f>India_MPP!P6</f>
        <v>0</v>
      </c>
      <c r="Q30">
        <f>India_MPP!Q6</f>
        <v>0</v>
      </c>
      <c r="R30">
        <f>India_MPP!R6</f>
        <v>0</v>
      </c>
      <c r="S30">
        <f>India_MPP!S6</f>
        <v>0</v>
      </c>
      <c r="T30">
        <f>India_MPP!T6</f>
        <v>0</v>
      </c>
      <c r="U30">
        <f>India_MPP!U6</f>
        <v>0</v>
      </c>
      <c r="V30">
        <f>India_MPP!V6</f>
        <v>0</v>
      </c>
      <c r="W30">
        <f>India_MPP!W6</f>
        <v>0</v>
      </c>
      <c r="X30">
        <f>India_MPP!X6</f>
        <v>0</v>
      </c>
      <c r="Y30">
        <f>India_MPP!Y6</f>
        <v>0</v>
      </c>
      <c r="Z30">
        <f>India_MPP!Z6</f>
        <v>0</v>
      </c>
      <c r="AA30">
        <f>India_MPP!AA6</f>
        <v>0</v>
      </c>
      <c r="AB30">
        <f>India_MPP!AB6</f>
        <v>0</v>
      </c>
      <c r="AC30">
        <f>India_MPP!AC6</f>
        <v>0</v>
      </c>
      <c r="AD30">
        <f>India_MPP!AD6</f>
        <v>0</v>
      </c>
      <c r="AE30">
        <f>India_MPP!AE6</f>
        <v>0</v>
      </c>
      <c r="AF30">
        <f>India_MPP!AF6</f>
        <v>0</v>
      </c>
    </row>
    <row r="31" spans="1:33" x14ac:dyDescent="0.35">
      <c r="A31" t="str">
        <f>India_MPP!A7</f>
        <v>Yearly growth physical output</v>
      </c>
      <c r="B31">
        <f>India_MPP!B7</f>
        <v>0</v>
      </c>
      <c r="C31">
        <f>India_MPP!C7</f>
        <v>1.2833333333333334</v>
      </c>
      <c r="D31">
        <f>India_MPP!D7</f>
        <v>1</v>
      </c>
      <c r="E31">
        <f>India_MPP!E7</f>
        <v>1</v>
      </c>
      <c r="F31">
        <f>India_MPP!F7</f>
        <v>1</v>
      </c>
      <c r="G31">
        <f>India_MPP!G7</f>
        <v>1.2337662337662338</v>
      </c>
      <c r="H31">
        <f>India_MPP!H7</f>
        <v>1.0763157894736841</v>
      </c>
      <c r="I31">
        <f>India_MPP!I7</f>
        <v>1.0709046454767726</v>
      </c>
      <c r="J31">
        <f>India_MPP!J7</f>
        <v>1.0662100456621004</v>
      </c>
      <c r="K31">
        <f>India_MPP!K7</f>
        <v>1.0620985010706638</v>
      </c>
      <c r="L31">
        <f>India_MPP!L7</f>
        <v>1.0584677419354838</v>
      </c>
      <c r="M31">
        <f>India_MPP!M7</f>
        <v>0</v>
      </c>
      <c r="N31">
        <f>India_MPP!N7</f>
        <v>0</v>
      </c>
      <c r="O31">
        <f>India_MPP!O7</f>
        <v>0</v>
      </c>
      <c r="P31">
        <f>India_MPP!P7</f>
        <v>0</v>
      </c>
      <c r="Q31">
        <f>India_MPP!Q7</f>
        <v>0</v>
      </c>
      <c r="R31">
        <f>India_MPP!R7</f>
        <v>0</v>
      </c>
      <c r="S31">
        <f>India_MPP!S7</f>
        <v>0</v>
      </c>
      <c r="T31">
        <f>India_MPP!T7</f>
        <v>0</v>
      </c>
      <c r="U31">
        <f>India_MPP!U7</f>
        <v>0</v>
      </c>
      <c r="V31">
        <f>India_MPP!V7</f>
        <v>0</v>
      </c>
      <c r="W31">
        <f>India_MPP!W7</f>
        <v>0</v>
      </c>
      <c r="X31">
        <f>India_MPP!X7</f>
        <v>0</v>
      </c>
      <c r="Y31">
        <f>India_MPP!Y7</f>
        <v>0</v>
      </c>
      <c r="Z31">
        <f>India_MPP!Z7</f>
        <v>0</v>
      </c>
      <c r="AA31">
        <f>India_MPP!AA7</f>
        <v>0</v>
      </c>
      <c r="AB31">
        <f>India_MPP!AB7</f>
        <v>0</v>
      </c>
      <c r="AC31">
        <f>India_MPP!AC7</f>
        <v>0</v>
      </c>
      <c r="AD31">
        <f>India_MPP!AD7</f>
        <v>0</v>
      </c>
      <c r="AE31">
        <f>India_MPP!AE7</f>
        <v>0</v>
      </c>
      <c r="AF31">
        <f>India_MPP!AF7</f>
        <v>0</v>
      </c>
    </row>
    <row r="33" spans="1:32" x14ac:dyDescent="0.35">
      <c r="A33" s="1" t="s">
        <v>1</v>
      </c>
      <c r="B33" t="s">
        <v>81</v>
      </c>
    </row>
    <row r="34" spans="1:32" x14ac:dyDescent="0.35">
      <c r="A34" s="2" t="s">
        <v>2</v>
      </c>
      <c r="B34">
        <f>Global_IEA!C2</f>
        <v>2020</v>
      </c>
      <c r="C34">
        <f>Global_IEA!D2</f>
        <v>2021</v>
      </c>
      <c r="D34">
        <f>Global_IEA!E2</f>
        <v>2022</v>
      </c>
      <c r="E34">
        <f>Global_IEA!F2</f>
        <v>2023</v>
      </c>
      <c r="F34">
        <f>Global_IEA!G2</f>
        <v>2024</v>
      </c>
      <c r="G34">
        <f>Global_IEA!H2</f>
        <v>2025</v>
      </c>
      <c r="H34">
        <f>Global_IEA!I2</f>
        <v>2026</v>
      </c>
      <c r="I34">
        <f>Global_IEA!J2</f>
        <v>2027</v>
      </c>
      <c r="J34">
        <f>Global_IEA!K2</f>
        <v>2028</v>
      </c>
      <c r="K34">
        <f>Global_IEA!L2</f>
        <v>2029</v>
      </c>
      <c r="L34">
        <f>Global_IEA!M2</f>
        <v>2030</v>
      </c>
      <c r="M34">
        <f>Global_IEA!N2</f>
        <v>2031</v>
      </c>
      <c r="N34">
        <f>Global_IEA!O2</f>
        <v>2032</v>
      </c>
      <c r="O34">
        <f>Global_IEA!P2</f>
        <v>2033</v>
      </c>
      <c r="P34">
        <f>Global_IEA!Q2</f>
        <v>2034</v>
      </c>
      <c r="Q34">
        <f>Global_IEA!R2</f>
        <v>2035</v>
      </c>
      <c r="R34">
        <f>Global_IEA!S2</f>
        <v>2036</v>
      </c>
      <c r="S34">
        <f>Global_IEA!T2</f>
        <v>2037</v>
      </c>
      <c r="T34">
        <f>Global_IEA!U2</f>
        <v>2038</v>
      </c>
      <c r="U34">
        <f>Global_IEA!V2</f>
        <v>2039</v>
      </c>
      <c r="V34">
        <f>Global_IEA!W2</f>
        <v>2040</v>
      </c>
      <c r="W34">
        <f>Global_IEA!X2</f>
        <v>2041</v>
      </c>
      <c r="X34">
        <f>Global_IEA!Y2</f>
        <v>2042</v>
      </c>
      <c r="Y34">
        <f>Global_IEA!Z2</f>
        <v>2043</v>
      </c>
      <c r="Z34">
        <f>Global_IEA!AA2</f>
        <v>2044</v>
      </c>
      <c r="AA34">
        <f>Global_IEA!AB2</f>
        <v>2045</v>
      </c>
      <c r="AB34">
        <f>Global_IEA!AC2</f>
        <v>2046</v>
      </c>
      <c r="AC34">
        <f>Global_IEA!AD2</f>
        <v>2047</v>
      </c>
      <c r="AD34">
        <f>Global_IEA!AE2</f>
        <v>2048</v>
      </c>
      <c r="AE34">
        <f>Global_IEA!AF2</f>
        <v>2049</v>
      </c>
      <c r="AF34">
        <f>Global_IEA!AG2</f>
        <v>2050</v>
      </c>
    </row>
    <row r="35" spans="1:32" x14ac:dyDescent="0.35">
      <c r="A35" s="2" t="s">
        <v>20</v>
      </c>
      <c r="B35">
        <f>Global_IEA!C3</f>
        <v>2507</v>
      </c>
      <c r="C35">
        <f>Global_IEA!D3</f>
        <v>2618.5</v>
      </c>
      <c r="D35">
        <f>Global_IEA!E3</f>
        <v>2730</v>
      </c>
      <c r="E35">
        <f>Global_IEA!F3</f>
        <v>2761</v>
      </c>
      <c r="F35">
        <f>Global_IEA!G3</f>
        <v>2759.4285714285716</v>
      </c>
      <c r="G35">
        <f>Global_IEA!H3</f>
        <v>2757.8571428571431</v>
      </c>
      <c r="H35">
        <f>Global_IEA!I3</f>
        <v>2756.2857142857147</v>
      </c>
      <c r="I35">
        <f>Global_IEA!J3</f>
        <v>2754.7142857142862</v>
      </c>
      <c r="J35">
        <f>Global_IEA!K3</f>
        <v>2753.1428571428578</v>
      </c>
      <c r="K35">
        <f>Global_IEA!L3</f>
        <v>2751.5714285714294</v>
      </c>
      <c r="L35">
        <f>Global_IEA!M3</f>
        <v>2750</v>
      </c>
      <c r="M35">
        <f>Global_IEA!N3</f>
        <v>2667.3</v>
      </c>
      <c r="N35">
        <f>Global_IEA!O3</f>
        <v>2584.6000000000004</v>
      </c>
      <c r="O35">
        <f>Global_IEA!P3</f>
        <v>2501.9000000000005</v>
      </c>
      <c r="P35">
        <f>Global_IEA!Q3</f>
        <v>2419.2000000000007</v>
      </c>
      <c r="Q35">
        <f>Global_IEA!R3</f>
        <v>2336.5000000000009</v>
      </c>
      <c r="R35">
        <f>Global_IEA!S3</f>
        <v>2253.8000000000011</v>
      </c>
      <c r="S35">
        <f>Global_IEA!T3</f>
        <v>2171.1000000000013</v>
      </c>
      <c r="T35">
        <f>Global_IEA!U3</f>
        <v>2088.4000000000015</v>
      </c>
      <c r="U35">
        <f>Global_IEA!V3</f>
        <v>2005.7000000000014</v>
      </c>
      <c r="V35">
        <f>Global_IEA!W3</f>
        <v>1923</v>
      </c>
      <c r="W35">
        <f>Global_IEA!X3</f>
        <v>1853.1</v>
      </c>
      <c r="X35">
        <f>Global_IEA!Y3</f>
        <v>1783.1999999999998</v>
      </c>
      <c r="Y35">
        <f>Global_IEA!Z3</f>
        <v>1713.2999999999997</v>
      </c>
      <c r="Z35">
        <f>Global_IEA!AA3</f>
        <v>1643.3999999999996</v>
      </c>
      <c r="AA35">
        <f>Global_IEA!AB3</f>
        <v>1573.4999999999995</v>
      </c>
      <c r="AB35">
        <f>Global_IEA!AC3</f>
        <v>1503.5999999999995</v>
      </c>
      <c r="AC35">
        <f>Global_IEA!AD3</f>
        <v>1433.6999999999994</v>
      </c>
      <c r="AD35">
        <f>Global_IEA!AE3</f>
        <v>1363.7999999999993</v>
      </c>
      <c r="AE35">
        <f>Global_IEA!AF3</f>
        <v>1293.8999999999992</v>
      </c>
      <c r="AF35">
        <f>Global_IEA!AG3</f>
        <v>1224</v>
      </c>
    </row>
    <row r="36" spans="1:32" x14ac:dyDescent="0.35">
      <c r="A36" s="2" t="s">
        <v>21</v>
      </c>
      <c r="B36">
        <f>Global_IEA!C4</f>
        <v>1869</v>
      </c>
      <c r="C36">
        <f>Global_IEA!D4</f>
        <v>1879.5</v>
      </c>
      <c r="D36">
        <f>Global_IEA!E4</f>
        <v>1890</v>
      </c>
      <c r="E36">
        <f>Global_IEA!F4</f>
        <v>1903</v>
      </c>
      <c r="F36">
        <f>Global_IEA!G4</f>
        <v>1900.1428571428571</v>
      </c>
      <c r="G36">
        <f>Global_IEA!H4</f>
        <v>1897.2857142857142</v>
      </c>
      <c r="H36">
        <f>Global_IEA!I4</f>
        <v>1894.4285714285713</v>
      </c>
      <c r="I36">
        <f>Global_IEA!J4</f>
        <v>1891.5714285714284</v>
      </c>
      <c r="J36">
        <f>Global_IEA!K4</f>
        <v>1888.7142857142856</v>
      </c>
      <c r="K36">
        <f>Global_IEA!L4</f>
        <v>1885.8571428571427</v>
      </c>
      <c r="L36">
        <f>Global_IEA!M4</f>
        <v>1883</v>
      </c>
      <c r="M36">
        <f>Global_IEA!N4</f>
        <v>1889.3</v>
      </c>
      <c r="N36">
        <f>Global_IEA!O4</f>
        <v>1895.6</v>
      </c>
      <c r="O36">
        <f>Global_IEA!P4</f>
        <v>1901.8999999999999</v>
      </c>
      <c r="P36">
        <f>Global_IEA!Q4</f>
        <v>1908.1999999999998</v>
      </c>
      <c r="Q36">
        <f>Global_IEA!R4</f>
        <v>1914.4999999999998</v>
      </c>
      <c r="R36">
        <f>Global_IEA!S4</f>
        <v>1920.7999999999997</v>
      </c>
      <c r="S36">
        <f>Global_IEA!T4</f>
        <v>1927.0999999999997</v>
      </c>
      <c r="T36">
        <f>Global_IEA!U4</f>
        <v>1933.3999999999996</v>
      </c>
      <c r="U36">
        <f>Global_IEA!V4</f>
        <v>1939.6999999999996</v>
      </c>
      <c r="V36">
        <f>Global_IEA!W4</f>
        <v>1946</v>
      </c>
      <c r="W36">
        <f>Global_IEA!X4</f>
        <v>1945.8</v>
      </c>
      <c r="X36">
        <f>Global_IEA!Y4</f>
        <v>1945.6</v>
      </c>
      <c r="Y36">
        <f>Global_IEA!Z4</f>
        <v>1945.3999999999999</v>
      </c>
      <c r="Z36">
        <f>Global_IEA!AA4</f>
        <v>1945.1999999999998</v>
      </c>
      <c r="AA36">
        <f>Global_IEA!AB4</f>
        <v>1944.9999999999998</v>
      </c>
      <c r="AB36">
        <f>Global_IEA!AC4</f>
        <v>1944.7999999999997</v>
      </c>
      <c r="AC36">
        <f>Global_IEA!AD4</f>
        <v>1944.5999999999997</v>
      </c>
      <c r="AD36">
        <f>Global_IEA!AE4</f>
        <v>1944.3999999999996</v>
      </c>
      <c r="AE36">
        <f>Global_IEA!AF4</f>
        <v>1944.1999999999996</v>
      </c>
      <c r="AF36">
        <f>Global_IEA!AG4</f>
        <v>1944</v>
      </c>
    </row>
    <row r="37" spans="1:32" x14ac:dyDescent="0.35">
      <c r="A37" s="2" t="s">
        <v>0</v>
      </c>
      <c r="B37">
        <f>Global_IEA!C5</f>
        <v>1.3413590155163189</v>
      </c>
      <c r="C37">
        <f>Global_IEA!D5</f>
        <v>1.3931896781058792</v>
      </c>
      <c r="D37">
        <f>Global_IEA!E5</f>
        <v>1.4444444444444444</v>
      </c>
      <c r="E37">
        <f>Global_IEA!F5</f>
        <v>1.4508670520231215</v>
      </c>
      <c r="F37">
        <f>Global_IEA!G5</f>
        <v>1.452221637470867</v>
      </c>
      <c r="G37">
        <f>Global_IEA!H5</f>
        <v>1.4535803026880507</v>
      </c>
      <c r="H37">
        <f>Global_IEA!I5</f>
        <v>1.4549430661337761</v>
      </c>
      <c r="I37">
        <f>Global_IEA!J5</f>
        <v>1.4563099463786726</v>
      </c>
      <c r="J37">
        <f>Global_IEA!K5</f>
        <v>1.4576809621057414</v>
      </c>
      <c r="K37">
        <f>Global_IEA!L5</f>
        <v>1.4590561321112043</v>
      </c>
      <c r="L37">
        <f>Global_IEA!M5</f>
        <v>1.4604354753053639</v>
      </c>
      <c r="M37">
        <f>Global_IEA!N5</f>
        <v>1.4117927274651989</v>
      </c>
      <c r="N37">
        <f>Global_IEA!O5</f>
        <v>1.3634733066047693</v>
      </c>
      <c r="O37">
        <f>Global_IEA!P5</f>
        <v>1.3154739996845264</v>
      </c>
      <c r="P37">
        <f>Global_IEA!Q5</f>
        <v>1.2677916360968458</v>
      </c>
      <c r="Q37">
        <f>Global_IEA!R5</f>
        <v>1.2204230869678774</v>
      </c>
      <c r="R37">
        <f>Global_IEA!S5</f>
        <v>1.1733652644731369</v>
      </c>
      <c r="S37">
        <f>Global_IEA!T5</f>
        <v>1.1266151211665205</v>
      </c>
      <c r="T37">
        <f>Global_IEA!U5</f>
        <v>1.0801696493224382</v>
      </c>
      <c r="U37">
        <f>Global_IEA!V5</f>
        <v>1.0340258802907676</v>
      </c>
      <c r="V37">
        <f>Global_IEA!W5</f>
        <v>0.98818088386433711</v>
      </c>
      <c r="W37">
        <f>Global_IEA!X5</f>
        <v>0.95235892691951896</v>
      </c>
      <c r="X37">
        <f>Global_IEA!Y5</f>
        <v>0.91652960526315785</v>
      </c>
      <c r="Y37">
        <f>Global_IEA!Z5</f>
        <v>0.88069291662383054</v>
      </c>
      <c r="Z37">
        <f>Global_IEA!AA5</f>
        <v>0.84484885872917936</v>
      </c>
      <c r="AA37">
        <f>Global_IEA!AB5</f>
        <v>0.80899742930591245</v>
      </c>
      <c r="AB37">
        <f>Global_IEA!AC5</f>
        <v>0.77313862607980233</v>
      </c>
      <c r="AC37">
        <f>Global_IEA!AD5</f>
        <v>0.73727244677568626</v>
      </c>
      <c r="AD37">
        <f>Global_IEA!AE5</f>
        <v>0.70139888911746529</v>
      </c>
      <c r="AE37">
        <f>Global_IEA!AF5</f>
        <v>0.66551795082810383</v>
      </c>
      <c r="AF37">
        <f>Global_IEA!AG5</f>
        <v>0.62962962962962965</v>
      </c>
    </row>
    <row r="38" spans="1:32" x14ac:dyDescent="0.35">
      <c r="A38" s="2" t="s">
        <v>136</v>
      </c>
      <c r="F38">
        <f>Global_IEA!G6</f>
        <v>1</v>
      </c>
      <c r="G38">
        <f>Global_IEA!H6</f>
        <v>1.00165168784067</v>
      </c>
      <c r="H38">
        <f>Global_IEA!I6</f>
        <v>1.0033083577727082</v>
      </c>
      <c r="I38">
        <f>Global_IEA!J6</f>
        <v>1.0049700323718618</v>
      </c>
      <c r="J38">
        <f>Global_IEA!K6</f>
        <v>1.0066367343504852</v>
      </c>
      <c r="K38">
        <f>Global_IEA!L6</f>
        <v>1.0083084865585716</v>
      </c>
      <c r="L38">
        <f>Global_IEA!M6</f>
        <v>1.009985311984799</v>
      </c>
      <c r="M38">
        <f>Global_IEA!N6</f>
        <v>0.95085180791901036</v>
      </c>
      <c r="N38">
        <f>Global_IEA!O6</f>
        <v>0.89211136259516588</v>
      </c>
      <c r="O38">
        <f>Global_IEA!P6</f>
        <v>0.8337600700191421</v>
      </c>
      <c r="P38">
        <f>Global_IEA!Q6</f>
        <v>0.77579407578001081</v>
      </c>
      <c r="Q38">
        <f>Global_IEA!R6</f>
        <v>0.71820957620131975</v>
      </c>
      <c r="R38">
        <f>Global_IEA!S6</f>
        <v>0.66100281750907786</v>
      </c>
      <c r="S38">
        <f>Global_IEA!T6</f>
        <v>0.60417009501605867</v>
      </c>
      <c r="T38">
        <f>Global_IEA!U6</f>
        <v>0.54770775232205282</v>
      </c>
      <c r="U38">
        <f>Global_IEA!V6</f>
        <v>0.49161218052970385</v>
      </c>
      <c r="V38">
        <f>Global_IEA!W6</f>
        <v>0.43587981747557764</v>
      </c>
      <c r="W38">
        <f>Global_IEA!X6</f>
        <v>0.3923321576352794</v>
      </c>
      <c r="X38">
        <f>Global_IEA!Y6</f>
        <v>0.34877554473991529</v>
      </c>
      <c r="Y38">
        <f>Global_IEA!Z6</f>
        <v>0.30520997602818534</v>
      </c>
      <c r="Z38">
        <f>Global_IEA!AA6</f>
        <v>0.26163544873765376</v>
      </c>
      <c r="AA38">
        <f>Global_IEA!AB6</f>
        <v>0.21805196010474892</v>
      </c>
      <c r="AB38">
        <f>Global_IEA!AC6</f>
        <v>0.17445950736476196</v>
      </c>
      <c r="AC38">
        <f>Global_IEA!AD6</f>
        <v>0.13085808775184696</v>
      </c>
      <c r="AD38">
        <f>Global_IEA!AE6</f>
        <v>8.7247698499019838E-2</v>
      </c>
      <c r="AE38">
        <f>Global_IEA!AF6</f>
        <v>4.362833683815797E-2</v>
      </c>
      <c r="AF38">
        <f>Global_IEA!AG6</f>
        <v>0</v>
      </c>
    </row>
    <row r="39" spans="1:32" x14ac:dyDescent="0.35">
      <c r="A39" s="2" t="s">
        <v>135</v>
      </c>
      <c r="B39">
        <f>Global_IEA!C7</f>
        <v>1</v>
      </c>
      <c r="C39">
        <f>Global_IEA!D7</f>
        <v>0.56472788424023357</v>
      </c>
      <c r="D39">
        <f>Global_IEA!E7</f>
        <v>0.13429212532224302</v>
      </c>
      <c r="E39">
        <f>Global_IEA!F7</f>
        <v>8.0355288519609477E-2</v>
      </c>
      <c r="F39">
        <f>Global_IEA!G7</f>
        <v>6.8979526675956707E-2</v>
      </c>
      <c r="G39">
        <f>Global_IEA!H7</f>
        <v>5.7569503069353413E-2</v>
      </c>
      <c r="H39">
        <f>Global_IEA!I7</f>
        <v>4.6125062680886612E-2</v>
      </c>
      <c r="I39">
        <f>Global_IEA!J7</f>
        <v>3.4646049555050809E-2</v>
      </c>
      <c r="J39">
        <f>Global_IEA!K7</f>
        <v>2.3132306792647134E-2</v>
      </c>
      <c r="K39">
        <f>Global_IEA!L7</f>
        <v>1.1583676543652615E-2</v>
      </c>
    </row>
    <row r="40" spans="1:32" x14ac:dyDescent="0.35">
      <c r="A40" s="2" t="s">
        <v>4</v>
      </c>
      <c r="E40">
        <f>Global_IEA!F8</f>
        <v>1.0068783068783069</v>
      </c>
      <c r="F40">
        <f>Global_IEA!G8</f>
        <v>0.9984986112153742</v>
      </c>
      <c r="G40">
        <f>Global_IEA!H8</f>
        <v>0.99849635365761968</v>
      </c>
      <c r="H40">
        <f>Global_IEA!I8</f>
        <v>0.99849408930050443</v>
      </c>
      <c r="I40">
        <f>Global_IEA!J8</f>
        <v>0.99849181811326448</v>
      </c>
      <c r="J40">
        <f>Global_IEA!K8</f>
        <v>0.99848954006494972</v>
      </c>
      <c r="K40">
        <f>Global_IEA!L8</f>
        <v>0.99848725512442327</v>
      </c>
      <c r="L40">
        <f>Global_IEA!M8</f>
        <v>0.99848496326035918</v>
      </c>
      <c r="M40">
        <f>Global_IEA!N8</f>
        <v>1.0033457249070632</v>
      </c>
      <c r="N40">
        <f>Global_IEA!O8</f>
        <v>1.0033345683586514</v>
      </c>
      <c r="O40">
        <f>Global_IEA!P8</f>
        <v>1.0033234859675038</v>
      </c>
      <c r="P40">
        <f>Global_IEA!Q8</f>
        <v>1.0033124769966875</v>
      </c>
      <c r="Q40">
        <f>Global_IEA!R8</f>
        <v>1.0033015407190022</v>
      </c>
      <c r="R40">
        <f>Global_IEA!S8</f>
        <v>1.003290676416819</v>
      </c>
      <c r="S40">
        <f>Global_IEA!T8</f>
        <v>1.0032798833819241</v>
      </c>
      <c r="T40">
        <f>Global_IEA!U8</f>
        <v>1.003269160915365</v>
      </c>
      <c r="U40">
        <f>Global_IEA!V8</f>
        <v>1.0032585083272991</v>
      </c>
      <c r="V40">
        <f>Global_IEA!W8</f>
        <v>1.0032479249368462</v>
      </c>
      <c r="W40">
        <f>Global_IEA!X8</f>
        <v>0.99989722507708112</v>
      </c>
      <c r="X40">
        <f>Global_IEA!Y8</f>
        <v>0.99989721451331071</v>
      </c>
      <c r="Y40">
        <f>Global_IEA!Z8</f>
        <v>0.99989720394736836</v>
      </c>
      <c r="Z40">
        <f>Global_IEA!AA8</f>
        <v>0.99989719337925365</v>
      </c>
      <c r="AA40">
        <f>Global_IEA!AB8</f>
        <v>0.99989718280896567</v>
      </c>
      <c r="AB40">
        <f>Global_IEA!AC8</f>
        <v>0.99989717223650387</v>
      </c>
      <c r="AC40">
        <f>Global_IEA!AD8</f>
        <v>0.99989716166186748</v>
      </c>
      <c r="AD40">
        <f>Global_IEA!AE8</f>
        <v>0.99989715108505606</v>
      </c>
      <c r="AE40">
        <f>Global_IEA!AF8</f>
        <v>0.9998971405060687</v>
      </c>
      <c r="AF40">
        <f>Global_IEA!AG8</f>
        <v>0.99989712992490509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09C1-2F2A-400F-AEE3-3532228AE6D1}">
  <sheetPr>
    <tabColor theme="8" tint="0.79998168889431442"/>
  </sheetPr>
  <dimension ref="A1:M16"/>
  <sheetViews>
    <sheetView zoomScale="104" workbookViewId="0">
      <selection activeCell="C7" sqref="C7"/>
    </sheetView>
  </sheetViews>
  <sheetFormatPr defaultRowHeight="14.5" x14ac:dyDescent="0.35"/>
  <sheetData>
    <row r="1" spans="1:13" x14ac:dyDescent="0.35">
      <c r="A1" s="1" t="s">
        <v>1</v>
      </c>
      <c r="B1" s="2"/>
      <c r="C1" s="2"/>
      <c r="D1" s="2"/>
      <c r="E1" s="2"/>
    </row>
    <row r="2" spans="1:13" x14ac:dyDescent="0.35">
      <c r="A2" s="2" t="s">
        <v>2</v>
      </c>
      <c r="B2" s="2"/>
      <c r="C2" s="2">
        <v>2020</v>
      </c>
      <c r="D2" s="2">
        <v>2021</v>
      </c>
      <c r="E2" s="2">
        <v>2022</v>
      </c>
      <c r="F2">
        <v>2023</v>
      </c>
      <c r="G2">
        <v>2024</v>
      </c>
      <c r="H2">
        <v>2025</v>
      </c>
      <c r="I2">
        <v>2026</v>
      </c>
      <c r="J2">
        <v>2027</v>
      </c>
      <c r="K2">
        <v>2028</v>
      </c>
      <c r="L2">
        <v>2029</v>
      </c>
      <c r="M2">
        <v>2030</v>
      </c>
    </row>
    <row r="3" spans="1:13" x14ac:dyDescent="0.35">
      <c r="A3" s="2" t="s">
        <v>3</v>
      </c>
      <c r="B3" s="2"/>
      <c r="C3" s="2">
        <f>C4*C5</f>
        <v>313.41752513863219</v>
      </c>
      <c r="D3" s="2">
        <f t="shared" ref="D3:F3" si="0">D4*D5</f>
        <v>321.15392850277266</v>
      </c>
      <c r="E3" s="2">
        <f t="shared" si="0"/>
        <v>327.89167210104739</v>
      </c>
      <c r="F3" s="2">
        <f t="shared" si="0"/>
        <v>333.63075593345656</v>
      </c>
      <c r="G3">
        <f>G4*G5</f>
        <v>366.51946000000004</v>
      </c>
      <c r="H3">
        <f t="shared" ref="H3:M3" si="1">H4*H5</f>
        <v>405.24542500000001</v>
      </c>
      <c r="I3">
        <f t="shared" si="1"/>
        <v>443.9383666666667</v>
      </c>
      <c r="J3">
        <f t="shared" si="1"/>
        <v>479.15879999999993</v>
      </c>
      <c r="K3">
        <f t="shared" si="1"/>
        <v>510.35321999999991</v>
      </c>
      <c r="L3">
        <f t="shared" si="1"/>
        <v>536.96812166666666</v>
      </c>
      <c r="M3">
        <f t="shared" si="1"/>
        <v>561</v>
      </c>
    </row>
    <row r="4" spans="1:13" x14ac:dyDescent="0.35">
      <c r="A4" s="2" t="s">
        <v>5</v>
      </c>
      <c r="B4" s="2"/>
      <c r="C4" s="44">
        <v>109.137</v>
      </c>
      <c r="D4" s="2">
        <f>C4-($C4-$F4)/3</f>
        <v>115.157</v>
      </c>
      <c r="E4" s="2">
        <f>D4-($C4-$F4)/3</f>
        <v>121.17699999999999</v>
      </c>
      <c r="F4" s="5">
        <v>127.197</v>
      </c>
      <c r="G4" s="5">
        <v>144.29900000000001</v>
      </c>
      <c r="H4">
        <f>G4+($M$4-$G$4)/6</f>
        <v>162.74916666666667</v>
      </c>
      <c r="I4">
        <f>H4+($M$4-$G$4)/6</f>
        <v>181.19933333333333</v>
      </c>
      <c r="J4">
        <f>I4+($M$4-$G$4)/6</f>
        <v>199.64949999999999</v>
      </c>
      <c r="K4">
        <f>J4+($M$4-$G$4)/6</f>
        <v>218.09966666666665</v>
      </c>
      <c r="L4">
        <f>K4+($M$4-$G$4)/6</f>
        <v>236.54983333333331</v>
      </c>
      <c r="M4" s="3">
        <v>255</v>
      </c>
    </row>
    <row r="5" spans="1:13" x14ac:dyDescent="0.35">
      <c r="A5" s="2" t="s">
        <v>0</v>
      </c>
      <c r="B5" s="2"/>
      <c r="C5">
        <f>D5/India_MPP!C8</f>
        <v>2.871780653111522</v>
      </c>
      <c r="D5">
        <f>E5/India_MPP!D8</f>
        <v>2.7888354898336414</v>
      </c>
      <c r="E5">
        <f>F5/India_MPP!E8</f>
        <v>2.7058903265557608</v>
      </c>
      <c r="F5">
        <f>G5/India_MPP!F8</f>
        <v>2.6229451632778802</v>
      </c>
      <c r="G5" s="6">
        <v>2.54</v>
      </c>
      <c r="H5" s="6">
        <v>2.4900000000000002</v>
      </c>
      <c r="I5" s="6">
        <v>2.4500000000000002</v>
      </c>
      <c r="J5" s="6">
        <v>2.4</v>
      </c>
      <c r="K5" s="6">
        <v>2.34</v>
      </c>
      <c r="L5" s="6">
        <v>2.27</v>
      </c>
      <c r="M5" s="6">
        <v>2.2000000000000002</v>
      </c>
    </row>
    <row r="6" spans="1:13" x14ac:dyDescent="0.35">
      <c r="A6" s="2" t="s">
        <v>11</v>
      </c>
      <c r="B6" s="2"/>
      <c r="C6">
        <f>(C5-$M$5)/($C$5-$M$5)</f>
        <v>1</v>
      </c>
      <c r="D6">
        <f t="shared" ref="D6:M6" si="2">(D5-$M$5)/($C$5-$M$5)</f>
        <v>0.87652939557919818</v>
      </c>
      <c r="E6">
        <f t="shared" si="2"/>
        <v>0.75305879115839636</v>
      </c>
      <c r="F6">
        <f t="shared" si="2"/>
        <v>0.62958818673759454</v>
      </c>
      <c r="G6">
        <f t="shared" si="2"/>
        <v>0.50611758231679338</v>
      </c>
      <c r="H6">
        <f t="shared" si="2"/>
        <v>0.43168852609373576</v>
      </c>
      <c r="I6">
        <f t="shared" si="2"/>
        <v>0.37214528111528944</v>
      </c>
      <c r="J6">
        <f t="shared" si="2"/>
        <v>0.29771622489223115</v>
      </c>
      <c r="K6">
        <f t="shared" si="2"/>
        <v>0.20840135742456159</v>
      </c>
      <c r="L6">
        <f t="shared" si="2"/>
        <v>0.10420067871228079</v>
      </c>
      <c r="M6">
        <f t="shared" si="2"/>
        <v>0</v>
      </c>
    </row>
    <row r="7" spans="1:13" x14ac:dyDescent="0.35">
      <c r="A7" s="2" t="s">
        <v>4</v>
      </c>
      <c r="B7" s="2"/>
      <c r="D7">
        <f t="shared" ref="D7:F7" si="3">D4/C4</f>
        <v>1.0551600282214098</v>
      </c>
      <c r="E7">
        <f t="shared" si="3"/>
        <v>1.0522764573582153</v>
      </c>
      <c r="F7">
        <f t="shared" si="3"/>
        <v>1.0496793946045868</v>
      </c>
      <c r="G7">
        <f>G4/F4</f>
        <v>1.1344528565925298</v>
      </c>
      <c r="H7">
        <f t="shared" ref="H7:M7" si="4">H4/G4</f>
        <v>1.1278606689351045</v>
      </c>
      <c r="I7">
        <f t="shared" si="4"/>
        <v>1.1133656598344077</v>
      </c>
      <c r="J7">
        <f t="shared" si="4"/>
        <v>1.101822486469781</v>
      </c>
      <c r="K7">
        <f t="shared" si="4"/>
        <v>1.0924127867420987</v>
      </c>
      <c r="L7">
        <f t="shared" si="4"/>
        <v>1.0845951163000402</v>
      </c>
      <c r="M7">
        <f t="shared" si="4"/>
        <v>1.0779969548347459</v>
      </c>
    </row>
    <row r="11" spans="1:13" x14ac:dyDescent="0.35">
      <c r="A11" s="6" t="s">
        <v>6</v>
      </c>
      <c r="B11" s="4" t="s">
        <v>7</v>
      </c>
      <c r="C11" s="4" t="s">
        <v>7</v>
      </c>
      <c r="D11" s="4"/>
      <c r="E11" s="4"/>
    </row>
    <row r="12" spans="1:13" x14ac:dyDescent="0.35">
      <c r="A12" s="3" t="s">
        <v>9</v>
      </c>
    </row>
    <row r="13" spans="1:13" x14ac:dyDescent="0.35">
      <c r="A13" s="5" t="s">
        <v>8</v>
      </c>
      <c r="B13" s="4" t="s">
        <v>10</v>
      </c>
      <c r="C13" s="4"/>
      <c r="D13" s="4"/>
      <c r="E13" s="4"/>
    </row>
    <row r="15" spans="1:13" x14ac:dyDescent="0.35">
      <c r="A15" t="s">
        <v>147</v>
      </c>
    </row>
    <row r="16" spans="1:13" x14ac:dyDescent="0.35">
      <c r="A16" t="s">
        <v>148</v>
      </c>
    </row>
  </sheetData>
  <hyperlinks>
    <hyperlink ref="B11" r:id="rId1" xr:uid="{0DC2FF3F-E770-4F6A-8B86-D148FD98B331}"/>
    <hyperlink ref="B13" r:id="rId2" xr:uid="{575C6879-3665-47C9-BEC1-6ADE05998F42}"/>
    <hyperlink ref="C11" r:id="rId3" xr:uid="{00D044A1-603D-4EE4-BB5D-CD8EBA33667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3434-93B6-4443-B02B-CFCFA4EDD0BB}">
  <sheetPr>
    <tabColor theme="8" tint="0.79998168889431442"/>
  </sheetPr>
  <dimension ref="A1:AF20"/>
  <sheetViews>
    <sheetView zoomScale="104" workbookViewId="0">
      <selection activeCell="C8" sqref="C8"/>
    </sheetView>
  </sheetViews>
  <sheetFormatPr defaultRowHeight="14.5" x14ac:dyDescent="0.35"/>
  <sheetData>
    <row r="1" spans="1:32" x14ac:dyDescent="0.35">
      <c r="A1" s="1" t="s">
        <v>1</v>
      </c>
      <c r="B1" s="2"/>
      <c r="C1" s="2"/>
      <c r="D1" s="2"/>
      <c r="E1" s="2"/>
    </row>
    <row r="2" spans="1:32" x14ac:dyDescent="0.35">
      <c r="A2" s="2" t="s">
        <v>2</v>
      </c>
      <c r="B2" s="2">
        <v>2020</v>
      </c>
      <c r="C2" s="2">
        <v>2021</v>
      </c>
      <c r="D2" s="2">
        <v>2022</v>
      </c>
      <c r="E2">
        <v>2023</v>
      </c>
      <c r="F2">
        <v>2024</v>
      </c>
      <c r="G2">
        <v>2025</v>
      </c>
      <c r="H2">
        <v>2026</v>
      </c>
      <c r="I2">
        <v>2027</v>
      </c>
      <c r="J2">
        <v>2028</v>
      </c>
      <c r="K2">
        <v>2029</v>
      </c>
      <c r="L2">
        <v>2030</v>
      </c>
      <c r="M2">
        <v>2031</v>
      </c>
      <c r="N2">
        <v>2032</v>
      </c>
      <c r="O2">
        <v>2033</v>
      </c>
      <c r="P2">
        <v>2034</v>
      </c>
      <c r="Q2">
        <v>2035</v>
      </c>
      <c r="R2">
        <v>2036</v>
      </c>
      <c r="S2">
        <v>2037</v>
      </c>
      <c r="T2">
        <v>2038</v>
      </c>
      <c r="U2">
        <v>2039</v>
      </c>
      <c r="V2">
        <v>2040</v>
      </c>
      <c r="W2">
        <v>2041</v>
      </c>
      <c r="X2">
        <v>2042</v>
      </c>
      <c r="Y2">
        <v>2043</v>
      </c>
      <c r="Z2">
        <v>2044</v>
      </c>
      <c r="AA2">
        <v>2045</v>
      </c>
      <c r="AB2">
        <v>2046</v>
      </c>
      <c r="AC2">
        <v>2047</v>
      </c>
      <c r="AD2">
        <v>2048</v>
      </c>
      <c r="AE2">
        <v>2049</v>
      </c>
      <c r="AF2">
        <v>2050</v>
      </c>
    </row>
    <row r="3" spans="1:32" x14ac:dyDescent="0.35">
      <c r="A3" s="2" t="s">
        <v>3</v>
      </c>
      <c r="B3" s="2">
        <f>B4*B5</f>
        <v>169.76070062908599</v>
      </c>
      <c r="C3" s="2">
        <f>C4*C5</f>
        <v>211.56716417910448</v>
      </c>
      <c r="D3" s="2">
        <f t="shared" ref="D3:K3" si="0">D4*D5</f>
        <v>205.27476255088197</v>
      </c>
      <c r="E3" s="2">
        <f t="shared" si="0"/>
        <v>198.98236092265944</v>
      </c>
      <c r="F3" s="2">
        <f t="shared" si="0"/>
        <v>192.68995929443693</v>
      </c>
      <c r="G3" s="2">
        <f t="shared" si="0"/>
        <v>229.97101270506974</v>
      </c>
      <c r="H3" s="2">
        <f>H4*H5</f>
        <v>231.51925033921304</v>
      </c>
      <c r="I3" s="2">
        <f t="shared" si="0"/>
        <v>230.79822992475641</v>
      </c>
      <c r="J3" s="2">
        <f t="shared" si="0"/>
        <v>227.80795146169979</v>
      </c>
      <c r="K3" s="2">
        <f t="shared" si="0"/>
        <v>222.54841495004317</v>
      </c>
      <c r="L3" s="2">
        <f>L4*L5</f>
        <v>215.01962038978661</v>
      </c>
      <c r="M3" s="2"/>
      <c r="N3" s="2"/>
      <c r="O3" s="2"/>
      <c r="P3" s="2"/>
      <c r="Q3" s="2"/>
      <c r="R3" s="2"/>
      <c r="S3" s="2"/>
      <c r="T3" s="2"/>
      <c r="U3" s="2"/>
      <c r="V3" s="2"/>
      <c r="W3" s="2"/>
      <c r="X3" s="2"/>
      <c r="Y3" s="2"/>
      <c r="Z3" s="2"/>
      <c r="AA3" s="2"/>
      <c r="AB3" s="2"/>
      <c r="AC3" s="2"/>
      <c r="AD3" s="2"/>
      <c r="AE3" s="2"/>
    </row>
    <row r="4" spans="1:32" x14ac:dyDescent="0.35">
      <c r="A4" s="2" t="s">
        <v>5</v>
      </c>
      <c r="B4" s="2">
        <f>C20</f>
        <v>99.173553719008268</v>
      </c>
      <c r="C4" s="2">
        <f t="shared" ref="C4:G4" si="1">D20</f>
        <v>127.27272727272728</v>
      </c>
      <c r="D4" s="2">
        <f t="shared" si="1"/>
        <v>127.27272727272728</v>
      </c>
      <c r="E4" s="2">
        <f t="shared" si="1"/>
        <v>127.27272727272728</v>
      </c>
      <c r="F4" s="2">
        <f t="shared" si="1"/>
        <v>127.27272727272728</v>
      </c>
      <c r="G4" s="2">
        <f t="shared" si="1"/>
        <v>157.02479338842977</v>
      </c>
      <c r="H4" s="2">
        <f>G4-($G4-$L4)/5</f>
        <v>169.00826446280993</v>
      </c>
      <c r="I4" s="2">
        <f t="shared" ref="I4:K5" si="2">H4-($G4-$L4)/5</f>
        <v>180.9917355371901</v>
      </c>
      <c r="J4" s="2">
        <f t="shared" si="2"/>
        <v>192.97520661157026</v>
      </c>
      <c r="K4" s="2">
        <f t="shared" si="2"/>
        <v>204.95867768595042</v>
      </c>
      <c r="L4" s="2">
        <f>I20</f>
        <v>216.94214876033058</v>
      </c>
      <c r="M4" s="2"/>
      <c r="N4" s="2"/>
      <c r="O4" s="2"/>
      <c r="P4" s="2"/>
      <c r="Q4" s="2"/>
      <c r="R4" s="2"/>
      <c r="S4" s="2"/>
      <c r="T4" s="2"/>
      <c r="U4" s="2"/>
      <c r="V4" s="2"/>
      <c r="W4" s="2"/>
      <c r="X4" s="2"/>
      <c r="Y4" s="2"/>
      <c r="Z4" s="2"/>
      <c r="AA4" s="2"/>
      <c r="AB4" s="2"/>
      <c r="AC4" s="2"/>
      <c r="AD4" s="2"/>
      <c r="AE4" s="2"/>
    </row>
    <row r="5" spans="1:32" x14ac:dyDescent="0.35">
      <c r="A5" s="2" t="s">
        <v>0</v>
      </c>
      <c r="B5" s="2">
        <f>C16</f>
        <v>1.7117537313432836</v>
      </c>
      <c r="C5" s="2">
        <f>B5-($B5-$G5)/5</f>
        <v>1.6623134328358209</v>
      </c>
      <c r="D5" s="2">
        <f t="shared" ref="D5:F5" si="3">C5-($B5-$G5)/5</f>
        <v>1.6128731343283582</v>
      </c>
      <c r="E5" s="2">
        <f t="shared" si="3"/>
        <v>1.5634328358208955</v>
      </c>
      <c r="F5" s="2">
        <f t="shared" si="3"/>
        <v>1.5139925373134329</v>
      </c>
      <c r="G5" s="2">
        <f>D16</f>
        <v>1.4645522388059702</v>
      </c>
      <c r="H5" s="2">
        <f>G5-($G5-$L5)/5</f>
        <v>1.3698694029850746</v>
      </c>
      <c r="I5" s="2">
        <f t="shared" si="2"/>
        <v>1.2751865671641791</v>
      </c>
      <c r="J5" s="2">
        <f t="shared" si="2"/>
        <v>1.1805037313432836</v>
      </c>
      <c r="K5" s="2">
        <f t="shared" si="2"/>
        <v>1.085820895522388</v>
      </c>
      <c r="L5">
        <f>E16</f>
        <v>0.99113805970149249</v>
      </c>
      <c r="M5" s="2"/>
      <c r="N5" s="2"/>
      <c r="O5" s="2"/>
      <c r="P5" s="2"/>
      <c r="Q5" s="2"/>
      <c r="R5" s="2"/>
      <c r="S5" s="2"/>
      <c r="T5" s="2"/>
      <c r="U5" s="2"/>
      <c r="V5" s="2"/>
      <c r="W5" s="2"/>
      <c r="X5" s="2"/>
      <c r="Y5" s="2"/>
      <c r="Z5" s="2"/>
      <c r="AA5" s="2"/>
      <c r="AB5" s="2"/>
      <c r="AC5" s="2"/>
      <c r="AD5" s="2"/>
      <c r="AE5" s="2"/>
    </row>
    <row r="6" spans="1:32" x14ac:dyDescent="0.35">
      <c r="A6" s="2" t="s">
        <v>106</v>
      </c>
      <c r="B6">
        <f>(B5-$L$5)/($B$5-$L$5)</f>
        <v>1</v>
      </c>
      <c r="C6">
        <f t="shared" ref="C6:L6" si="4">(C5-$L$5)/($B$5-$L$5)</f>
        <v>0.93139158576051784</v>
      </c>
      <c r="D6">
        <f t="shared" si="4"/>
        <v>0.86278317152103567</v>
      </c>
      <c r="E6">
        <f t="shared" si="4"/>
        <v>0.7941747572815534</v>
      </c>
      <c r="F6">
        <f t="shared" si="4"/>
        <v>0.72556634304207124</v>
      </c>
      <c r="G6">
        <f t="shared" si="4"/>
        <v>0.65695792880258908</v>
      </c>
      <c r="H6">
        <f t="shared" si="4"/>
        <v>0.52556634304207128</v>
      </c>
      <c r="I6">
        <f t="shared" si="4"/>
        <v>0.39417475728155343</v>
      </c>
      <c r="J6">
        <f t="shared" si="4"/>
        <v>0.26278317152103564</v>
      </c>
      <c r="K6">
        <f t="shared" si="4"/>
        <v>0.13139158576051782</v>
      </c>
      <c r="L6">
        <f t="shared" si="4"/>
        <v>0</v>
      </c>
    </row>
    <row r="7" spans="1:32" x14ac:dyDescent="0.35">
      <c r="A7" s="2" t="s">
        <v>4</v>
      </c>
      <c r="B7" s="2"/>
      <c r="C7" s="2">
        <f>C4/B4</f>
        <v>1.2833333333333334</v>
      </c>
      <c r="D7" s="2">
        <f t="shared" ref="D7:L7" si="5">D4/C4</f>
        <v>1</v>
      </c>
      <c r="E7" s="2">
        <f t="shared" si="5"/>
        <v>1</v>
      </c>
      <c r="F7" s="2">
        <f>F4/E4</f>
        <v>1</v>
      </c>
      <c r="G7" s="2">
        <f t="shared" si="5"/>
        <v>1.2337662337662338</v>
      </c>
      <c r="H7" s="2">
        <f t="shared" si="5"/>
        <v>1.0763157894736841</v>
      </c>
      <c r="I7" s="2">
        <f t="shared" si="5"/>
        <v>1.0709046454767726</v>
      </c>
      <c r="J7" s="2">
        <f t="shared" si="5"/>
        <v>1.0662100456621004</v>
      </c>
      <c r="K7" s="2">
        <f t="shared" si="5"/>
        <v>1.0620985010706638</v>
      </c>
      <c r="L7" s="2">
        <f t="shared" si="5"/>
        <v>1.0584677419354838</v>
      </c>
      <c r="M7" s="2"/>
      <c r="N7" s="2"/>
      <c r="O7" s="2"/>
      <c r="P7" s="2"/>
      <c r="Q7" s="2"/>
      <c r="R7" s="2"/>
      <c r="S7" s="2"/>
      <c r="T7" s="2"/>
      <c r="U7" s="2"/>
      <c r="V7" s="2"/>
      <c r="W7" s="2"/>
      <c r="X7" s="2"/>
      <c r="Y7" s="2"/>
      <c r="Z7" s="2"/>
      <c r="AA7" s="2"/>
      <c r="AB7" s="2"/>
      <c r="AC7" s="2"/>
      <c r="AD7" s="2"/>
      <c r="AE7" s="2"/>
      <c r="AF7" s="2"/>
    </row>
    <row r="8" spans="1:32" x14ac:dyDescent="0.35">
      <c r="A8" s="2" t="s">
        <v>146</v>
      </c>
      <c r="B8" s="2" t="e">
        <f t="shared" ref="B8:E8" si="6">B5/A5</f>
        <v>#VALUE!</v>
      </c>
      <c r="C8" s="2">
        <f t="shared" si="6"/>
        <v>0.97111716621253408</v>
      </c>
      <c r="D8" s="2">
        <f t="shared" si="6"/>
        <v>0.97025813692480356</v>
      </c>
      <c r="E8" s="2">
        <f t="shared" si="6"/>
        <v>0.96934644303065354</v>
      </c>
      <c r="F8" s="2">
        <f>F5/E5</f>
        <v>0.9683770883054893</v>
      </c>
    </row>
    <row r="10" spans="1:32" x14ac:dyDescent="0.35">
      <c r="A10" s="7" t="s">
        <v>13</v>
      </c>
      <c r="B10">
        <v>2020</v>
      </c>
      <c r="C10">
        <v>2025</v>
      </c>
      <c r="D10">
        <v>2030</v>
      </c>
    </row>
    <row r="11" spans="1:32" x14ac:dyDescent="0.35">
      <c r="A11" s="2"/>
      <c r="E11" s="4"/>
    </row>
    <row r="12" spans="1:32" x14ac:dyDescent="0.35">
      <c r="A12" s="2" t="s">
        <v>64</v>
      </c>
      <c r="B12" t="s">
        <v>129</v>
      </c>
      <c r="E12" s="4"/>
    </row>
    <row r="14" spans="1:32" x14ac:dyDescent="0.35">
      <c r="A14" s="2" t="s">
        <v>144</v>
      </c>
      <c r="B14" t="s">
        <v>143</v>
      </c>
      <c r="C14">
        <v>2020</v>
      </c>
      <c r="D14">
        <v>2025</v>
      </c>
      <c r="E14">
        <v>2030</v>
      </c>
    </row>
    <row r="15" spans="1:32" x14ac:dyDescent="0.35">
      <c r="A15" s="2" t="s">
        <v>142</v>
      </c>
      <c r="B15">
        <v>10.72</v>
      </c>
      <c r="C15">
        <v>7.34</v>
      </c>
      <c r="D15">
        <v>6.28</v>
      </c>
      <c r="E15">
        <v>4.25</v>
      </c>
    </row>
    <row r="16" spans="1:32" x14ac:dyDescent="0.35">
      <c r="A16" s="2" t="s">
        <v>105</v>
      </c>
      <c r="B16">
        <v>2.5</v>
      </c>
      <c r="C16">
        <f>$B$16*C15/$B$15</f>
        <v>1.7117537313432836</v>
      </c>
      <c r="D16">
        <f t="shared" ref="D16:E16" si="7">$B$16*D15/$B$15</f>
        <v>1.4645522388059702</v>
      </c>
      <c r="E16">
        <f t="shared" si="7"/>
        <v>0.99113805970149249</v>
      </c>
    </row>
    <row r="18" spans="1:9" x14ac:dyDescent="0.35">
      <c r="A18" s="2" t="s">
        <v>145</v>
      </c>
      <c r="B18" t="s">
        <v>143</v>
      </c>
      <c r="C18">
        <v>2020</v>
      </c>
      <c r="D18">
        <v>2021</v>
      </c>
      <c r="E18">
        <v>2022</v>
      </c>
      <c r="F18">
        <v>2023</v>
      </c>
      <c r="G18">
        <v>2024</v>
      </c>
      <c r="H18">
        <v>2025</v>
      </c>
      <c r="I18">
        <v>2030</v>
      </c>
    </row>
    <row r="19" spans="1:9" x14ac:dyDescent="0.35">
      <c r="A19" s="2" t="s">
        <v>142</v>
      </c>
      <c r="B19">
        <v>9.68</v>
      </c>
      <c r="C19">
        <v>2.4</v>
      </c>
      <c r="D19">
        <v>3.08</v>
      </c>
      <c r="E19">
        <v>3.08</v>
      </c>
      <c r="F19">
        <v>3.08</v>
      </c>
      <c r="G19">
        <v>3.08</v>
      </c>
      <c r="H19">
        <v>3.8</v>
      </c>
      <c r="I19">
        <v>5.25</v>
      </c>
    </row>
    <row r="20" spans="1:9" x14ac:dyDescent="0.35">
      <c r="A20" s="2" t="s">
        <v>65</v>
      </c>
      <c r="B20">
        <v>400</v>
      </c>
      <c r="C20">
        <f>$B$20*C19/$B$19</f>
        <v>99.173553719008268</v>
      </c>
      <c r="D20">
        <f t="shared" ref="D20:E20" si="8">$B$20*D19/$B$19</f>
        <v>127.27272727272728</v>
      </c>
      <c r="E20">
        <f t="shared" si="8"/>
        <v>127.27272727272728</v>
      </c>
      <c r="F20">
        <f t="shared" ref="F20" si="9">$B$20*F19/$B$19</f>
        <v>127.27272727272728</v>
      </c>
      <c r="G20">
        <f t="shared" ref="G20" si="10">$B$20*G19/$B$19</f>
        <v>127.27272727272728</v>
      </c>
      <c r="H20">
        <f t="shared" ref="H20:I20" si="11">$B$20*H19/$B$19</f>
        <v>157.02479338842977</v>
      </c>
      <c r="I20">
        <f t="shared" si="11"/>
        <v>216.94214876033058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B5CC-AB50-45FE-9D13-90E6DEFC462E}">
  <sheetPr>
    <tabColor theme="8" tint="0.79998168889431442"/>
  </sheetPr>
  <dimension ref="A1:AG21"/>
  <sheetViews>
    <sheetView workbookViewId="0">
      <selection activeCell="H5" sqref="H5:AG5"/>
    </sheetView>
  </sheetViews>
  <sheetFormatPr defaultRowHeight="14.5" x14ac:dyDescent="0.35"/>
  <sheetData>
    <row r="1" spans="1:33" x14ac:dyDescent="0.35">
      <c r="A1" s="1" t="s">
        <v>1</v>
      </c>
      <c r="B1" s="2"/>
      <c r="C1" s="2"/>
      <c r="D1" s="2"/>
      <c r="E1" s="2"/>
    </row>
    <row r="2" spans="1:33" x14ac:dyDescent="0.35">
      <c r="A2" s="2" t="s">
        <v>2</v>
      </c>
      <c r="B2" s="2"/>
      <c r="C2" s="2">
        <v>2020</v>
      </c>
      <c r="D2" s="2">
        <v>2021</v>
      </c>
      <c r="E2" s="2">
        <v>2022</v>
      </c>
      <c r="F2">
        <v>2023</v>
      </c>
      <c r="G2">
        <v>2024</v>
      </c>
      <c r="H2">
        <v>2025</v>
      </c>
      <c r="I2">
        <v>2026</v>
      </c>
      <c r="J2">
        <v>2027</v>
      </c>
      <c r="K2">
        <v>2028</v>
      </c>
      <c r="L2">
        <v>2029</v>
      </c>
      <c r="M2">
        <v>2030</v>
      </c>
      <c r="N2" s="2">
        <v>2031</v>
      </c>
      <c r="O2" s="2">
        <v>2032</v>
      </c>
      <c r="P2" s="2">
        <v>2033</v>
      </c>
      <c r="Q2">
        <v>2034</v>
      </c>
      <c r="R2">
        <v>2035</v>
      </c>
      <c r="S2">
        <v>2036</v>
      </c>
      <c r="T2">
        <v>2037</v>
      </c>
      <c r="U2">
        <v>2038</v>
      </c>
      <c r="V2">
        <v>2039</v>
      </c>
      <c r="W2">
        <v>2040</v>
      </c>
      <c r="X2">
        <v>2041</v>
      </c>
      <c r="Y2" s="2">
        <v>2042</v>
      </c>
      <c r="Z2" s="2">
        <v>2043</v>
      </c>
      <c r="AA2" s="2">
        <v>2044</v>
      </c>
      <c r="AB2">
        <v>2045</v>
      </c>
      <c r="AC2">
        <v>2046</v>
      </c>
      <c r="AD2">
        <v>2047</v>
      </c>
      <c r="AE2">
        <v>2048</v>
      </c>
      <c r="AF2">
        <v>2049</v>
      </c>
      <c r="AG2">
        <v>2050</v>
      </c>
    </row>
    <row r="3" spans="1:33" x14ac:dyDescent="0.35">
      <c r="A3" s="2" t="s">
        <v>20</v>
      </c>
      <c r="B3" s="2"/>
      <c r="G3">
        <f>G4*G5</f>
        <v>8.4547874453120659</v>
      </c>
      <c r="H3" s="6">
        <f>C19</f>
        <v>8.7052810902896081</v>
      </c>
      <c r="I3">
        <f>H3-($H3-$R3)/10</f>
        <v>8.5383304940374778</v>
      </c>
      <c r="J3">
        <f t="shared" ref="J3:Q3" si="0">I3-($H3-$R3)/10</f>
        <v>8.3713798977853475</v>
      </c>
      <c r="K3">
        <f t="shared" si="0"/>
        <v>8.2044293015332173</v>
      </c>
      <c r="L3">
        <f t="shared" si="0"/>
        <v>8.037478705281087</v>
      </c>
      <c r="M3">
        <f t="shared" si="0"/>
        <v>7.8705281090289576</v>
      </c>
      <c r="N3">
        <f t="shared" si="0"/>
        <v>7.7035775127768282</v>
      </c>
      <c r="O3">
        <f t="shared" si="0"/>
        <v>7.5366269165246988</v>
      </c>
      <c r="P3">
        <f t="shared" si="0"/>
        <v>7.3696763202725695</v>
      </c>
      <c r="Q3">
        <f t="shared" si="0"/>
        <v>7.2027257240204401</v>
      </c>
      <c r="R3" s="6">
        <f>D19</f>
        <v>7.0357751277683125</v>
      </c>
      <c r="S3">
        <f>R3-($R3-$AG3)/15</f>
        <v>6.6382737081203853</v>
      </c>
      <c r="T3">
        <f t="shared" ref="T3:AF3" si="1">S3-($R3-$AG3)/15</f>
        <v>6.2407722884724581</v>
      </c>
      <c r="U3">
        <f t="shared" si="1"/>
        <v>5.843270868824531</v>
      </c>
      <c r="V3">
        <f t="shared" si="1"/>
        <v>5.4457694491766038</v>
      </c>
      <c r="W3">
        <f t="shared" si="1"/>
        <v>5.0482680295286766</v>
      </c>
      <c r="X3">
        <f t="shared" si="1"/>
        <v>4.6507666098807494</v>
      </c>
      <c r="Y3">
        <f t="shared" si="1"/>
        <v>4.2532651902328222</v>
      </c>
      <c r="Z3">
        <f t="shared" si="1"/>
        <v>3.8557637705848951</v>
      </c>
      <c r="AA3">
        <f t="shared" si="1"/>
        <v>3.4582623509369679</v>
      </c>
      <c r="AB3">
        <f t="shared" si="1"/>
        <v>3.0607609312890407</v>
      </c>
      <c r="AC3">
        <f t="shared" si="1"/>
        <v>2.6632595116411135</v>
      </c>
      <c r="AD3">
        <f t="shared" si="1"/>
        <v>2.2657580919931863</v>
      </c>
      <c r="AE3">
        <f t="shared" si="1"/>
        <v>1.8682566723452592</v>
      </c>
      <c r="AF3">
        <f t="shared" si="1"/>
        <v>1.470755252697332</v>
      </c>
      <c r="AG3" s="6">
        <f>E19</f>
        <v>1.0732538330494037</v>
      </c>
    </row>
    <row r="4" spans="1:33" x14ac:dyDescent="0.35">
      <c r="A4" s="2" t="s">
        <v>21</v>
      </c>
      <c r="B4" s="2"/>
      <c r="C4" s="6">
        <f>B15</f>
        <v>5.317000003616787</v>
      </c>
      <c r="D4">
        <f>C4+($H4-$C4)/5</f>
        <v>5.4957076587404687</v>
      </c>
      <c r="E4">
        <f t="shared" ref="E4:G4" si="2">D4+($H4-$C4)/5</f>
        <v>5.6744153138641504</v>
      </c>
      <c r="F4">
        <f t="shared" si="2"/>
        <v>5.8531229689878321</v>
      </c>
      <c r="G4">
        <f t="shared" si="2"/>
        <v>6.0318306241115138</v>
      </c>
      <c r="H4" s="6">
        <f>C15</f>
        <v>6.2105382792351946</v>
      </c>
      <c r="I4">
        <f t="shared" ref="I4:Q4" si="3">H4-($H4-$R4)/10</f>
        <v>6.4339228428505661</v>
      </c>
      <c r="J4">
        <f t="shared" si="3"/>
        <v>6.6573074064659377</v>
      </c>
      <c r="K4">
        <f t="shared" si="3"/>
        <v>6.8806919700813092</v>
      </c>
      <c r="L4">
        <f t="shared" si="3"/>
        <v>7.1040765336966807</v>
      </c>
      <c r="M4">
        <f t="shared" si="3"/>
        <v>7.3274610973120522</v>
      </c>
      <c r="N4">
        <f t="shared" si="3"/>
        <v>7.5508456609274237</v>
      </c>
      <c r="O4">
        <f t="shared" si="3"/>
        <v>7.7742302245427952</v>
      </c>
      <c r="P4">
        <f t="shared" si="3"/>
        <v>7.9976147881581667</v>
      </c>
      <c r="Q4">
        <f t="shared" si="3"/>
        <v>8.2209993517735374</v>
      </c>
      <c r="R4" s="6">
        <f>E12</f>
        <v>8.444383915388908</v>
      </c>
      <c r="S4">
        <f t="shared" ref="S4:AF4" si="4">R4-($R4-$AG4)/15</f>
        <v>8.7881635764646528</v>
      </c>
      <c r="T4">
        <f t="shared" si="4"/>
        <v>9.1319432375403977</v>
      </c>
      <c r="U4">
        <f t="shared" si="4"/>
        <v>9.4757228986161426</v>
      </c>
      <c r="V4">
        <f t="shared" si="4"/>
        <v>9.8195025596918875</v>
      </c>
      <c r="W4">
        <f t="shared" si="4"/>
        <v>10.163282220767632</v>
      </c>
      <c r="X4">
        <f t="shared" si="4"/>
        <v>10.507061881843377</v>
      </c>
      <c r="Y4">
        <f t="shared" si="4"/>
        <v>10.850841542919122</v>
      </c>
      <c r="Z4">
        <f t="shared" si="4"/>
        <v>11.194621203994867</v>
      </c>
      <c r="AA4">
        <f t="shared" si="4"/>
        <v>11.538400865070612</v>
      </c>
      <c r="AB4">
        <f t="shared" si="4"/>
        <v>11.882180526146357</v>
      </c>
      <c r="AC4">
        <f t="shared" si="4"/>
        <v>12.225960187222102</v>
      </c>
      <c r="AD4">
        <f t="shared" si="4"/>
        <v>12.569739848297846</v>
      </c>
      <c r="AE4">
        <f t="shared" si="4"/>
        <v>12.913519509373591</v>
      </c>
      <c r="AF4">
        <f t="shared" si="4"/>
        <v>13.257299170449336</v>
      </c>
      <c r="AG4" s="6">
        <f>E15</f>
        <v>13.601078831525076</v>
      </c>
    </row>
    <row r="5" spans="1:33" x14ac:dyDescent="0.35">
      <c r="A5" s="2" t="s">
        <v>0</v>
      </c>
      <c r="B5" s="2"/>
      <c r="C5" s="2"/>
      <c r="D5" s="2"/>
      <c r="E5" s="2"/>
      <c r="G5">
        <f>H5</f>
        <v>1.4016951025639008</v>
      </c>
      <c r="H5">
        <f>H3/H4</f>
        <v>1.4016951025639008</v>
      </c>
      <c r="I5">
        <f t="shared" ref="I5:AG5" si="5">I3/I4</f>
        <v>1.3270800260723283</v>
      </c>
      <c r="J5">
        <f t="shared" si="5"/>
        <v>1.2574723362863807</v>
      </c>
      <c r="K5">
        <f t="shared" si="5"/>
        <v>1.1923843324490901</v>
      </c>
      <c r="L5">
        <f t="shared" si="5"/>
        <v>1.1313896559471186</v>
      </c>
      <c r="M5">
        <f t="shared" si="5"/>
        <v>1.0741139399451904</v>
      </c>
      <c r="N5">
        <f t="shared" si="5"/>
        <v>1.0202271187503844</v>
      </c>
      <c r="O5">
        <f t="shared" si="5"/>
        <v>0.96943706307178856</v>
      </c>
      <c r="P5">
        <f t="shared" si="5"/>
        <v>0.92148428193673848</v>
      </c>
      <c r="Q5">
        <f t="shared" si="5"/>
        <v>0.8761374883780495</v>
      </c>
      <c r="R5">
        <f t="shared" si="5"/>
        <v>0.83318986894312441</v>
      </c>
      <c r="S5">
        <f t="shared" si="5"/>
        <v>0.75536528768059907</v>
      </c>
      <c r="T5">
        <f t="shared" si="5"/>
        <v>0.6834002496661763</v>
      </c>
      <c r="U5">
        <f t="shared" si="5"/>
        <v>0.61665700140702684</v>
      </c>
      <c r="V5">
        <f t="shared" si="5"/>
        <v>0.55458710011757251</v>
      </c>
      <c r="W5">
        <f t="shared" si="5"/>
        <v>0.49671630875437611</v>
      </c>
      <c r="X5">
        <f t="shared" si="5"/>
        <v>0.44263245635941861</v>
      </c>
      <c r="Y5">
        <f t="shared" si="5"/>
        <v>0.39197560607714832</v>
      </c>
      <c r="Z5">
        <f t="shared" si="5"/>
        <v>0.34443003477499917</v>
      </c>
      <c r="AA5">
        <f t="shared" si="5"/>
        <v>0.29971764643798449</v>
      </c>
      <c r="AB5">
        <f t="shared" si="5"/>
        <v>0.25759252895997786</v>
      </c>
      <c r="AC5">
        <f t="shared" si="5"/>
        <v>0.21783642927486427</v>
      </c>
      <c r="AD5">
        <f t="shared" si="5"/>
        <v>0.18025497101278576</v>
      </c>
      <c r="AE5">
        <f t="shared" si="5"/>
        <v>0.14467447631059369</v>
      </c>
      <c r="AF5">
        <f t="shared" si="5"/>
        <v>0.11093928211076819</v>
      </c>
      <c r="AG5">
        <f t="shared" si="5"/>
        <v>7.8909463458279275E-2</v>
      </c>
    </row>
    <row r="6" spans="1:33" x14ac:dyDescent="0.35">
      <c r="A6" s="2" t="s">
        <v>11</v>
      </c>
      <c r="B6" s="2"/>
      <c r="C6" s="2"/>
      <c r="D6" s="2"/>
      <c r="E6" s="2"/>
      <c r="G6">
        <f>(G5-$AG5)/($G5-$AG5)</f>
        <v>1</v>
      </c>
      <c r="H6">
        <f>(H5-$AG5)/($G5-$AG5)</f>
        <v>1</v>
      </c>
      <c r="I6">
        <f t="shared" ref="I6:AG6" si="6">(I5-$AG5)/($G5-$AG5)</f>
        <v>0.94359246556227949</v>
      </c>
      <c r="J6">
        <f t="shared" si="6"/>
        <v>0.89097041726652404</v>
      </c>
      <c r="K6">
        <f t="shared" si="6"/>
        <v>0.84176516290550862</v>
      </c>
      <c r="L6">
        <f t="shared" si="6"/>
        <v>0.79565438372951758</v>
      </c>
      <c r="M6">
        <f t="shared" si="6"/>
        <v>0.75235506575336064</v>
      </c>
      <c r="N6">
        <f t="shared" si="6"/>
        <v>0.71161768578661055</v>
      </c>
      <c r="O6">
        <f t="shared" si="6"/>
        <v>0.67322139981473028</v>
      </c>
      <c r="P6">
        <f t="shared" si="6"/>
        <v>0.63697003775165817</v>
      </c>
      <c r="Q6">
        <f t="shared" si="6"/>
        <v>0.6026887511863237</v>
      </c>
      <c r="R6">
        <f t="shared" si="6"/>
        <v>0.57022119320469689</v>
      </c>
      <c r="S6">
        <f t="shared" si="6"/>
        <v>0.51138733610662235</v>
      </c>
      <c r="T6">
        <f t="shared" si="6"/>
        <v>0.45698317878368627</v>
      </c>
      <c r="U6">
        <f t="shared" si="6"/>
        <v>0.40652659210326481</v>
      </c>
      <c r="V6">
        <f t="shared" si="6"/>
        <v>0.35960296407580772</v>
      </c>
      <c r="W6">
        <f t="shared" si="6"/>
        <v>0.31585378079746135</v>
      </c>
      <c r="X6">
        <f t="shared" si="6"/>
        <v>0.27496744910767573</v>
      </c>
      <c r="Y6">
        <f t="shared" si="6"/>
        <v>0.23667186380292368</v>
      </c>
      <c r="Z6">
        <f t="shared" si="6"/>
        <v>0.20072834438711248</v>
      </c>
      <c r="AA6">
        <f t="shared" si="6"/>
        <v>0.16692665572707668</v>
      </c>
      <c r="AB6">
        <f t="shared" si="6"/>
        <v>0.13508089309354163</v>
      </c>
      <c r="AC6">
        <f t="shared" si="6"/>
        <v>0.10502606144901756</v>
      </c>
      <c r="AD6">
        <f t="shared" si="6"/>
        <v>7.6615216070102993E-2</v>
      </c>
      <c r="AE6">
        <f t="shared" si="6"/>
        <v>4.9717059898518608E-2</v>
      </c>
      <c r="AF6">
        <f t="shared" si="6"/>
        <v>2.4213914715724698E-2</v>
      </c>
      <c r="AG6">
        <f t="shared" si="6"/>
        <v>0</v>
      </c>
    </row>
    <row r="7" spans="1:33" x14ac:dyDescent="0.35">
      <c r="A7" s="2" t="s">
        <v>4</v>
      </c>
      <c r="B7" s="2"/>
      <c r="C7" s="2"/>
      <c r="D7">
        <f>D4/C4</f>
        <v>1.0336106178300017</v>
      </c>
      <c r="E7">
        <f>E4/D4</f>
        <v>1.0325176785630985</v>
      </c>
      <c r="F7">
        <f>F4/E4</f>
        <v>1.0314935804376268</v>
      </c>
      <c r="G7">
        <f>G4/F4</f>
        <v>1.0305320178767037</v>
      </c>
      <c r="H7">
        <f t="shared" ref="H7:AG7" si="7">H4/G4</f>
        <v>1.0296274325756627</v>
      </c>
      <c r="I7">
        <f t="shared" si="7"/>
        <v>1.0359686316341135</v>
      </c>
      <c r="J7">
        <f t="shared" si="7"/>
        <v>1.0347198076619148</v>
      </c>
      <c r="K7">
        <f t="shared" si="7"/>
        <v>1.0335547917463461</v>
      </c>
      <c r="L7">
        <f t="shared" si="7"/>
        <v>1.0324654212958078</v>
      </c>
      <c r="M7">
        <f t="shared" si="7"/>
        <v>1.0314445603951188</v>
      </c>
      <c r="N7">
        <f t="shared" si="7"/>
        <v>1.0304859433095204</v>
      </c>
      <c r="O7">
        <f t="shared" si="7"/>
        <v>1.0295840457673895</v>
      </c>
      <c r="P7">
        <f t="shared" si="7"/>
        <v>1.0287339784343097</v>
      </c>
      <c r="Q7">
        <f t="shared" si="7"/>
        <v>1.0279313982396514</v>
      </c>
      <c r="R7">
        <f t="shared" si="7"/>
        <v>1.0271724341599879</v>
      </c>
      <c r="S7">
        <f t="shared" si="7"/>
        <v>1.0407110411511782</v>
      </c>
      <c r="T7">
        <f t="shared" si="7"/>
        <v>1.0391184868243022</v>
      </c>
      <c r="U7">
        <f t="shared" si="7"/>
        <v>1.0376458385836769</v>
      </c>
      <c r="V7">
        <f t="shared" si="7"/>
        <v>1.036280045834387</v>
      </c>
      <c r="W7">
        <f t="shared" si="7"/>
        <v>1.0350098855808569</v>
      </c>
      <c r="X7">
        <f t="shared" si="7"/>
        <v>1.0338256533281409</v>
      </c>
      <c r="Y7">
        <f t="shared" si="7"/>
        <v>1.0327189146634617</v>
      </c>
      <c r="Z7">
        <f t="shared" si="7"/>
        <v>1.0316823040605623</v>
      </c>
      <c r="AA7">
        <f t="shared" si="7"/>
        <v>1.0307093607555979</v>
      </c>
      <c r="AB7">
        <f t="shared" si="7"/>
        <v>1.0297943939628968</v>
      </c>
      <c r="AC7">
        <f t="shared" si="7"/>
        <v>1.0289323714884882</v>
      </c>
      <c r="AD7">
        <f t="shared" si="7"/>
        <v>1.0281188271359696</v>
      </c>
      <c r="AE7">
        <f t="shared" si="7"/>
        <v>1.0273497833069551</v>
      </c>
      <c r="AF7">
        <f t="shared" si="7"/>
        <v>1.0266216859645587</v>
      </c>
      <c r="AG7">
        <f t="shared" si="7"/>
        <v>1.0259313497157874</v>
      </c>
    </row>
    <row r="9" spans="1:33" s="7" customFormat="1" x14ac:dyDescent="0.35">
      <c r="A9" s="7" t="s">
        <v>13</v>
      </c>
    </row>
    <row r="10" spans="1:33" x14ac:dyDescent="0.35">
      <c r="B10">
        <v>2020</v>
      </c>
      <c r="C10">
        <v>2025</v>
      </c>
      <c r="D10">
        <v>2030</v>
      </c>
      <c r="E10">
        <v>2035</v>
      </c>
      <c r="F10">
        <v>2040</v>
      </c>
      <c r="G10">
        <v>2045</v>
      </c>
      <c r="H10">
        <v>2050</v>
      </c>
      <c r="I10" t="s">
        <v>17</v>
      </c>
    </row>
    <row r="11" spans="1:33" x14ac:dyDescent="0.35">
      <c r="A11" t="s">
        <v>15</v>
      </c>
      <c r="C11">
        <v>9.9346089499361092</v>
      </c>
      <c r="D11">
        <v>11.857261304744499</v>
      </c>
      <c r="E11">
        <v>12.8879096035117</v>
      </c>
      <c r="F11">
        <v>11.317852635332299</v>
      </c>
      <c r="G11">
        <v>9.4169922460875899</v>
      </c>
      <c r="H11">
        <v>2.1115517609142898</v>
      </c>
      <c r="I11" t="s">
        <v>18</v>
      </c>
    </row>
    <row r="12" spans="1:33" x14ac:dyDescent="0.35">
      <c r="A12" t="s">
        <v>19</v>
      </c>
      <c r="D12">
        <v>7.3274610925687469</v>
      </c>
      <c r="E12">
        <v>8.444383915388908</v>
      </c>
      <c r="F12">
        <v>9.5613063359618078</v>
      </c>
      <c r="G12">
        <v>10.678229584114749</v>
      </c>
      <c r="H12">
        <v>11.79515170522264</v>
      </c>
      <c r="I12" t="s">
        <v>12</v>
      </c>
    </row>
    <row r="14" spans="1:33" x14ac:dyDescent="0.35">
      <c r="C14">
        <v>2025</v>
      </c>
      <c r="D14">
        <v>2035</v>
      </c>
      <c r="E14">
        <v>2050</v>
      </c>
      <c r="F14" t="s">
        <v>157</v>
      </c>
      <c r="G14" t="s">
        <v>158</v>
      </c>
    </row>
    <row r="15" spans="1:33" x14ac:dyDescent="0.35">
      <c r="A15" t="s">
        <v>153</v>
      </c>
      <c r="B15">
        <v>5.317000003616787</v>
      </c>
      <c r="C15">
        <v>6.2105382792351946</v>
      </c>
      <c r="D15">
        <f>C15*1.4</f>
        <v>8.6947535909292721</v>
      </c>
      <c r="E15">
        <f>C15*2.19</f>
        <v>13.601078831525076</v>
      </c>
      <c r="F15" t="s">
        <v>156</v>
      </c>
      <c r="G15" t="s">
        <v>154</v>
      </c>
    </row>
    <row r="17" spans="1:5" x14ac:dyDescent="0.35">
      <c r="A17" t="s">
        <v>155</v>
      </c>
      <c r="B17" t="s">
        <v>143</v>
      </c>
      <c r="C17">
        <v>2025</v>
      </c>
      <c r="D17">
        <v>2035</v>
      </c>
      <c r="E17">
        <v>2050</v>
      </c>
    </row>
    <row r="18" spans="1:5" x14ac:dyDescent="0.35">
      <c r="A18" t="s">
        <v>142</v>
      </c>
      <c r="B18">
        <v>11.74</v>
      </c>
      <c r="C18">
        <v>1.46</v>
      </c>
      <c r="D18">
        <v>1.18</v>
      </c>
      <c r="E18">
        <v>0.18</v>
      </c>
    </row>
    <row r="19" spans="1:5" x14ac:dyDescent="0.35">
      <c r="A19" t="s">
        <v>159</v>
      </c>
      <c r="B19">
        <v>70</v>
      </c>
      <c r="C19">
        <f>$B$19*C18/$B$18</f>
        <v>8.7052810902896081</v>
      </c>
      <c r="D19">
        <f t="shared" ref="D19:E19" si="8">$B$19*D18/$B$18</f>
        <v>7.0357751277683125</v>
      </c>
      <c r="E19">
        <f t="shared" si="8"/>
        <v>1.0732538330494037</v>
      </c>
    </row>
    <row r="21" spans="1:5" x14ac:dyDescent="0.35">
      <c r="A21" t="s">
        <v>162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02B69-7E39-4E37-B2F5-44F4B1A4FF8D}">
  <sheetPr>
    <tabColor theme="8" tint="0.79998168889431442"/>
  </sheetPr>
  <dimension ref="A1:AG18"/>
  <sheetViews>
    <sheetView workbookViewId="0">
      <selection activeCell="G13" sqref="G13"/>
    </sheetView>
  </sheetViews>
  <sheetFormatPr defaultRowHeight="14.5" x14ac:dyDescent="0.35"/>
  <sheetData>
    <row r="1" spans="1:33" x14ac:dyDescent="0.35">
      <c r="A1" s="1" t="s">
        <v>1</v>
      </c>
      <c r="B1" s="2"/>
      <c r="C1" s="2" t="s">
        <v>22</v>
      </c>
      <c r="D1" s="2"/>
      <c r="E1" s="2"/>
    </row>
    <row r="2" spans="1:33" x14ac:dyDescent="0.35">
      <c r="A2" s="2" t="s">
        <v>2</v>
      </c>
      <c r="B2" s="2"/>
      <c r="C2" s="2">
        <v>2020</v>
      </c>
      <c r="D2" s="2">
        <v>2021</v>
      </c>
      <c r="E2" s="2">
        <v>2022</v>
      </c>
      <c r="F2">
        <v>2023</v>
      </c>
      <c r="G2">
        <v>2024</v>
      </c>
      <c r="H2">
        <v>2025</v>
      </c>
      <c r="I2">
        <v>2026</v>
      </c>
      <c r="J2">
        <v>2027</v>
      </c>
      <c r="K2">
        <v>2028</v>
      </c>
      <c r="L2">
        <v>2029</v>
      </c>
      <c r="M2">
        <v>2030</v>
      </c>
      <c r="N2" s="2">
        <v>2031</v>
      </c>
      <c r="O2" s="2">
        <v>2032</v>
      </c>
      <c r="P2" s="2">
        <v>2033</v>
      </c>
      <c r="Q2">
        <v>2034</v>
      </c>
      <c r="R2">
        <v>2035</v>
      </c>
      <c r="S2">
        <v>2036</v>
      </c>
      <c r="T2">
        <v>2037</v>
      </c>
      <c r="U2">
        <v>2038</v>
      </c>
      <c r="V2">
        <v>2039</v>
      </c>
      <c r="W2">
        <v>2040</v>
      </c>
      <c r="X2">
        <v>2041</v>
      </c>
      <c r="Y2" s="2">
        <v>2042</v>
      </c>
      <c r="Z2" s="2">
        <v>2043</v>
      </c>
      <c r="AA2" s="2">
        <v>2044</v>
      </c>
      <c r="AB2">
        <v>2045</v>
      </c>
      <c r="AC2">
        <v>2046</v>
      </c>
      <c r="AD2">
        <v>2047</v>
      </c>
      <c r="AE2">
        <v>2048</v>
      </c>
      <c r="AF2">
        <v>2049</v>
      </c>
      <c r="AG2">
        <v>2050</v>
      </c>
    </row>
    <row r="3" spans="1:33" x14ac:dyDescent="0.35">
      <c r="A3" s="2" t="s">
        <v>20</v>
      </c>
      <c r="B3" s="2"/>
      <c r="G3">
        <f>G4*G5</f>
        <v>9.6487415113680548</v>
      </c>
      <c r="H3" s="6">
        <f>M17</f>
        <v>9.9346089499361092</v>
      </c>
      <c r="I3">
        <f>H3+($M3-$H3)/5</f>
        <v>10.694547826981248</v>
      </c>
      <c r="J3">
        <f t="shared" ref="J3:L3" si="0">I3+($M3-$H3)/5</f>
        <v>11.454486704026387</v>
      </c>
      <c r="K3">
        <f t="shared" si="0"/>
        <v>12.214425581071525</v>
      </c>
      <c r="L3">
        <f t="shared" si="0"/>
        <v>12.974364458116664</v>
      </c>
      <c r="M3" s="6">
        <f>N17</f>
        <v>13.734303335161799</v>
      </c>
      <c r="N3">
        <f>M3+($R3-$M3)/5</f>
        <v>13.714044403021679</v>
      </c>
      <c r="O3">
        <f t="shared" ref="O3:Q3" si="1">N3+($R3-$M3)/5</f>
        <v>13.69378547088156</v>
      </c>
      <c r="P3">
        <f t="shared" si="1"/>
        <v>13.67352653874144</v>
      </c>
      <c r="Q3">
        <f t="shared" si="1"/>
        <v>13.65326760660132</v>
      </c>
      <c r="R3" s="6">
        <f>O17</f>
        <v>13.6330086744612</v>
      </c>
      <c r="S3">
        <f>R3+($W3-$R3)/5</f>
        <v>11.326105414980688</v>
      </c>
      <c r="T3">
        <f t="shared" ref="T3:V3" si="2">S3+($W3-$R3)/5</f>
        <v>9.0192021555001762</v>
      </c>
      <c r="U3">
        <f t="shared" si="2"/>
        <v>6.7122988960196643</v>
      </c>
      <c r="V3">
        <f t="shared" si="2"/>
        <v>4.4053956365391524</v>
      </c>
      <c r="W3" s="6">
        <f>P17</f>
        <v>2.0984923770586401</v>
      </c>
      <c r="X3">
        <f>W3+($AB3-$W3)/5</f>
        <v>2.1653193666725401</v>
      </c>
      <c r="Y3">
        <f t="shared" ref="Y3:AA3" si="3">X3+($AB3-$W3)/5</f>
        <v>2.2321463562864401</v>
      </c>
      <c r="Z3">
        <f t="shared" si="3"/>
        <v>2.2989733459003401</v>
      </c>
      <c r="AA3">
        <f t="shared" si="3"/>
        <v>2.3658003355142401</v>
      </c>
      <c r="AB3" s="6">
        <f>Q17</f>
        <v>2.4326273251281401</v>
      </c>
      <c r="AC3">
        <f>AB3+($AG3-$AB3)/5</f>
        <v>2.4906306743459958</v>
      </c>
      <c r="AD3">
        <f t="shared" ref="AD3:AF3" si="4">AC3+($AG3-$AB3)/5</f>
        <v>2.5486340235638516</v>
      </c>
      <c r="AE3">
        <f t="shared" si="4"/>
        <v>2.6066373727817074</v>
      </c>
      <c r="AF3">
        <f t="shared" si="4"/>
        <v>2.6646407219995631</v>
      </c>
      <c r="AG3" s="6">
        <f>R17</f>
        <v>2.7226440712174198</v>
      </c>
    </row>
    <row r="4" spans="1:33" x14ac:dyDescent="0.35">
      <c r="A4" s="2" t="s">
        <v>21</v>
      </c>
      <c r="B4" s="2"/>
      <c r="C4" s="6">
        <f>L18</f>
        <v>5.317000003616787</v>
      </c>
      <c r="D4">
        <f>C4+($H4-$C4)/5</f>
        <v>5.4957076587404687</v>
      </c>
      <c r="E4">
        <f t="shared" ref="E4:G4" si="5">D4+($H4-$C4)/5</f>
        <v>5.6744153138641504</v>
      </c>
      <c r="F4">
        <f t="shared" si="5"/>
        <v>5.8531229689878321</v>
      </c>
      <c r="G4">
        <f t="shared" si="5"/>
        <v>6.0318306241115138</v>
      </c>
      <c r="H4" s="6">
        <f>M18</f>
        <v>6.2105382792351946</v>
      </c>
      <c r="I4">
        <f>H4+($M4-$H4)/5</f>
        <v>6.6467046813728965</v>
      </c>
      <c r="J4">
        <f t="shared" ref="J4:L4" si="6">I4+($M4-$H4)/5</f>
        <v>7.0828710835105984</v>
      </c>
      <c r="K4">
        <f t="shared" si="6"/>
        <v>7.5190374856483002</v>
      </c>
      <c r="L4">
        <f t="shared" si="6"/>
        <v>7.9552038877860021</v>
      </c>
      <c r="M4" s="6">
        <f>N18</f>
        <v>8.3913702899237048</v>
      </c>
      <c r="N4">
        <f>M4+($R4-$M4)/5</f>
        <v>8.7329669304167563</v>
      </c>
      <c r="O4">
        <f t="shared" ref="O4:Q4" si="7">N4+($R4-$M4)/5</f>
        <v>9.0745635709098078</v>
      </c>
      <c r="P4">
        <f t="shared" si="7"/>
        <v>9.4161602114028593</v>
      </c>
      <c r="Q4">
        <f t="shared" si="7"/>
        <v>9.7577568518959108</v>
      </c>
      <c r="R4" s="6">
        <f>O18</f>
        <v>10.099353492388961</v>
      </c>
      <c r="S4">
        <f>R4+($W4-$R4)/5</f>
        <v>10.440950097923896</v>
      </c>
      <c r="T4">
        <f t="shared" ref="T4:V4" si="8">S4+($W4-$R4)/5</f>
        <v>10.782546703458831</v>
      </c>
      <c r="U4">
        <f t="shared" si="8"/>
        <v>11.124143308993766</v>
      </c>
      <c r="V4">
        <f t="shared" si="8"/>
        <v>11.465739914528701</v>
      </c>
      <c r="W4" s="6">
        <f>P18</f>
        <v>11.807336520063638</v>
      </c>
      <c r="X4">
        <f>W4+($AB4-$W4)/5</f>
        <v>12.148933125960287</v>
      </c>
      <c r="Y4">
        <f t="shared" ref="Y4:AA4" si="9">X4+($AB4-$W4)/5</f>
        <v>12.490529731856936</v>
      </c>
      <c r="Z4">
        <f t="shared" si="9"/>
        <v>12.832126337753586</v>
      </c>
      <c r="AA4">
        <f t="shared" si="9"/>
        <v>13.173722943650235</v>
      </c>
      <c r="AB4" s="6">
        <f>Q18</f>
        <v>13.515319549546888</v>
      </c>
      <c r="AC4">
        <f>AB4+($AG4-$AB4)/5</f>
        <v>13.856916314665531</v>
      </c>
      <c r="AD4">
        <f t="shared" ref="AD4:AF4" si="10">AC4+($AG4-$AB4)/5</f>
        <v>14.198513079784174</v>
      </c>
      <c r="AE4">
        <f t="shared" si="10"/>
        <v>14.540109844902817</v>
      </c>
      <c r="AF4">
        <f t="shared" si="10"/>
        <v>14.88170661002146</v>
      </c>
      <c r="AG4" s="6">
        <f>R18</f>
        <v>15.223303375140107</v>
      </c>
    </row>
    <row r="5" spans="1:33" x14ac:dyDescent="0.35">
      <c r="A5" s="2" t="s">
        <v>0</v>
      </c>
      <c r="B5" s="2"/>
      <c r="C5" s="2"/>
      <c r="D5" s="2"/>
      <c r="E5" s="2"/>
      <c r="G5">
        <f>H5</f>
        <v>1.5996373427327977</v>
      </c>
      <c r="H5">
        <f>H3/H4</f>
        <v>1.5996373427327977</v>
      </c>
      <c r="I5">
        <f t="shared" ref="I5" si="11">I3/I4</f>
        <v>1.6089999991954296</v>
      </c>
      <c r="J5">
        <f t="shared" ref="J5" si="12">J3/J4</f>
        <v>1.6172095424259809</v>
      </c>
      <c r="K5">
        <f t="shared" ref="K5" si="13">K3/K4</f>
        <v>1.6244666427565209</v>
      </c>
      <c r="L5">
        <f t="shared" ref="L5" si="14">L3/L4</f>
        <v>1.6309279612602783</v>
      </c>
      <c r="M5">
        <f t="shared" ref="M5" si="15">M3/M4</f>
        <v>1.636717587311556</v>
      </c>
      <c r="N5">
        <f t="shared" ref="N5" si="16">N3/N4</f>
        <v>1.5703763122308325</v>
      </c>
      <c r="O5">
        <f t="shared" ref="O5" si="17">O3/O4</f>
        <v>1.509029647968914</v>
      </c>
      <c r="P5">
        <f t="shared" ref="P5" si="18">P3/P4</f>
        <v>1.4521340155388349</v>
      </c>
      <c r="Q5">
        <f t="shared" ref="Q5" si="19">Q3/Q4</f>
        <v>1.3992219537575914</v>
      </c>
      <c r="R5">
        <f t="shared" ref="R5" si="20">R3/R4</f>
        <v>1.3498892463498045</v>
      </c>
      <c r="S5">
        <f t="shared" ref="S5" si="21">S3/S4</f>
        <v>1.0847772768526878</v>
      </c>
      <c r="T5">
        <f t="shared" ref="T5" si="22">T3/T4</f>
        <v>0.83646307347845683</v>
      </c>
      <c r="U5">
        <f t="shared" ref="U5" si="23">U3/U4</f>
        <v>0.60339917507111163</v>
      </c>
      <c r="V5">
        <f t="shared" ref="V5" si="24">V3/V4</f>
        <v>0.3842225333366317</v>
      </c>
      <c r="W5">
        <f t="shared" ref="W5" si="25">W3/W4</f>
        <v>0.17772783671345127</v>
      </c>
      <c r="X5">
        <f t="shared" ref="X5" si="26">X3/X4</f>
        <v>0.17823123596306625</v>
      </c>
      <c r="Y5">
        <f t="shared" ref="Y5" si="27">Y3/Y4</f>
        <v>0.17870710083603414</v>
      </c>
      <c r="Z5">
        <f t="shared" ref="Z5" si="28">Z3/Z4</f>
        <v>0.17915763026245285</v>
      </c>
      <c r="AA5">
        <f t="shared" ref="AA5" si="29">AA3/AA4</f>
        <v>0.17958479509807523</v>
      </c>
      <c r="AB5">
        <f t="shared" ref="AB5" si="30">AB3/AB4</f>
        <v>0.17999036694694326</v>
      </c>
      <c r="AC5">
        <f t="shared" ref="AC5" si="31">AC3/AC4</f>
        <v>0.179739172683754</v>
      </c>
      <c r="AD5">
        <f t="shared" ref="AD5" si="32">AD3/AD4</f>
        <v>0.17950006519996758</v>
      </c>
      <c r="AE5">
        <f t="shared" ref="AE5" si="33">AE3/AE4</f>
        <v>0.179272192616584</v>
      </c>
      <c r="AF5">
        <f t="shared" ref="AF5" si="34">AF3/AF4</f>
        <v>0.17905478127119995</v>
      </c>
      <c r="AG5">
        <f t="shared" ref="AG5" si="35">AG3/AG4</f>
        <v>0.17884712694247035</v>
      </c>
    </row>
    <row r="6" spans="1:33" x14ac:dyDescent="0.35">
      <c r="A6" s="2" t="s">
        <v>23</v>
      </c>
      <c r="B6" s="2"/>
      <c r="C6" s="2"/>
      <c r="D6" s="2"/>
      <c r="E6" s="2"/>
      <c r="G6">
        <f>(G5-$AG5)/($G5-$AG5)</f>
        <v>1</v>
      </c>
      <c r="H6">
        <f>(H5-$AG5)/($H5-$AG5)</f>
        <v>1</v>
      </c>
      <c r="I6">
        <f t="shared" ref="I6:AG6" si="36">(I5-$AG5)/($H5-$AG5)</f>
        <v>1.0065897529125536</v>
      </c>
      <c r="J6">
        <f t="shared" si="36"/>
        <v>1.012367905900456</v>
      </c>
      <c r="K6">
        <f t="shared" si="36"/>
        <v>1.0174756975011343</v>
      </c>
      <c r="L6">
        <f t="shared" si="36"/>
        <v>1.022023391053601</v>
      </c>
      <c r="M6">
        <f t="shared" si="36"/>
        <v>1.0260983248382887</v>
      </c>
      <c r="N6">
        <f t="shared" si="36"/>
        <v>0.97940510134658521</v>
      </c>
      <c r="O6">
        <f t="shared" si="36"/>
        <v>0.93622725314624844</v>
      </c>
      <c r="P6">
        <f t="shared" si="36"/>
        <v>0.89618219104084085</v>
      </c>
      <c r="Q6">
        <f t="shared" si="36"/>
        <v>0.85894090010767465</v>
      </c>
      <c r="R6">
        <f t="shared" si="36"/>
        <v>0.82421887931986593</v>
      </c>
      <c r="S6">
        <f t="shared" si="36"/>
        <v>0.63762414735259532</v>
      </c>
      <c r="T6">
        <f t="shared" si="36"/>
        <v>0.46285224885940091</v>
      </c>
      <c r="U6">
        <f t="shared" si="36"/>
        <v>0.29881402856682848</v>
      </c>
      <c r="V6">
        <f t="shared" si="36"/>
        <v>0.14455012718392027</v>
      </c>
      <c r="W6">
        <f t="shared" si="36"/>
        <v>-7.8779415608268473E-4</v>
      </c>
      <c r="X6">
        <f t="shared" si="36"/>
        <v>-4.3348481187386169E-4</v>
      </c>
      <c r="Y6">
        <f t="shared" si="36"/>
        <v>-9.8555089189094472E-5</v>
      </c>
      <c r="Z6">
        <f t="shared" si="36"/>
        <v>2.1854269302507985E-4</v>
      </c>
      <c r="AA6">
        <f t="shared" si="36"/>
        <v>5.1919568941749246E-4</v>
      </c>
      <c r="AB6">
        <f t="shared" si="36"/>
        <v>8.046508145729131E-4</v>
      </c>
      <c r="AC6">
        <f t="shared" si="36"/>
        <v>6.2785183299382801E-4</v>
      </c>
      <c r="AD6">
        <f t="shared" si="36"/>
        <v>4.5955993378940518E-4</v>
      </c>
      <c r="AE6">
        <f t="shared" si="36"/>
        <v>2.9917553583180427E-4</v>
      </c>
      <c r="AF6">
        <f t="shared" si="36"/>
        <v>1.4615410946794215E-4</v>
      </c>
      <c r="AG6">
        <f t="shared" si="36"/>
        <v>0</v>
      </c>
    </row>
    <row r="7" spans="1:33" x14ac:dyDescent="0.35">
      <c r="A7" s="2" t="s">
        <v>4</v>
      </c>
      <c r="B7" s="2"/>
      <c r="C7" s="2"/>
      <c r="D7">
        <f>D4/C4</f>
        <v>1.0336106178300017</v>
      </c>
      <c r="E7">
        <f>E4/D4</f>
        <v>1.0325176785630985</v>
      </c>
      <c r="F7">
        <f>F4/E4</f>
        <v>1.0314935804376268</v>
      </c>
      <c r="G7">
        <f>G4/F4</f>
        <v>1.0305320178767037</v>
      </c>
      <c r="H7">
        <f t="shared" ref="H7:AG7" si="37">H4/G4</f>
        <v>1.0296274325756627</v>
      </c>
      <c r="I7">
        <f t="shared" si="37"/>
        <v>1.0702300481096807</v>
      </c>
      <c r="J7">
        <f t="shared" si="37"/>
        <v>1.0656214504850861</v>
      </c>
      <c r="K7">
        <f t="shared" si="37"/>
        <v>1.0615804519092726</v>
      </c>
      <c r="L7">
        <f t="shared" si="37"/>
        <v>1.0580082760553089</v>
      </c>
      <c r="M7">
        <f t="shared" si="37"/>
        <v>1.0548278093547507</v>
      </c>
      <c r="N7">
        <f t="shared" si="37"/>
        <v>1.0407080880345894</v>
      </c>
      <c r="O7">
        <f t="shared" si="37"/>
        <v>1.0391157602238568</v>
      </c>
      <c r="P7">
        <f t="shared" si="37"/>
        <v>1.0376433134027627</v>
      </c>
      <c r="Q7">
        <f t="shared" si="37"/>
        <v>1.0362777005513757</v>
      </c>
      <c r="R7">
        <f t="shared" si="37"/>
        <v>1.0350077016344876</v>
      </c>
      <c r="S7">
        <f t="shared" si="37"/>
        <v>1.033823611164058</v>
      </c>
      <c r="T7">
        <f t="shared" si="37"/>
        <v>1.0327170039441964</v>
      </c>
      <c r="U7">
        <f t="shared" si="37"/>
        <v>1.0316805124920403</v>
      </c>
      <c r="V7">
        <f t="shared" si="37"/>
        <v>1.0307076775304358</v>
      </c>
      <c r="W7">
        <f t="shared" si="37"/>
        <v>1.0297928095422857</v>
      </c>
      <c r="X7">
        <f t="shared" si="37"/>
        <v>1.0289308774520138</v>
      </c>
      <c r="Y7">
        <f t="shared" si="37"/>
        <v>1.0281174159372655</v>
      </c>
      <c r="Z7">
        <f t="shared" si="37"/>
        <v>1.0273484482427844</v>
      </c>
      <c r="AA7">
        <f t="shared" si="37"/>
        <v>1.0266204210358834</v>
      </c>
      <c r="AB7">
        <f t="shared" si="37"/>
        <v>1.0259301495376676</v>
      </c>
      <c r="AC7">
        <f t="shared" si="37"/>
        <v>1.0252747827283222</v>
      </c>
      <c r="AD7">
        <f t="shared" si="37"/>
        <v>1.0246517159634654</v>
      </c>
      <c r="AE7">
        <f t="shared" si="37"/>
        <v>1.0240586294634617</v>
      </c>
      <c r="AF7">
        <f t="shared" si="37"/>
        <v>1.0234934102123303</v>
      </c>
      <c r="AG7">
        <f t="shared" si="37"/>
        <v>1.0229541392039414</v>
      </c>
    </row>
    <row r="9" spans="1:33" x14ac:dyDescent="0.35">
      <c r="A9" t="s">
        <v>162</v>
      </c>
    </row>
    <row r="15" spans="1:33" s="7" customFormat="1" x14ac:dyDescent="0.35">
      <c r="A15" s="7" t="s">
        <v>13</v>
      </c>
      <c r="C15" s="7" t="s">
        <v>14</v>
      </c>
      <c r="K15" s="7" t="s">
        <v>13</v>
      </c>
      <c r="L15" s="7" t="s">
        <v>16</v>
      </c>
    </row>
    <row r="16" spans="1:33" x14ac:dyDescent="0.35">
      <c r="B16">
        <v>2020</v>
      </c>
      <c r="C16">
        <v>2025</v>
      </c>
      <c r="D16">
        <v>2030</v>
      </c>
      <c r="E16">
        <v>2035</v>
      </c>
      <c r="F16">
        <v>2040</v>
      </c>
      <c r="G16">
        <v>2045</v>
      </c>
      <c r="H16">
        <v>2050</v>
      </c>
      <c r="I16" t="s">
        <v>17</v>
      </c>
      <c r="L16">
        <v>2020</v>
      </c>
      <c r="M16">
        <v>2025</v>
      </c>
      <c r="N16">
        <v>2030</v>
      </c>
      <c r="O16">
        <v>2035</v>
      </c>
      <c r="P16">
        <v>2040</v>
      </c>
      <c r="Q16">
        <v>2045</v>
      </c>
      <c r="R16">
        <v>2050</v>
      </c>
      <c r="S16" t="s">
        <v>17</v>
      </c>
    </row>
    <row r="17" spans="1:19" x14ac:dyDescent="0.35">
      <c r="A17" t="s">
        <v>15</v>
      </c>
      <c r="C17">
        <v>9.9346089499361092</v>
      </c>
      <c r="D17">
        <v>11.857261304744499</v>
      </c>
      <c r="E17">
        <v>12.8879096035117</v>
      </c>
      <c r="F17">
        <v>11.317852635332299</v>
      </c>
      <c r="G17">
        <v>9.4169922460875899</v>
      </c>
      <c r="H17">
        <v>2.1115517609142898</v>
      </c>
      <c r="I17" t="s">
        <v>18</v>
      </c>
      <c r="K17" t="s">
        <v>15</v>
      </c>
      <c r="M17">
        <v>9.9346089499361092</v>
      </c>
      <c r="N17">
        <v>13.734303335161799</v>
      </c>
      <c r="O17">
        <v>13.6330086744612</v>
      </c>
      <c r="P17">
        <v>2.0984923770586401</v>
      </c>
      <c r="Q17">
        <v>2.4326273251281401</v>
      </c>
      <c r="R17">
        <v>2.7226440712174198</v>
      </c>
      <c r="S17" t="s">
        <v>18</v>
      </c>
    </row>
    <row r="18" spans="1:19" x14ac:dyDescent="0.35">
      <c r="A18" t="s">
        <v>19</v>
      </c>
      <c r="B18">
        <v>5.317000003616787</v>
      </c>
      <c r="C18">
        <v>6.2105382792351946</v>
      </c>
      <c r="D18">
        <v>7.3274610925687469</v>
      </c>
      <c r="E18">
        <v>8.444383915388908</v>
      </c>
      <c r="F18">
        <v>9.5613063359618078</v>
      </c>
      <c r="G18">
        <v>10.678229584114749</v>
      </c>
      <c r="H18">
        <v>11.79515170522264</v>
      </c>
      <c r="I18" t="s">
        <v>12</v>
      </c>
      <c r="K18" t="s">
        <v>19</v>
      </c>
      <c r="L18">
        <v>5.317000003616787</v>
      </c>
      <c r="M18">
        <v>6.2105382792351946</v>
      </c>
      <c r="N18">
        <v>8.3913702899237048</v>
      </c>
      <c r="O18">
        <v>10.099353492388961</v>
      </c>
      <c r="P18">
        <v>11.807336520063638</v>
      </c>
      <c r="Q18">
        <v>13.515319549546888</v>
      </c>
      <c r="R18">
        <v>15.223303375140107</v>
      </c>
      <c r="S18" t="s">
        <v>12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AF9E-BEF1-4056-94C4-E45DC777C304}">
  <sheetPr>
    <tabColor theme="8" tint="0.79998168889431442"/>
  </sheetPr>
  <dimension ref="A1:AG21"/>
  <sheetViews>
    <sheetView workbookViewId="0">
      <selection activeCell="D21" sqref="D21"/>
    </sheetView>
  </sheetViews>
  <sheetFormatPr defaultRowHeight="14.5" x14ac:dyDescent="0.35"/>
  <sheetData>
    <row r="1" spans="1:33" x14ac:dyDescent="0.35">
      <c r="A1" s="1" t="s">
        <v>1</v>
      </c>
      <c r="B1" s="2"/>
      <c r="C1" s="2"/>
      <c r="D1" s="2"/>
      <c r="E1" s="2"/>
    </row>
    <row r="2" spans="1:33" x14ac:dyDescent="0.35">
      <c r="A2" s="2" t="s">
        <v>2</v>
      </c>
      <c r="B2" s="2"/>
      <c r="C2" s="2">
        <v>2020</v>
      </c>
      <c r="D2" s="2">
        <v>2021</v>
      </c>
      <c r="E2" s="2">
        <v>2022</v>
      </c>
      <c r="F2">
        <v>2023</v>
      </c>
      <c r="G2">
        <v>2024</v>
      </c>
      <c r="H2">
        <v>2025</v>
      </c>
      <c r="I2">
        <v>2026</v>
      </c>
      <c r="J2">
        <v>2027</v>
      </c>
      <c r="K2">
        <v>2028</v>
      </c>
      <c r="L2">
        <v>2029</v>
      </c>
      <c r="M2">
        <v>2030</v>
      </c>
      <c r="N2" s="2">
        <v>2031</v>
      </c>
      <c r="O2" s="2">
        <v>2032</v>
      </c>
      <c r="P2" s="2">
        <v>2033</v>
      </c>
      <c r="Q2">
        <v>2034</v>
      </c>
      <c r="R2">
        <v>2035</v>
      </c>
      <c r="S2">
        <v>2036</v>
      </c>
      <c r="T2">
        <v>2037</v>
      </c>
      <c r="U2">
        <v>2038</v>
      </c>
      <c r="V2">
        <v>2039</v>
      </c>
      <c r="W2">
        <v>2040</v>
      </c>
      <c r="X2">
        <v>2041</v>
      </c>
      <c r="Y2" s="2">
        <v>2042</v>
      </c>
      <c r="Z2" s="2">
        <v>2043</v>
      </c>
      <c r="AA2" s="2">
        <v>2044</v>
      </c>
      <c r="AB2">
        <v>2045</v>
      </c>
      <c r="AC2">
        <v>2046</v>
      </c>
      <c r="AD2">
        <v>2047</v>
      </c>
      <c r="AE2">
        <v>2048</v>
      </c>
      <c r="AF2">
        <v>2049</v>
      </c>
      <c r="AG2">
        <v>2050</v>
      </c>
    </row>
    <row r="3" spans="1:33" x14ac:dyDescent="0.35">
      <c r="A3" s="2" t="s">
        <v>20</v>
      </c>
      <c r="B3" s="2"/>
      <c r="C3" s="6">
        <f>B20</f>
        <v>2507</v>
      </c>
      <c r="D3">
        <f>(C3+E3)/2</f>
        <v>2618.5</v>
      </c>
      <c r="E3" s="6">
        <f>B16</f>
        <v>2730</v>
      </c>
      <c r="F3" s="6">
        <f>C16</f>
        <v>2761</v>
      </c>
      <c r="G3">
        <f t="shared" ref="G3:I4" si="0">F3+($M3-$F3)/7</f>
        <v>2759.4285714285716</v>
      </c>
      <c r="H3">
        <f t="shared" si="0"/>
        <v>2757.8571428571431</v>
      </c>
      <c r="I3">
        <f t="shared" si="0"/>
        <v>2756.2857142857147</v>
      </c>
      <c r="J3">
        <f>I3+($M3-$F3)/7</f>
        <v>2754.7142857142862</v>
      </c>
      <c r="K3">
        <f t="shared" ref="K3:L4" si="1">J3+($M3-$F3)/7</f>
        <v>2753.1428571428578</v>
      </c>
      <c r="L3">
        <f t="shared" si="1"/>
        <v>2751.5714285714294</v>
      </c>
      <c r="M3" s="6">
        <f>D16</f>
        <v>2750</v>
      </c>
      <c r="N3">
        <f>M3+($W3-$M3)/10</f>
        <v>2667.3</v>
      </c>
      <c r="O3">
        <f t="shared" ref="O3:V3" si="2">N3+($W3-$M3)/10</f>
        <v>2584.6000000000004</v>
      </c>
      <c r="P3">
        <f t="shared" si="2"/>
        <v>2501.9000000000005</v>
      </c>
      <c r="Q3">
        <f t="shared" si="2"/>
        <v>2419.2000000000007</v>
      </c>
      <c r="R3">
        <f t="shared" si="2"/>
        <v>2336.5000000000009</v>
      </c>
      <c r="S3">
        <f t="shared" si="2"/>
        <v>2253.8000000000011</v>
      </c>
      <c r="T3">
        <f t="shared" si="2"/>
        <v>2171.1000000000013</v>
      </c>
      <c r="U3">
        <f t="shared" si="2"/>
        <v>2088.4000000000015</v>
      </c>
      <c r="V3">
        <f t="shared" si="2"/>
        <v>2005.7000000000014</v>
      </c>
      <c r="W3" s="6">
        <f>E16</f>
        <v>1923</v>
      </c>
      <c r="X3">
        <f t="shared" ref="X3:AC4" si="3">W3+($AG3-$W3)/10</f>
        <v>1853.1</v>
      </c>
      <c r="Y3">
        <f t="shared" si="3"/>
        <v>1783.1999999999998</v>
      </c>
      <c r="Z3">
        <f t="shared" si="3"/>
        <v>1713.2999999999997</v>
      </c>
      <c r="AA3">
        <f t="shared" si="3"/>
        <v>1643.3999999999996</v>
      </c>
      <c r="AB3">
        <f t="shared" si="3"/>
        <v>1573.4999999999995</v>
      </c>
      <c r="AC3">
        <f t="shared" si="3"/>
        <v>1503.5999999999995</v>
      </c>
      <c r="AD3">
        <f>AC3+($AG3-$W3)/10</f>
        <v>1433.6999999999994</v>
      </c>
      <c r="AE3">
        <f t="shared" ref="AE3:AF4" si="4">AD3+($AG3-$W3)/10</f>
        <v>1363.7999999999993</v>
      </c>
      <c r="AF3">
        <f t="shared" si="4"/>
        <v>1293.8999999999992</v>
      </c>
      <c r="AG3" s="6">
        <f>F16</f>
        <v>1224</v>
      </c>
    </row>
    <row r="4" spans="1:33" x14ac:dyDescent="0.35">
      <c r="A4" s="2" t="s">
        <v>21</v>
      </c>
      <c r="B4" s="2"/>
      <c r="C4" s="6">
        <f>B21</f>
        <v>1869</v>
      </c>
      <c r="D4">
        <f>(C4+E4)/2</f>
        <v>1879.5</v>
      </c>
      <c r="E4" s="6">
        <f>B17</f>
        <v>1890</v>
      </c>
      <c r="F4" s="6">
        <f>C17</f>
        <v>1903</v>
      </c>
      <c r="G4">
        <f t="shared" si="0"/>
        <v>1900.1428571428571</v>
      </c>
      <c r="H4">
        <f t="shared" si="0"/>
        <v>1897.2857142857142</v>
      </c>
      <c r="I4">
        <f t="shared" si="0"/>
        <v>1894.4285714285713</v>
      </c>
      <c r="J4">
        <f>I4+($M4-$F4)/7</f>
        <v>1891.5714285714284</v>
      </c>
      <c r="K4">
        <f t="shared" si="1"/>
        <v>1888.7142857142856</v>
      </c>
      <c r="L4">
        <f t="shared" si="1"/>
        <v>1885.8571428571427</v>
      </c>
      <c r="M4" s="6">
        <f>D17</f>
        <v>1883</v>
      </c>
      <c r="N4">
        <f t="shared" ref="N4:V4" si="5">M4+($W4-$M4)/10</f>
        <v>1889.3</v>
      </c>
      <c r="O4">
        <f t="shared" si="5"/>
        <v>1895.6</v>
      </c>
      <c r="P4">
        <f t="shared" si="5"/>
        <v>1901.8999999999999</v>
      </c>
      <c r="Q4">
        <f t="shared" si="5"/>
        <v>1908.1999999999998</v>
      </c>
      <c r="R4">
        <f t="shared" si="5"/>
        <v>1914.4999999999998</v>
      </c>
      <c r="S4">
        <f t="shared" si="5"/>
        <v>1920.7999999999997</v>
      </c>
      <c r="T4">
        <f t="shared" si="5"/>
        <v>1927.0999999999997</v>
      </c>
      <c r="U4">
        <f t="shared" si="5"/>
        <v>1933.3999999999996</v>
      </c>
      <c r="V4">
        <f t="shared" si="5"/>
        <v>1939.6999999999996</v>
      </c>
      <c r="W4" s="6">
        <f>E17</f>
        <v>1946</v>
      </c>
      <c r="X4">
        <f t="shared" si="3"/>
        <v>1945.8</v>
      </c>
      <c r="Y4">
        <f t="shared" si="3"/>
        <v>1945.6</v>
      </c>
      <c r="Z4">
        <f t="shared" si="3"/>
        <v>1945.3999999999999</v>
      </c>
      <c r="AA4">
        <f t="shared" si="3"/>
        <v>1945.1999999999998</v>
      </c>
      <c r="AB4">
        <f t="shared" si="3"/>
        <v>1944.9999999999998</v>
      </c>
      <c r="AC4">
        <f t="shared" si="3"/>
        <v>1944.7999999999997</v>
      </c>
      <c r="AD4">
        <f>AC4+($AG4-$W4)/10</f>
        <v>1944.5999999999997</v>
      </c>
      <c r="AE4">
        <f t="shared" si="4"/>
        <v>1944.3999999999996</v>
      </c>
      <c r="AF4">
        <f t="shared" si="4"/>
        <v>1944.1999999999996</v>
      </c>
      <c r="AG4" s="6">
        <f>F17</f>
        <v>1944</v>
      </c>
    </row>
    <row r="5" spans="1:33" x14ac:dyDescent="0.35">
      <c r="A5" s="2" t="s">
        <v>0</v>
      </c>
      <c r="B5" s="2"/>
      <c r="C5">
        <f t="shared" ref="C5:E5" si="6">C3/C4</f>
        <v>1.3413590155163189</v>
      </c>
      <c r="D5">
        <f t="shared" si="6"/>
        <v>1.3931896781058792</v>
      </c>
      <c r="E5">
        <f t="shared" si="6"/>
        <v>1.4444444444444444</v>
      </c>
      <c r="F5">
        <f>F3/F4</f>
        <v>1.4508670520231215</v>
      </c>
      <c r="G5">
        <f>G3/G4</f>
        <v>1.452221637470867</v>
      </c>
      <c r="H5">
        <f>H3/H4</f>
        <v>1.4535803026880507</v>
      </c>
      <c r="I5">
        <f t="shared" ref="I5:AG5" si="7">I3/I4</f>
        <v>1.4549430661337761</v>
      </c>
      <c r="J5">
        <f t="shared" si="7"/>
        <v>1.4563099463786726</v>
      </c>
      <c r="K5">
        <f t="shared" si="7"/>
        <v>1.4576809621057414</v>
      </c>
      <c r="L5">
        <f t="shared" si="7"/>
        <v>1.4590561321112043</v>
      </c>
      <c r="M5">
        <f t="shared" si="7"/>
        <v>1.4604354753053639</v>
      </c>
      <c r="N5">
        <f t="shared" si="7"/>
        <v>1.4117927274651989</v>
      </c>
      <c r="O5">
        <f t="shared" si="7"/>
        <v>1.3634733066047693</v>
      </c>
      <c r="P5">
        <f t="shared" si="7"/>
        <v>1.3154739996845264</v>
      </c>
      <c r="Q5">
        <f t="shared" si="7"/>
        <v>1.2677916360968458</v>
      </c>
      <c r="R5">
        <f t="shared" si="7"/>
        <v>1.2204230869678774</v>
      </c>
      <c r="S5">
        <f t="shared" si="7"/>
        <v>1.1733652644731369</v>
      </c>
      <c r="T5">
        <f t="shared" si="7"/>
        <v>1.1266151211665205</v>
      </c>
      <c r="U5">
        <f t="shared" si="7"/>
        <v>1.0801696493224382</v>
      </c>
      <c r="V5">
        <f t="shared" si="7"/>
        <v>1.0340258802907676</v>
      </c>
      <c r="W5">
        <f t="shared" si="7"/>
        <v>0.98818088386433711</v>
      </c>
      <c r="X5">
        <f t="shared" si="7"/>
        <v>0.95235892691951896</v>
      </c>
      <c r="Y5">
        <f t="shared" si="7"/>
        <v>0.91652960526315785</v>
      </c>
      <c r="Z5">
        <f t="shared" si="7"/>
        <v>0.88069291662383054</v>
      </c>
      <c r="AA5">
        <f t="shared" si="7"/>
        <v>0.84484885872917936</v>
      </c>
      <c r="AB5">
        <f t="shared" si="7"/>
        <v>0.80899742930591245</v>
      </c>
      <c r="AC5">
        <f t="shared" si="7"/>
        <v>0.77313862607980233</v>
      </c>
      <c r="AD5">
        <f t="shared" si="7"/>
        <v>0.73727244677568626</v>
      </c>
      <c r="AE5">
        <f t="shared" si="7"/>
        <v>0.70139888911746529</v>
      </c>
      <c r="AF5">
        <f t="shared" si="7"/>
        <v>0.66551795082810383</v>
      </c>
      <c r="AG5">
        <f t="shared" si="7"/>
        <v>0.62962962962962965</v>
      </c>
    </row>
    <row r="6" spans="1:33" x14ac:dyDescent="0.35">
      <c r="A6" s="2" t="s">
        <v>136</v>
      </c>
      <c r="B6" s="2"/>
      <c r="C6" s="2"/>
      <c r="D6" s="2"/>
      <c r="E6" s="2"/>
      <c r="G6">
        <f>(G5-$AG5)/($G5-$AG5)</f>
        <v>1</v>
      </c>
      <c r="H6">
        <f t="shared" ref="H6:AG6" si="8">(H5-$AG5)/($G5-$AG5)</f>
        <v>1.00165168784067</v>
      </c>
      <c r="I6">
        <f t="shared" si="8"/>
        <v>1.0033083577727082</v>
      </c>
      <c r="J6">
        <f t="shared" si="8"/>
        <v>1.0049700323718618</v>
      </c>
      <c r="K6">
        <f t="shared" si="8"/>
        <v>1.0066367343504852</v>
      </c>
      <c r="L6">
        <f t="shared" si="8"/>
        <v>1.0083084865585716</v>
      </c>
      <c r="M6">
        <f t="shared" si="8"/>
        <v>1.009985311984799</v>
      </c>
      <c r="N6">
        <f t="shared" si="8"/>
        <v>0.95085180791901036</v>
      </c>
      <c r="O6">
        <f t="shared" si="8"/>
        <v>0.89211136259516588</v>
      </c>
      <c r="P6">
        <f t="shared" si="8"/>
        <v>0.8337600700191421</v>
      </c>
      <c r="Q6">
        <f t="shared" si="8"/>
        <v>0.77579407578001081</v>
      </c>
      <c r="R6">
        <f t="shared" si="8"/>
        <v>0.71820957620131975</v>
      </c>
      <c r="S6">
        <f t="shared" si="8"/>
        <v>0.66100281750907786</v>
      </c>
      <c r="T6">
        <f t="shared" si="8"/>
        <v>0.60417009501605867</v>
      </c>
      <c r="U6">
        <f t="shared" si="8"/>
        <v>0.54770775232205282</v>
      </c>
      <c r="V6">
        <f t="shared" si="8"/>
        <v>0.49161218052970385</v>
      </c>
      <c r="W6">
        <f t="shared" si="8"/>
        <v>0.43587981747557764</v>
      </c>
      <c r="X6">
        <f t="shared" si="8"/>
        <v>0.3923321576352794</v>
      </c>
      <c r="Y6">
        <f t="shared" si="8"/>
        <v>0.34877554473991529</v>
      </c>
      <c r="Z6">
        <f t="shared" si="8"/>
        <v>0.30520997602818534</v>
      </c>
      <c r="AA6">
        <f t="shared" si="8"/>
        <v>0.26163544873765376</v>
      </c>
      <c r="AB6">
        <f t="shared" si="8"/>
        <v>0.21805196010474892</v>
      </c>
      <c r="AC6">
        <f t="shared" si="8"/>
        <v>0.17445950736476196</v>
      </c>
      <c r="AD6">
        <f t="shared" si="8"/>
        <v>0.13085808775184696</v>
      </c>
      <c r="AE6">
        <f t="shared" si="8"/>
        <v>8.7247698499019838E-2</v>
      </c>
      <c r="AF6">
        <f t="shared" si="8"/>
        <v>4.362833683815797E-2</v>
      </c>
      <c r="AG6">
        <f t="shared" si="8"/>
        <v>0</v>
      </c>
    </row>
    <row r="7" spans="1:33" x14ac:dyDescent="0.35">
      <c r="A7" s="2" t="s">
        <v>138</v>
      </c>
      <c r="B7" s="2"/>
      <c r="C7">
        <f>(C5-$M5)/($C5-$M5)</f>
        <v>1</v>
      </c>
      <c r="D7">
        <f>(D5-$M5)/($C5-$M5)</f>
        <v>0.56472788424023357</v>
      </c>
      <c r="E7">
        <f t="shared" ref="E7:M7" si="9">(E5-$M5)/($C5-$M5)</f>
        <v>0.13429212532224302</v>
      </c>
      <c r="F7">
        <f t="shared" si="9"/>
        <v>8.0355288519609477E-2</v>
      </c>
      <c r="G7">
        <f t="shared" si="9"/>
        <v>6.8979526675956707E-2</v>
      </c>
      <c r="H7">
        <f t="shared" si="9"/>
        <v>5.7569503069353413E-2</v>
      </c>
      <c r="I7">
        <f t="shared" si="9"/>
        <v>4.6125062680886612E-2</v>
      </c>
      <c r="J7">
        <f t="shared" si="9"/>
        <v>3.4646049555050809E-2</v>
      </c>
      <c r="K7">
        <f t="shared" si="9"/>
        <v>2.3132306792647134E-2</v>
      </c>
      <c r="L7">
        <f t="shared" si="9"/>
        <v>1.1583676543652615E-2</v>
      </c>
      <c r="M7">
        <f t="shared" si="9"/>
        <v>0</v>
      </c>
    </row>
    <row r="8" spans="1:33" x14ac:dyDescent="0.35">
      <c r="A8" s="2" t="s">
        <v>4</v>
      </c>
      <c r="B8" s="2"/>
      <c r="D8">
        <f>D4/C4</f>
        <v>1.0056179775280898</v>
      </c>
      <c r="E8">
        <f>E4/D4</f>
        <v>1.005586592178771</v>
      </c>
      <c r="F8">
        <f>F4/E4</f>
        <v>1.0068783068783069</v>
      </c>
      <c r="G8">
        <f>G4/F4</f>
        <v>0.9984986112153742</v>
      </c>
      <c r="H8">
        <f t="shared" ref="H8:AG8" si="10">H4/G4</f>
        <v>0.99849635365761968</v>
      </c>
      <c r="I8">
        <f t="shared" si="10"/>
        <v>0.99849408930050443</v>
      </c>
      <c r="J8">
        <f t="shared" si="10"/>
        <v>0.99849181811326448</v>
      </c>
      <c r="K8">
        <f t="shared" si="10"/>
        <v>0.99848954006494972</v>
      </c>
      <c r="L8">
        <f t="shared" si="10"/>
        <v>0.99848725512442327</v>
      </c>
      <c r="M8">
        <f t="shared" si="10"/>
        <v>0.99848496326035918</v>
      </c>
      <c r="N8">
        <f t="shared" si="10"/>
        <v>1.0033457249070632</v>
      </c>
      <c r="O8">
        <f t="shared" si="10"/>
        <v>1.0033345683586514</v>
      </c>
      <c r="P8">
        <f t="shared" si="10"/>
        <v>1.0033234859675038</v>
      </c>
      <c r="Q8">
        <f t="shared" si="10"/>
        <v>1.0033124769966875</v>
      </c>
      <c r="R8">
        <f t="shared" si="10"/>
        <v>1.0033015407190022</v>
      </c>
      <c r="S8">
        <f t="shared" si="10"/>
        <v>1.003290676416819</v>
      </c>
      <c r="T8">
        <f t="shared" si="10"/>
        <v>1.0032798833819241</v>
      </c>
      <c r="U8">
        <f t="shared" si="10"/>
        <v>1.003269160915365</v>
      </c>
      <c r="V8">
        <f t="shared" si="10"/>
        <v>1.0032585083272991</v>
      </c>
      <c r="W8">
        <f t="shared" si="10"/>
        <v>1.0032479249368462</v>
      </c>
      <c r="X8">
        <f t="shared" si="10"/>
        <v>0.99989722507708112</v>
      </c>
      <c r="Y8">
        <f t="shared" si="10"/>
        <v>0.99989721451331071</v>
      </c>
      <c r="Z8">
        <f t="shared" si="10"/>
        <v>0.99989720394736836</v>
      </c>
      <c r="AA8">
        <f t="shared" si="10"/>
        <v>0.99989719337925365</v>
      </c>
      <c r="AB8">
        <f t="shared" si="10"/>
        <v>0.99989718280896567</v>
      </c>
      <c r="AC8">
        <f t="shared" si="10"/>
        <v>0.99989717223650387</v>
      </c>
      <c r="AD8">
        <f t="shared" si="10"/>
        <v>0.99989716166186748</v>
      </c>
      <c r="AE8">
        <f t="shared" si="10"/>
        <v>0.99989715108505606</v>
      </c>
      <c r="AF8">
        <f t="shared" si="10"/>
        <v>0.9998971405060687</v>
      </c>
      <c r="AG8">
        <f t="shared" si="10"/>
        <v>0.99989712992490509</v>
      </c>
    </row>
    <row r="13" spans="1:33" x14ac:dyDescent="0.35">
      <c r="A13" s="7" t="s">
        <v>63</v>
      </c>
    </row>
    <row r="15" spans="1:33" x14ac:dyDescent="0.35">
      <c r="B15">
        <v>2022</v>
      </c>
      <c r="C15">
        <v>2023</v>
      </c>
      <c r="D15">
        <v>2024</v>
      </c>
      <c r="E15">
        <v>2035</v>
      </c>
      <c r="F15">
        <v>2040</v>
      </c>
      <c r="G15">
        <v>2050</v>
      </c>
      <c r="H15" t="s">
        <v>64</v>
      </c>
      <c r="I15" t="s">
        <v>64</v>
      </c>
    </row>
    <row r="16" spans="1:33" x14ac:dyDescent="0.35">
      <c r="A16" t="s">
        <v>20</v>
      </c>
      <c r="B16">
        <v>2730</v>
      </c>
      <c r="C16">
        <v>2761</v>
      </c>
      <c r="D16">
        <v>2750</v>
      </c>
      <c r="E16">
        <v>1923</v>
      </c>
      <c r="F16">
        <v>1224</v>
      </c>
      <c r="G16">
        <v>216</v>
      </c>
      <c r="H16" t="s">
        <v>141</v>
      </c>
      <c r="I16" t="s">
        <v>160</v>
      </c>
    </row>
    <row r="17" spans="1:9" x14ac:dyDescent="0.35">
      <c r="A17" t="s">
        <v>65</v>
      </c>
      <c r="B17">
        <v>1890</v>
      </c>
      <c r="C17">
        <v>1903</v>
      </c>
      <c r="D17">
        <v>1883</v>
      </c>
      <c r="E17">
        <v>1946</v>
      </c>
      <c r="F17">
        <v>1944</v>
      </c>
      <c r="G17">
        <v>1917</v>
      </c>
      <c r="H17" t="s">
        <v>140</v>
      </c>
      <c r="I17" t="s">
        <v>161</v>
      </c>
    </row>
    <row r="19" spans="1:9" x14ac:dyDescent="0.35">
      <c r="B19">
        <v>2020</v>
      </c>
      <c r="C19" t="s">
        <v>64</v>
      </c>
    </row>
    <row r="20" spans="1:9" x14ac:dyDescent="0.35">
      <c r="A20" t="s">
        <v>137</v>
      </c>
      <c r="B20">
        <v>2507</v>
      </c>
      <c r="C20" t="s">
        <v>139</v>
      </c>
    </row>
    <row r="21" spans="1:9" x14ac:dyDescent="0.35">
      <c r="A21" t="s">
        <v>65</v>
      </c>
      <c r="B21">
        <v>1869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Results</vt:lpstr>
      <vt:lpstr>Analysis</vt:lpstr>
      <vt:lpstr>Pathways</vt:lpstr>
      <vt:lpstr>India_NTP</vt:lpstr>
      <vt:lpstr>India_MPP</vt:lpstr>
      <vt:lpstr>AUS_NTP</vt:lpstr>
      <vt:lpstr>AUS_CSIRO</vt:lpstr>
      <vt:lpstr>Global_IEA</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 Rose</dc:creator>
  <cp:lastModifiedBy>Adrien Rose</cp:lastModifiedBy>
  <dcterms:created xsi:type="dcterms:W3CDTF">2025-05-15T17:12:48Z</dcterms:created>
  <dcterms:modified xsi:type="dcterms:W3CDTF">2025-12-25T23:03:19Z</dcterms:modified>
</cp:coreProperties>
</file>