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OneDrive\Desktop\Neurology\"/>
    </mc:Choice>
  </mc:AlternateContent>
  <xr:revisionPtr revIDLastSave="2" documentId="11_288F38D062AE8761E37C55DFEE41031C31B59481" xr6:coauthVersionLast="36" xr6:coauthVersionMax="36" xr10:uidLastSave="{721303F7-2C4F-4166-A0D2-E14835A7901C}"/>
  <bookViews>
    <workbookView xWindow="0" yWindow="0" windowWidth="20490" windowHeight="7755" activeTab="6" xr2:uid="{00000000-000D-0000-FFFF-FFFF00000000}"/>
  </bookViews>
  <sheets>
    <sheet name="year" sheetId="1" r:id="rId1"/>
    <sheet name="RGR" sheetId="3" r:id="rId2"/>
    <sheet name="Document" sheetId="4" r:id="rId3"/>
    <sheet name="subject" sheetId="5" r:id="rId4"/>
    <sheet name="author" sheetId="6" r:id="rId5"/>
    <sheet name="keyword" sheetId="7" r:id="rId6"/>
    <sheet name="FUND" sheetId="14" r:id="rId7"/>
    <sheet name="country" sheetId="9" r:id="rId8"/>
    <sheet name="TS" sheetId="12" r:id="rId9"/>
    <sheet name="journals" sheetId="11" r:id="rId10"/>
    <sheet name="Institi" sheetId="13" r:id="rId11"/>
    <sheet name="Sheet2" sheetId="16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3" l="1"/>
  <c r="F4" i="13"/>
  <c r="F5" i="13"/>
  <c r="F6" i="13"/>
  <c r="F7" i="13"/>
  <c r="F8" i="13"/>
  <c r="F9" i="13"/>
  <c r="F10" i="13"/>
  <c r="F11" i="13"/>
  <c r="F12" i="13"/>
  <c r="F2" i="13"/>
  <c r="D3" i="13"/>
  <c r="D4" i="13"/>
  <c r="D5" i="13"/>
  <c r="D6" i="13"/>
  <c r="D7" i="13"/>
  <c r="D8" i="13"/>
  <c r="D9" i="13"/>
  <c r="D10" i="13"/>
  <c r="D11" i="13"/>
  <c r="D12" i="13"/>
  <c r="D2" i="13"/>
  <c r="F3" i="11"/>
  <c r="F4" i="11"/>
  <c r="F5" i="11"/>
  <c r="F6" i="11"/>
  <c r="F7" i="11"/>
  <c r="F8" i="11"/>
  <c r="F9" i="11"/>
  <c r="F10" i="11"/>
  <c r="F11" i="11"/>
  <c r="F12" i="11"/>
  <c r="F2" i="11"/>
  <c r="D3" i="11"/>
  <c r="D4" i="11"/>
  <c r="D5" i="11"/>
  <c r="D6" i="11"/>
  <c r="D7" i="11"/>
  <c r="D8" i="11"/>
  <c r="D9" i="11"/>
  <c r="D10" i="11"/>
  <c r="D11" i="11"/>
  <c r="D12" i="11"/>
  <c r="D2" i="11"/>
  <c r="F3" i="9"/>
  <c r="F4" i="9"/>
  <c r="F5" i="9"/>
  <c r="F6" i="9"/>
  <c r="F7" i="9"/>
  <c r="F8" i="9"/>
  <c r="F9" i="9"/>
  <c r="F10" i="9"/>
  <c r="F11" i="9"/>
  <c r="F12" i="9"/>
  <c r="F2" i="9"/>
  <c r="D3" i="9"/>
  <c r="D4" i="9"/>
  <c r="D5" i="9"/>
  <c r="D6" i="9"/>
  <c r="D7" i="9"/>
  <c r="D8" i="9"/>
  <c r="D9" i="9"/>
  <c r="D10" i="9"/>
  <c r="D11" i="9"/>
  <c r="D12" i="9"/>
  <c r="D2" i="9"/>
  <c r="D3" i="14"/>
  <c r="D4" i="14"/>
  <c r="D5" i="14"/>
  <c r="D6" i="14"/>
  <c r="D7" i="14"/>
  <c r="D8" i="14"/>
  <c r="D9" i="14"/>
  <c r="D10" i="14"/>
  <c r="D11" i="14"/>
  <c r="D12" i="14"/>
  <c r="D2" i="14"/>
  <c r="D3" i="7"/>
  <c r="D4" i="7"/>
  <c r="D5" i="7"/>
  <c r="D6" i="7"/>
  <c r="D7" i="7"/>
  <c r="D8" i="7"/>
  <c r="D9" i="7"/>
  <c r="D10" i="7"/>
  <c r="D11" i="7"/>
  <c r="D12" i="7"/>
  <c r="D2" i="7"/>
  <c r="J3" i="6"/>
  <c r="J4" i="6"/>
  <c r="J5" i="6"/>
  <c r="J6" i="6"/>
  <c r="J7" i="6"/>
  <c r="J8" i="6"/>
  <c r="J9" i="6"/>
  <c r="J10" i="6"/>
  <c r="J11" i="6"/>
  <c r="I3" i="6"/>
  <c r="I4" i="6"/>
  <c r="I5" i="6"/>
  <c r="I6" i="6"/>
  <c r="I7" i="6"/>
  <c r="I8" i="6"/>
  <c r="I9" i="6"/>
  <c r="I10" i="6"/>
  <c r="I11" i="6"/>
  <c r="I2" i="6"/>
  <c r="G3" i="6"/>
  <c r="G4" i="6"/>
  <c r="G5" i="6"/>
  <c r="G6" i="6"/>
  <c r="G7" i="6"/>
  <c r="G8" i="6"/>
  <c r="G9" i="6"/>
  <c r="G10" i="6"/>
  <c r="G11" i="6"/>
  <c r="G12" i="6"/>
  <c r="G2" i="6"/>
  <c r="E3" i="6"/>
  <c r="E4" i="6"/>
  <c r="E5" i="6"/>
  <c r="E6" i="6"/>
  <c r="E7" i="6"/>
  <c r="E8" i="6"/>
  <c r="E9" i="6"/>
  <c r="E10" i="6"/>
  <c r="E11" i="6"/>
  <c r="E12" i="6"/>
  <c r="E2" i="6"/>
  <c r="D12" i="6"/>
  <c r="F3" i="4"/>
  <c r="F4" i="4"/>
  <c r="F5" i="4"/>
  <c r="F6" i="4"/>
  <c r="F7" i="4"/>
  <c r="F8" i="4"/>
  <c r="F9" i="4"/>
  <c r="F10" i="4"/>
  <c r="F11" i="4"/>
  <c r="F12" i="4"/>
  <c r="F13" i="4"/>
  <c r="F14" i="4"/>
  <c r="F2" i="4"/>
  <c r="E4" i="4"/>
  <c r="E5" i="4"/>
  <c r="E6" i="4" s="1"/>
  <c r="D3" i="4"/>
  <c r="D4" i="4"/>
  <c r="D5" i="4"/>
  <c r="D6" i="4"/>
  <c r="D7" i="4"/>
  <c r="D8" i="4"/>
  <c r="D9" i="4"/>
  <c r="D10" i="4"/>
  <c r="D11" i="4"/>
  <c r="D12" i="4"/>
  <c r="D13" i="4"/>
  <c r="D14" i="4"/>
  <c r="D2" i="4"/>
  <c r="K3" i="1"/>
  <c r="K4" i="1"/>
  <c r="K5" i="1"/>
  <c r="K6" i="1"/>
  <c r="K7" i="1"/>
  <c r="K8" i="1"/>
  <c r="K9" i="1"/>
  <c r="K10" i="1"/>
  <c r="K11" i="1"/>
  <c r="K2" i="1"/>
  <c r="J3" i="1"/>
  <c r="J4" i="1"/>
  <c r="J5" i="1"/>
  <c r="J6" i="1"/>
  <c r="J7" i="1"/>
  <c r="J8" i="1"/>
  <c r="J9" i="1"/>
  <c r="J10" i="1"/>
  <c r="J11" i="1"/>
  <c r="J2" i="1"/>
  <c r="H3" i="1"/>
  <c r="H4" i="1"/>
  <c r="H5" i="1"/>
  <c r="H6" i="1"/>
  <c r="H7" i="1"/>
  <c r="H8" i="1"/>
  <c r="H9" i="1"/>
  <c r="H10" i="1"/>
  <c r="H11" i="1"/>
  <c r="H12" i="1"/>
  <c r="H2" i="1"/>
  <c r="F2" i="1"/>
  <c r="D3" i="1"/>
  <c r="D4" i="1"/>
  <c r="D5" i="1"/>
  <c r="D6" i="1"/>
  <c r="D7" i="1"/>
  <c r="D8" i="1"/>
  <c r="D9" i="1"/>
  <c r="D10" i="1"/>
  <c r="D11" i="1"/>
  <c r="D2" i="1"/>
  <c r="C14" i="4"/>
  <c r="E7" i="4" l="1"/>
  <c r="C12" i="12"/>
  <c r="D3" i="5"/>
  <c r="D4" i="5"/>
  <c r="D5" i="5"/>
  <c r="D6" i="5"/>
  <c r="D7" i="5"/>
  <c r="D8" i="5"/>
  <c r="D9" i="5"/>
  <c r="D10" i="5"/>
  <c r="D11" i="5"/>
  <c r="D2" i="5"/>
  <c r="C12" i="3"/>
  <c r="E8" i="4" l="1"/>
  <c r="E9" i="4" l="1"/>
  <c r="E3" i="4"/>
  <c r="E10" i="4" l="1"/>
  <c r="G12" i="1"/>
  <c r="E11" i="4" l="1"/>
  <c r="E12" i="9"/>
  <c r="E12" i="13"/>
  <c r="E12" i="11"/>
  <c r="F12" i="6"/>
  <c r="E12" i="4" l="1"/>
  <c r="E3" i="1"/>
  <c r="F3" i="1" s="1"/>
  <c r="E13" i="4" l="1"/>
  <c r="E4" i="1"/>
  <c r="F4" i="1" s="1"/>
  <c r="F3" i="12"/>
  <c r="F4" i="12"/>
  <c r="F5" i="12"/>
  <c r="F6" i="12"/>
  <c r="F7" i="12"/>
  <c r="F8" i="12"/>
  <c r="F9" i="12"/>
  <c r="F10" i="12"/>
  <c r="F11" i="12"/>
  <c r="F2" i="12"/>
  <c r="E12" i="12"/>
  <c r="E14" i="4" l="1"/>
  <c r="E5" i="1"/>
  <c r="F5" i="1" s="1"/>
  <c r="F12" i="12"/>
  <c r="C12" i="14"/>
  <c r="E6" i="1" l="1"/>
  <c r="F6" i="1" s="1"/>
  <c r="E7" i="1"/>
  <c r="F7" i="1" s="1"/>
  <c r="E8" i="1" l="1"/>
  <c r="F8" i="1" s="1"/>
  <c r="E9" i="1" l="1"/>
  <c r="F9" i="1" s="1"/>
  <c r="E10" i="1" l="1"/>
  <c r="F10" i="1" s="1"/>
  <c r="H3" i="13"/>
  <c r="H4" i="13"/>
  <c r="H5" i="13"/>
  <c r="H6" i="13"/>
  <c r="H7" i="13"/>
  <c r="H8" i="13"/>
  <c r="H9" i="13"/>
  <c r="H10" i="13"/>
  <c r="H11" i="13"/>
  <c r="H2" i="13"/>
  <c r="H3" i="11"/>
  <c r="H4" i="11"/>
  <c r="H5" i="11"/>
  <c r="H6" i="11"/>
  <c r="H7" i="11"/>
  <c r="H8" i="11"/>
  <c r="H9" i="11"/>
  <c r="H10" i="11"/>
  <c r="H11" i="11"/>
  <c r="H2" i="11"/>
  <c r="H3" i="9"/>
  <c r="H4" i="9"/>
  <c r="H5" i="9"/>
  <c r="H6" i="9"/>
  <c r="H7" i="9"/>
  <c r="H8" i="9"/>
  <c r="H9" i="9"/>
  <c r="H10" i="9"/>
  <c r="H11" i="9"/>
  <c r="H2" i="9"/>
  <c r="E11" i="1" l="1"/>
  <c r="F11" i="1" s="1"/>
  <c r="I4" i="13"/>
  <c r="I6" i="13"/>
  <c r="I8" i="13"/>
  <c r="I10" i="13"/>
  <c r="I2" i="13"/>
  <c r="I3" i="13"/>
  <c r="I5" i="13"/>
  <c r="I7" i="13"/>
  <c r="I9" i="13"/>
  <c r="I11" i="13"/>
  <c r="C12" i="13"/>
  <c r="E12" i="1" l="1"/>
  <c r="F12" i="1" s="1"/>
  <c r="I3" i="9" l="1"/>
  <c r="I4" i="9"/>
  <c r="I5" i="9"/>
  <c r="I6" i="9"/>
  <c r="I7" i="9"/>
  <c r="I8" i="9"/>
  <c r="I9" i="9"/>
  <c r="I10" i="9"/>
  <c r="I11" i="9"/>
  <c r="I2" i="9"/>
  <c r="J2" i="6"/>
  <c r="I3" i="11"/>
  <c r="I4" i="11"/>
  <c r="I5" i="11"/>
  <c r="I6" i="11"/>
  <c r="I7" i="11"/>
  <c r="I8" i="11"/>
  <c r="I9" i="11"/>
  <c r="I10" i="11"/>
  <c r="I11" i="11"/>
  <c r="I2" i="11"/>
  <c r="C12" i="11"/>
  <c r="C12" i="9"/>
  <c r="C12" i="7"/>
  <c r="C12" i="5"/>
  <c r="D12" i="5" s="1"/>
  <c r="D3" i="3"/>
  <c r="F2" i="3"/>
  <c r="E3" i="3" s="1"/>
  <c r="C12" i="1"/>
  <c r="D12" i="1" s="1"/>
  <c r="F3" i="3" l="1"/>
  <c r="D4" i="3"/>
  <c r="D5" i="3" s="1"/>
  <c r="D6" i="3" s="1"/>
  <c r="D7" i="3" s="1"/>
  <c r="D8" i="3" s="1"/>
  <c r="D9" i="3" s="1"/>
  <c r="D10" i="3" s="1"/>
  <c r="D11" i="3" s="1"/>
  <c r="E4" i="3"/>
  <c r="G3" i="3"/>
  <c r="H3" i="3" s="1"/>
  <c r="D12" i="3" l="1"/>
  <c r="F5" i="3"/>
  <c r="F4" i="3"/>
  <c r="G4" i="3" s="1"/>
  <c r="H4" i="3" s="1"/>
  <c r="F6" i="3"/>
  <c r="E6" i="3"/>
  <c r="E5" i="3" l="1"/>
  <c r="G5" i="3" s="1"/>
  <c r="H5" i="3" s="1"/>
  <c r="G6" i="3"/>
  <c r="H6" i="3" s="1"/>
  <c r="E7" i="3"/>
  <c r="F7" i="3"/>
  <c r="F8" i="3" l="1"/>
  <c r="E8" i="3"/>
  <c r="G7" i="3"/>
  <c r="H7" i="3" s="1"/>
  <c r="G8" i="3" l="1"/>
  <c r="H8" i="3" s="1"/>
  <c r="E9" i="3"/>
  <c r="F9" i="3"/>
  <c r="F10" i="3" l="1"/>
  <c r="E10" i="3"/>
  <c r="G9" i="3"/>
  <c r="H9" i="3" s="1"/>
  <c r="G10" i="3" l="1"/>
  <c r="H10" i="3" s="1"/>
  <c r="E11" i="3"/>
  <c r="F11" i="3"/>
  <c r="G11" i="3" l="1"/>
  <c r="H11" i="3" s="1"/>
</calcChain>
</file>

<file path=xl/sharedStrings.xml><?xml version="1.0" encoding="utf-8"?>
<sst xmlns="http://schemas.openxmlformats.org/spreadsheetml/2006/main" count="183" uniqueCount="113">
  <si>
    <t>S.No</t>
  </si>
  <si>
    <t>Year</t>
  </si>
  <si>
    <t>Publications</t>
  </si>
  <si>
    <t>%</t>
  </si>
  <si>
    <t>Total</t>
  </si>
  <si>
    <t>Cumulative</t>
  </si>
  <si>
    <t>W1</t>
  </si>
  <si>
    <t>W2</t>
  </si>
  <si>
    <t>RGR</t>
  </si>
  <si>
    <t>Dt</t>
  </si>
  <si>
    <t>Document type</t>
  </si>
  <si>
    <t>No. of articles</t>
  </si>
  <si>
    <t>Conference Paper</t>
  </si>
  <si>
    <t>Article</t>
  </si>
  <si>
    <t>Review</t>
  </si>
  <si>
    <t>Book Chapter</t>
  </si>
  <si>
    <t>Book</t>
  </si>
  <si>
    <t>Editorial</t>
  </si>
  <si>
    <t>Short Survey</t>
  </si>
  <si>
    <t>Note</t>
  </si>
  <si>
    <t>Letter</t>
  </si>
  <si>
    <t>Erratum</t>
  </si>
  <si>
    <t>Subject area</t>
  </si>
  <si>
    <t>Biochemistry, Genetics and Molecular Biology</t>
  </si>
  <si>
    <t>Authors</t>
  </si>
  <si>
    <t>Keyword</t>
  </si>
  <si>
    <t>Country</t>
  </si>
  <si>
    <t>No.of articles</t>
  </si>
  <si>
    <t>United States</t>
  </si>
  <si>
    <t>Germany</t>
  </si>
  <si>
    <t>United Kingdom</t>
  </si>
  <si>
    <t>Journal</t>
  </si>
  <si>
    <t>Cum</t>
  </si>
  <si>
    <t>Sl. No</t>
  </si>
  <si>
    <t>Count (Y)</t>
  </si>
  <si>
    <t>X</t>
  </si>
  <si>
    <t>X2</t>
  </si>
  <si>
    <t>XY</t>
  </si>
  <si>
    <t>lnstitutions</t>
  </si>
  <si>
    <t>Citations</t>
  </si>
  <si>
    <t>RCI</t>
  </si>
  <si>
    <t>CPP</t>
  </si>
  <si>
    <t>Human</t>
  </si>
  <si>
    <t>China</t>
  </si>
  <si>
    <t>Humans</t>
  </si>
  <si>
    <t>Italy</t>
  </si>
  <si>
    <t>National Natural Science Foundation of China</t>
  </si>
  <si>
    <t>total</t>
  </si>
  <si>
    <t>Male</t>
  </si>
  <si>
    <t>Medicine</t>
  </si>
  <si>
    <t>Neuroscience</t>
  </si>
  <si>
    <t>India</t>
  </si>
  <si>
    <t>Funding agency</t>
  </si>
  <si>
    <t>National Institutes of Health</t>
  </si>
  <si>
    <t>Harvard Medical School</t>
  </si>
  <si>
    <t>Psychology</t>
  </si>
  <si>
    <t>Canada</t>
  </si>
  <si>
    <t>Engineering</t>
  </si>
  <si>
    <t>Imperial College London</t>
  </si>
  <si>
    <t>University College London</t>
  </si>
  <si>
    <t>Data Paper</t>
  </si>
  <si>
    <t>Retracted</t>
  </si>
  <si>
    <t>H-index</t>
  </si>
  <si>
    <t>Computer Science</t>
  </si>
  <si>
    <t>Mathematics</t>
  </si>
  <si>
    <t>Physics and Astronomy</t>
  </si>
  <si>
    <t>Social Sciences</t>
  </si>
  <si>
    <t>Materials Science</t>
  </si>
  <si>
    <t>Edison, P.</t>
  </si>
  <si>
    <t>Bassett, D.S.</t>
  </si>
  <si>
    <t>Illes, J.</t>
  </si>
  <si>
    <t>Sandrone, S.</t>
  </si>
  <si>
    <t>Stahnisch, F.W.</t>
  </si>
  <si>
    <t>Diwakar, S.</t>
  </si>
  <si>
    <t>Fangerau, H.</t>
  </si>
  <si>
    <t>Ganapathy, K.</t>
  </si>
  <si>
    <t>Karenberg, A.</t>
  </si>
  <si>
    <t>Majumdar, A.</t>
  </si>
  <si>
    <t>Undefined</t>
  </si>
  <si>
    <t>France</t>
  </si>
  <si>
    <t>Australia</t>
  </si>
  <si>
    <t>H-Index</t>
  </si>
  <si>
    <t>Neurology</t>
  </si>
  <si>
    <t>Brain</t>
  </si>
  <si>
    <t>Neurosciences</t>
  </si>
  <si>
    <t>Priority Journal</t>
  </si>
  <si>
    <t>National Science Foundation</t>
  </si>
  <si>
    <t>Horizon 2020 Framework Programme</t>
  </si>
  <si>
    <t>National Institute of Neurological Disorders and Stroke</t>
  </si>
  <si>
    <t>National Institute of Mental Health</t>
  </si>
  <si>
    <t>European Commission</t>
  </si>
  <si>
    <t>European Research Council</t>
  </si>
  <si>
    <t>Deutsche Forschungsgemeinschaft</t>
  </si>
  <si>
    <t>National Institute on Aging</t>
  </si>
  <si>
    <t>H- I ndex</t>
  </si>
  <si>
    <t>Lecture Notes in Computer Science Including Subseries Lecture Notes in Artificial Intelligence and Lecture Notes in Bioinformatics</t>
  </si>
  <si>
    <t>Nature</t>
  </si>
  <si>
    <t>Heliyon</t>
  </si>
  <si>
    <t>Frontiers in Computational Neuroscience</t>
  </si>
  <si>
    <t>Nature Communications</t>
  </si>
  <si>
    <t>Journal of Neural Engineering</t>
  </si>
  <si>
    <t>Philosophical Transactions of the Royal Society B Biological Sciences</t>
  </si>
  <si>
    <t>Lancet Neurology</t>
  </si>
  <si>
    <t>Trends in Cognitive Sciences</t>
  </si>
  <si>
    <t>H- Index</t>
  </si>
  <si>
    <t>Massachusetts General Hospital</t>
  </si>
  <si>
    <t>Stanford University</t>
  </si>
  <si>
    <t>University of Pennsylvania</t>
  </si>
  <si>
    <t>Inserm</t>
  </si>
  <si>
    <t>King's College London</t>
  </si>
  <si>
    <t>CNRS Centre National de la Recherche Scientifique</t>
  </si>
  <si>
    <t>University of Toronto</t>
  </si>
  <si>
    <t>H 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</si>
</sst>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workbookViewId="0">
      <selection activeCell="P22" sqref="P22"/>
    </sheetView>
  </sheetViews>
  <sheetFormatPr defaultRowHeight="15" x14ac:dyDescent="0.25"/>
  <cols>
    <col min="1" max="1" width="5.140625" bestFit="1" customWidth="1"/>
    <col min="2" max="2" width="5.42578125" bestFit="1" customWidth="1"/>
    <col min="3" max="3" width="11.85546875" style="9" bestFit="1" customWidth="1"/>
    <col min="4" max="4" width="6.5703125" bestFit="1" customWidth="1"/>
    <col min="5" max="5" width="7" style="9" bestFit="1" customWidth="1"/>
    <col min="6" max="6" width="6.5703125" style="9" bestFit="1" customWidth="1"/>
    <col min="7" max="7" width="8.85546875" bestFit="1" customWidth="1"/>
    <col min="8" max="8" width="6.5703125" bestFit="1" customWidth="1"/>
    <col min="9" max="9" width="8" bestFit="1" customWidth="1"/>
    <col min="10" max="10" width="6.5703125" bestFit="1" customWidth="1"/>
    <col min="11" max="11" width="4.5703125" bestFit="1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32</v>
      </c>
      <c r="F1" s="4" t="s">
        <v>3</v>
      </c>
      <c r="G1" s="18" t="s">
        <v>39</v>
      </c>
      <c r="H1" s="18" t="s">
        <v>3</v>
      </c>
      <c r="I1" s="18" t="s">
        <v>62</v>
      </c>
      <c r="J1" s="18" t="s">
        <v>41</v>
      </c>
      <c r="K1" s="18" t="s">
        <v>40</v>
      </c>
    </row>
    <row r="2" spans="1:11" x14ac:dyDescent="0.25">
      <c r="A2" s="1">
        <v>1</v>
      </c>
      <c r="B2" s="6">
        <v>2016</v>
      </c>
      <c r="C2" s="1">
        <v>329</v>
      </c>
      <c r="D2" s="2">
        <f>(C2/3569*100)</f>
        <v>9.2182684225273182</v>
      </c>
      <c r="E2" s="8">
        <v>426</v>
      </c>
      <c r="F2" s="2">
        <f>E2/20214*100</f>
        <v>2.1074502819827843</v>
      </c>
      <c r="G2" s="19">
        <v>2</v>
      </c>
      <c r="H2" s="20">
        <f>(G2/1103*100)</f>
        <v>0.18132366273798731</v>
      </c>
      <c r="I2" s="20">
        <v>1</v>
      </c>
      <c r="J2" s="20">
        <f>(G2/C2)</f>
        <v>6.0790273556231003E-3</v>
      </c>
      <c r="K2" s="21">
        <f>(H2/D2)</f>
        <v>1.9670035024677103E-2</v>
      </c>
    </row>
    <row r="3" spans="1:11" x14ac:dyDescent="0.25">
      <c r="A3" s="1">
        <v>2</v>
      </c>
      <c r="B3" s="6">
        <v>2017</v>
      </c>
      <c r="C3" s="1">
        <v>325</v>
      </c>
      <c r="D3" s="2">
        <f t="shared" ref="D3:D12" si="0">(C3/3569*100)</f>
        <v>9.1061922107032789</v>
      </c>
      <c r="E3" s="1">
        <f>(E2+C3)</f>
        <v>751</v>
      </c>
      <c r="F3" s="2">
        <f t="shared" ref="F3:F12" si="1">E3/20214*100</f>
        <v>3.7152468586128427</v>
      </c>
      <c r="G3" s="22">
        <v>13</v>
      </c>
      <c r="H3" s="20">
        <f t="shared" ref="H3:H12" si="2">(G3/1103*100)</f>
        <v>1.1786038077969174</v>
      </c>
      <c r="I3" s="20">
        <v>3</v>
      </c>
      <c r="J3" s="20">
        <f t="shared" ref="J3:J11" si="3">(G3/C3)</f>
        <v>0.04</v>
      </c>
      <c r="K3" s="21">
        <f t="shared" ref="K3:K11" si="4">(H3/D3)</f>
        <v>0.12942883046237533</v>
      </c>
    </row>
    <row r="4" spans="1:11" x14ac:dyDescent="0.25">
      <c r="A4" s="1">
        <v>3</v>
      </c>
      <c r="B4" s="6">
        <v>2018</v>
      </c>
      <c r="C4" s="1">
        <v>339</v>
      </c>
      <c r="D4" s="2">
        <f t="shared" si="0"/>
        <v>9.4984589520874199</v>
      </c>
      <c r="E4" s="1">
        <f t="shared" ref="E4:E11" si="5">(E3+C4)</f>
        <v>1090</v>
      </c>
      <c r="F4" s="2">
        <f t="shared" si="1"/>
        <v>5.3923023646977342</v>
      </c>
      <c r="G4" s="22">
        <v>136</v>
      </c>
      <c r="H4" s="20">
        <f t="shared" si="2"/>
        <v>12.330009066183138</v>
      </c>
      <c r="I4" s="20">
        <v>4</v>
      </c>
      <c r="J4" s="20">
        <f t="shared" si="3"/>
        <v>0.40117994100294985</v>
      </c>
      <c r="K4" s="21">
        <f t="shared" si="4"/>
        <v>1.2981062642244134</v>
      </c>
    </row>
    <row r="5" spans="1:11" x14ac:dyDescent="0.25">
      <c r="A5" s="1">
        <v>4</v>
      </c>
      <c r="B5" s="6">
        <v>2019</v>
      </c>
      <c r="C5" s="1">
        <v>347</v>
      </c>
      <c r="D5" s="2">
        <f t="shared" si="0"/>
        <v>9.7226113757355002</v>
      </c>
      <c r="E5" s="1">
        <f t="shared" si="5"/>
        <v>1437</v>
      </c>
      <c r="F5" s="2">
        <f t="shared" si="1"/>
        <v>7.1089344018996732</v>
      </c>
      <c r="G5" s="22">
        <v>70</v>
      </c>
      <c r="H5" s="20">
        <f t="shared" si="2"/>
        <v>6.3463281958295568</v>
      </c>
      <c r="I5" s="20">
        <v>5</v>
      </c>
      <c r="J5" s="20">
        <f t="shared" si="3"/>
        <v>0.20172910662824209</v>
      </c>
      <c r="K5" s="21">
        <f t="shared" si="4"/>
        <v>0.65273905852782965</v>
      </c>
    </row>
    <row r="6" spans="1:11" x14ac:dyDescent="0.25">
      <c r="A6" s="1">
        <v>5</v>
      </c>
      <c r="B6" s="6">
        <v>2020</v>
      </c>
      <c r="C6" s="1">
        <v>363</v>
      </c>
      <c r="D6" s="2">
        <f t="shared" si="0"/>
        <v>10.170916223031663</v>
      </c>
      <c r="E6" s="1">
        <f t="shared" si="5"/>
        <v>1800</v>
      </c>
      <c r="F6" s="2">
        <f t="shared" si="1"/>
        <v>8.9047195013357072</v>
      </c>
      <c r="G6" s="22">
        <v>200</v>
      </c>
      <c r="H6" s="20">
        <f t="shared" si="2"/>
        <v>18.132366273798731</v>
      </c>
      <c r="I6" s="20">
        <v>5</v>
      </c>
      <c r="J6" s="20">
        <f t="shared" si="3"/>
        <v>0.55096418732782371</v>
      </c>
      <c r="K6" s="21">
        <f t="shared" si="4"/>
        <v>1.7827662598123324</v>
      </c>
    </row>
    <row r="7" spans="1:11" x14ac:dyDescent="0.25">
      <c r="A7" s="1">
        <v>6</v>
      </c>
      <c r="B7" s="6">
        <v>2021</v>
      </c>
      <c r="C7" s="1">
        <v>365</v>
      </c>
      <c r="D7" s="2">
        <f t="shared" si="0"/>
        <v>10.22695432894368</v>
      </c>
      <c r="E7" s="1">
        <f t="shared" si="5"/>
        <v>2165</v>
      </c>
      <c r="F7" s="2">
        <f t="shared" si="1"/>
        <v>10.710398733551004</v>
      </c>
      <c r="G7" s="22">
        <v>77</v>
      </c>
      <c r="H7" s="20">
        <f t="shared" si="2"/>
        <v>6.980961015412511</v>
      </c>
      <c r="I7" s="20">
        <v>4</v>
      </c>
      <c r="J7" s="20">
        <f t="shared" si="3"/>
        <v>0.21095890410958903</v>
      </c>
      <c r="K7" s="21">
        <f t="shared" si="4"/>
        <v>0.68260410586321252</v>
      </c>
    </row>
    <row r="8" spans="1:11" x14ac:dyDescent="0.25">
      <c r="A8" s="1">
        <v>7</v>
      </c>
      <c r="B8" s="6">
        <v>2022</v>
      </c>
      <c r="C8" s="1">
        <v>382</v>
      </c>
      <c r="D8" s="2">
        <f t="shared" si="0"/>
        <v>10.703278229195853</v>
      </c>
      <c r="E8" s="1">
        <f t="shared" si="5"/>
        <v>2547</v>
      </c>
      <c r="F8" s="2">
        <f t="shared" si="1"/>
        <v>12.600178094390028</v>
      </c>
      <c r="G8" s="22">
        <v>80</v>
      </c>
      <c r="H8" s="20">
        <f t="shared" si="2"/>
        <v>7.252946509519492</v>
      </c>
      <c r="I8" s="20">
        <v>5</v>
      </c>
      <c r="J8" s="20">
        <f t="shared" si="3"/>
        <v>0.20942408376963351</v>
      </c>
      <c r="K8" s="21">
        <f t="shared" si="4"/>
        <v>0.67763785582395464</v>
      </c>
    </row>
    <row r="9" spans="1:11" x14ac:dyDescent="0.25">
      <c r="A9" s="1">
        <v>8</v>
      </c>
      <c r="B9" s="6">
        <v>2023</v>
      </c>
      <c r="C9" s="1">
        <v>408</v>
      </c>
      <c r="D9" s="2">
        <f t="shared" si="0"/>
        <v>11.431773606052117</v>
      </c>
      <c r="E9" s="1">
        <f t="shared" si="5"/>
        <v>2955</v>
      </c>
      <c r="F9" s="2">
        <f t="shared" si="1"/>
        <v>14.618581181359454</v>
      </c>
      <c r="G9" s="22">
        <v>301</v>
      </c>
      <c r="H9" s="20">
        <f t="shared" si="2"/>
        <v>27.28921124206709</v>
      </c>
      <c r="I9" s="20">
        <v>4</v>
      </c>
      <c r="J9" s="20">
        <f t="shared" si="3"/>
        <v>0.73774509803921573</v>
      </c>
      <c r="K9" s="21">
        <f t="shared" si="4"/>
        <v>2.3871371304641529</v>
      </c>
    </row>
    <row r="10" spans="1:11" x14ac:dyDescent="0.25">
      <c r="A10" s="1">
        <v>9</v>
      </c>
      <c r="B10" s="6">
        <v>2024</v>
      </c>
      <c r="C10" s="1">
        <v>422</v>
      </c>
      <c r="D10" s="2">
        <f t="shared" si="0"/>
        <v>11.824040347436258</v>
      </c>
      <c r="E10" s="1">
        <f t="shared" si="5"/>
        <v>3377</v>
      </c>
      <c r="F10" s="2">
        <f t="shared" si="1"/>
        <v>16.706243197783717</v>
      </c>
      <c r="G10" s="22">
        <v>26</v>
      </c>
      <c r="H10" s="20">
        <f t="shared" si="2"/>
        <v>2.3572076155938348</v>
      </c>
      <c r="I10" s="20">
        <v>3</v>
      </c>
      <c r="J10" s="20">
        <f t="shared" si="3"/>
        <v>6.1611374407582936E-2</v>
      </c>
      <c r="K10" s="21">
        <f t="shared" si="4"/>
        <v>0.19935720331882453</v>
      </c>
    </row>
    <row r="11" spans="1:11" x14ac:dyDescent="0.25">
      <c r="A11" s="1">
        <v>10</v>
      </c>
      <c r="B11" s="6">
        <v>2025</v>
      </c>
      <c r="C11" s="1">
        <v>289</v>
      </c>
      <c r="D11" s="2">
        <f t="shared" si="0"/>
        <v>8.0975063042869149</v>
      </c>
      <c r="E11" s="1">
        <f t="shared" si="5"/>
        <v>3666</v>
      </c>
      <c r="F11" s="2">
        <f t="shared" si="1"/>
        <v>18.13594538438706</v>
      </c>
      <c r="G11" s="22">
        <v>198</v>
      </c>
      <c r="H11" s="20">
        <f t="shared" si="2"/>
        <v>17.951042611060743</v>
      </c>
      <c r="I11" s="20">
        <v>5</v>
      </c>
      <c r="J11" s="20">
        <f t="shared" si="3"/>
        <v>0.68512110726643594</v>
      </c>
      <c r="K11" s="21">
        <f t="shared" si="4"/>
        <v>2.2168605909645605</v>
      </c>
    </row>
    <row r="12" spans="1:11" x14ac:dyDescent="0.25">
      <c r="A12" s="1"/>
      <c r="B12" s="1" t="s">
        <v>4</v>
      </c>
      <c r="C12" s="1">
        <f>SUM(C2:C11)</f>
        <v>3569</v>
      </c>
      <c r="D12" s="2">
        <f t="shared" si="0"/>
        <v>100</v>
      </c>
      <c r="E12" s="1">
        <f>SUM(E2:E11)</f>
        <v>20214</v>
      </c>
      <c r="F12" s="2">
        <f t="shared" si="1"/>
        <v>100</v>
      </c>
      <c r="G12" s="22">
        <f>SUM(G2:G11)</f>
        <v>1103</v>
      </c>
      <c r="H12" s="20">
        <f t="shared" si="2"/>
        <v>100</v>
      </c>
      <c r="I12" s="20"/>
      <c r="J12" s="22"/>
      <c r="K12" s="22"/>
    </row>
  </sheetData>
  <sortState ref="B2:C11">
    <sortCondition ref="B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"/>
  <sheetViews>
    <sheetView workbookViewId="0">
      <selection activeCell="M15" sqref="M15"/>
    </sheetView>
  </sheetViews>
  <sheetFormatPr defaultRowHeight="15" x14ac:dyDescent="0.25"/>
  <cols>
    <col min="1" max="1" width="5.140625" bestFit="1" customWidth="1"/>
    <col min="2" max="2" width="28.7109375" style="17" customWidth="1"/>
    <col min="3" max="3" width="13.42578125" style="31" bestFit="1" customWidth="1"/>
    <col min="4" max="4" width="6.5703125" style="33" bestFit="1" customWidth="1"/>
    <col min="5" max="5" width="8.85546875" style="33" bestFit="1" customWidth="1"/>
    <col min="6" max="6" width="6.5703125" style="33" bestFit="1" customWidth="1"/>
    <col min="7" max="7" width="8.42578125" style="33" bestFit="1" customWidth="1"/>
    <col min="8" max="8" width="5.5703125" style="33" bestFit="1" customWidth="1"/>
    <col min="9" max="9" width="4.5703125" style="33" bestFit="1" customWidth="1"/>
  </cols>
  <sheetData>
    <row r="1" spans="1:9" x14ac:dyDescent="0.25">
      <c r="A1" s="3" t="s">
        <v>0</v>
      </c>
      <c r="B1" s="16" t="s">
        <v>31</v>
      </c>
      <c r="C1" s="30" t="s">
        <v>11</v>
      </c>
      <c r="D1" s="30" t="s">
        <v>3</v>
      </c>
      <c r="E1" s="34" t="s">
        <v>39</v>
      </c>
      <c r="F1" s="34" t="s">
        <v>3</v>
      </c>
      <c r="G1" s="34" t="s">
        <v>104</v>
      </c>
      <c r="H1" s="34" t="s">
        <v>41</v>
      </c>
      <c r="I1" s="34" t="s">
        <v>40</v>
      </c>
    </row>
    <row r="2" spans="1:9" ht="75" x14ac:dyDescent="0.25">
      <c r="A2" s="28">
        <v>1</v>
      </c>
      <c r="B2" s="23" t="s">
        <v>95</v>
      </c>
      <c r="C2" s="28">
        <v>91</v>
      </c>
      <c r="D2" s="32">
        <f>(C2/420*100)</f>
        <v>21.666666666666668</v>
      </c>
      <c r="E2" s="35">
        <v>11</v>
      </c>
      <c r="F2" s="36">
        <f>(E2/1894*100)</f>
        <v>0.58078141499472014</v>
      </c>
      <c r="G2" s="36">
        <v>2</v>
      </c>
      <c r="H2" s="36">
        <f>(E2/C2)</f>
        <v>0.12087912087912088</v>
      </c>
      <c r="I2" s="36">
        <f>(F2/D2)</f>
        <v>2.6805296076679388E-2</v>
      </c>
    </row>
    <row r="3" spans="1:9" x14ac:dyDescent="0.25">
      <c r="A3" s="28">
        <v>2</v>
      </c>
      <c r="B3" s="23" t="s">
        <v>96</v>
      </c>
      <c r="C3" s="28">
        <v>57</v>
      </c>
      <c r="D3" s="32">
        <f t="shared" ref="D3:D12" si="0">(C3/420*100)</f>
        <v>13.571428571428571</v>
      </c>
      <c r="E3" s="35">
        <v>275</v>
      </c>
      <c r="F3" s="36">
        <f t="shared" ref="F3:F12" si="1">(E3/1894*100)</f>
        <v>14.519535374868003</v>
      </c>
      <c r="G3" s="36">
        <v>7</v>
      </c>
      <c r="H3" s="36">
        <f t="shared" ref="H3:H11" si="2">(E3/C3)</f>
        <v>4.8245614035087723</v>
      </c>
      <c r="I3" s="36">
        <f t="shared" ref="I3:I11" si="3">(F3/D3)</f>
        <v>1.0698605013060634</v>
      </c>
    </row>
    <row r="4" spans="1:9" x14ac:dyDescent="0.25">
      <c r="A4" s="28">
        <v>3</v>
      </c>
      <c r="B4" s="23" t="s">
        <v>97</v>
      </c>
      <c r="C4" s="28">
        <v>42</v>
      </c>
      <c r="D4" s="32">
        <f t="shared" si="0"/>
        <v>10</v>
      </c>
      <c r="E4" s="35">
        <v>74</v>
      </c>
      <c r="F4" s="36">
        <f t="shared" si="1"/>
        <v>3.907074973600845</v>
      </c>
      <c r="G4" s="36">
        <v>4</v>
      </c>
      <c r="H4" s="36">
        <f t="shared" si="2"/>
        <v>1.7619047619047619</v>
      </c>
      <c r="I4" s="36">
        <f t="shared" si="3"/>
        <v>0.39070749736008448</v>
      </c>
    </row>
    <row r="5" spans="1:9" x14ac:dyDescent="0.25">
      <c r="A5" s="28">
        <v>4</v>
      </c>
      <c r="B5" s="23" t="s">
        <v>82</v>
      </c>
      <c r="C5" s="28">
        <v>39</v>
      </c>
      <c r="D5" s="32">
        <f t="shared" si="0"/>
        <v>9.2857142857142865</v>
      </c>
      <c r="E5" s="35">
        <v>23</v>
      </c>
      <c r="F5" s="36">
        <f t="shared" si="1"/>
        <v>1.214361140443506</v>
      </c>
      <c r="G5" s="36">
        <v>3</v>
      </c>
      <c r="H5" s="36">
        <f t="shared" si="2"/>
        <v>0.58974358974358976</v>
      </c>
      <c r="I5" s="36">
        <f t="shared" si="3"/>
        <v>0.13077735358622372</v>
      </c>
    </row>
    <row r="6" spans="1:9" ht="30" x14ac:dyDescent="0.25">
      <c r="A6" s="28">
        <v>5</v>
      </c>
      <c r="B6" s="23" t="s">
        <v>98</v>
      </c>
      <c r="C6" s="28">
        <v>37</v>
      </c>
      <c r="D6" s="32">
        <f t="shared" si="0"/>
        <v>8.8095238095238102</v>
      </c>
      <c r="E6" s="35">
        <v>40</v>
      </c>
      <c r="F6" s="36">
        <f t="shared" si="1"/>
        <v>2.1119324181626187</v>
      </c>
      <c r="G6" s="36">
        <v>4</v>
      </c>
      <c r="H6" s="36">
        <f t="shared" si="2"/>
        <v>1.0810810810810811</v>
      </c>
      <c r="I6" s="36">
        <f t="shared" si="3"/>
        <v>0.23973286908872968</v>
      </c>
    </row>
    <row r="7" spans="1:9" x14ac:dyDescent="0.25">
      <c r="A7" s="28">
        <v>6</v>
      </c>
      <c r="B7" s="23" t="s">
        <v>99</v>
      </c>
      <c r="C7" s="28">
        <v>37</v>
      </c>
      <c r="D7" s="32">
        <f t="shared" si="0"/>
        <v>8.8095238095238102</v>
      </c>
      <c r="E7" s="35">
        <v>49</v>
      </c>
      <c r="F7" s="36">
        <f t="shared" si="1"/>
        <v>2.5871172122492081</v>
      </c>
      <c r="G7" s="36">
        <v>3</v>
      </c>
      <c r="H7" s="36">
        <f t="shared" si="2"/>
        <v>1.3243243243243243</v>
      </c>
      <c r="I7" s="36">
        <f t="shared" si="3"/>
        <v>0.29367276463369385</v>
      </c>
    </row>
    <row r="8" spans="1:9" x14ac:dyDescent="0.25">
      <c r="A8" s="28">
        <v>7</v>
      </c>
      <c r="B8" s="23" t="s">
        <v>100</v>
      </c>
      <c r="C8" s="28">
        <v>32</v>
      </c>
      <c r="D8" s="32">
        <f t="shared" si="0"/>
        <v>7.6190476190476195</v>
      </c>
      <c r="E8" s="35">
        <v>119</v>
      </c>
      <c r="F8" s="36">
        <f t="shared" si="1"/>
        <v>6.2829989440337908</v>
      </c>
      <c r="G8" s="36">
        <v>5</v>
      </c>
      <c r="H8" s="36">
        <f t="shared" si="2"/>
        <v>3.71875</v>
      </c>
      <c r="I8" s="36">
        <f t="shared" si="3"/>
        <v>0.82464361140443498</v>
      </c>
    </row>
    <row r="9" spans="1:9" ht="45" x14ac:dyDescent="0.25">
      <c r="A9" s="28">
        <v>8</v>
      </c>
      <c r="B9" s="23" t="s">
        <v>101</v>
      </c>
      <c r="C9" s="28">
        <v>31</v>
      </c>
      <c r="D9" s="32">
        <f t="shared" si="0"/>
        <v>7.3809523809523814</v>
      </c>
      <c r="E9" s="35">
        <v>247</v>
      </c>
      <c r="F9" s="36">
        <f t="shared" si="1"/>
        <v>13.041182682154171</v>
      </c>
      <c r="G9" s="36">
        <v>7</v>
      </c>
      <c r="H9" s="36">
        <f t="shared" si="2"/>
        <v>7.967741935483871</v>
      </c>
      <c r="I9" s="36">
        <f t="shared" si="3"/>
        <v>1.7668699117757263</v>
      </c>
    </row>
    <row r="10" spans="1:9" x14ac:dyDescent="0.25">
      <c r="A10" s="28">
        <v>9</v>
      </c>
      <c r="B10" s="23" t="s">
        <v>102</v>
      </c>
      <c r="C10" s="28">
        <v>27</v>
      </c>
      <c r="D10" s="32">
        <f t="shared" si="0"/>
        <v>6.4285714285714279</v>
      </c>
      <c r="E10" s="35">
        <v>393</v>
      </c>
      <c r="F10" s="36">
        <f t="shared" si="1"/>
        <v>20.74973600844773</v>
      </c>
      <c r="G10" s="36">
        <v>2</v>
      </c>
      <c r="H10" s="36">
        <f t="shared" si="2"/>
        <v>14.555555555555555</v>
      </c>
      <c r="I10" s="36">
        <f t="shared" si="3"/>
        <v>3.2277367124252025</v>
      </c>
    </row>
    <row r="11" spans="1:9" x14ac:dyDescent="0.25">
      <c r="A11" s="28">
        <v>10</v>
      </c>
      <c r="B11" s="23" t="s">
        <v>103</v>
      </c>
      <c r="C11" s="28">
        <v>27</v>
      </c>
      <c r="D11" s="32">
        <f t="shared" si="0"/>
        <v>6.4285714285714279</v>
      </c>
      <c r="E11" s="35">
        <v>663</v>
      </c>
      <c r="F11" s="36">
        <f t="shared" si="1"/>
        <v>35.005279831045407</v>
      </c>
      <c r="G11" s="36">
        <v>9</v>
      </c>
      <c r="H11" s="36">
        <f t="shared" si="2"/>
        <v>24.555555555555557</v>
      </c>
      <c r="I11" s="36">
        <f t="shared" si="3"/>
        <v>5.4452657514959526</v>
      </c>
    </row>
    <row r="12" spans="1:9" x14ac:dyDescent="0.25">
      <c r="A12" s="1"/>
      <c r="B12" s="12" t="s">
        <v>4</v>
      </c>
      <c r="C12" s="28">
        <f>SUM(C2:C11)</f>
        <v>420</v>
      </c>
      <c r="D12" s="32">
        <f t="shared" si="0"/>
        <v>100</v>
      </c>
      <c r="E12" s="35">
        <f>SUM(E2:E11)</f>
        <v>1894</v>
      </c>
      <c r="F12" s="36">
        <f t="shared" si="1"/>
        <v>100</v>
      </c>
      <c r="G12" s="36"/>
      <c r="H12" s="35"/>
      <c r="I12" s="3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"/>
  <sheetViews>
    <sheetView workbookViewId="0">
      <selection activeCell="L25" sqref="L25"/>
    </sheetView>
  </sheetViews>
  <sheetFormatPr defaultRowHeight="15" x14ac:dyDescent="0.25"/>
  <cols>
    <col min="1" max="1" width="5.140625" style="9" bestFit="1" customWidth="1"/>
    <col min="2" max="2" width="39.5703125" customWidth="1"/>
    <col min="3" max="3" width="11.85546875" style="9" bestFit="1" customWidth="1"/>
    <col min="4" max="4" width="6.5703125" style="9" bestFit="1" customWidth="1"/>
    <col min="5" max="5" width="8.85546875" bestFit="1" customWidth="1"/>
    <col min="6" max="6" width="6.5703125" bestFit="1" customWidth="1"/>
    <col min="7" max="7" width="8.42578125" bestFit="1" customWidth="1"/>
    <col min="8" max="8" width="6.5703125" bestFit="1" customWidth="1"/>
    <col min="9" max="9" width="4.5703125" bestFit="1" customWidth="1"/>
  </cols>
  <sheetData>
    <row r="1" spans="1:9" x14ac:dyDescent="0.25">
      <c r="A1" s="3" t="s">
        <v>0</v>
      </c>
      <c r="B1" s="7" t="s">
        <v>38</v>
      </c>
      <c r="C1" s="3" t="s">
        <v>2</v>
      </c>
      <c r="D1" s="3" t="s">
        <v>3</v>
      </c>
      <c r="E1" s="4" t="s">
        <v>39</v>
      </c>
      <c r="F1" s="4" t="s">
        <v>3</v>
      </c>
      <c r="G1" s="4" t="s">
        <v>112</v>
      </c>
      <c r="H1" s="3" t="s">
        <v>41</v>
      </c>
      <c r="I1" s="4" t="s">
        <v>40</v>
      </c>
    </row>
    <row r="2" spans="1:9" x14ac:dyDescent="0.25">
      <c r="A2" s="14">
        <v>1</v>
      </c>
      <c r="B2" s="23" t="s">
        <v>54</v>
      </c>
      <c r="C2" s="1">
        <v>97</v>
      </c>
      <c r="D2" s="15">
        <f>(C2/583*100)</f>
        <v>16.638078902229847</v>
      </c>
      <c r="E2" s="22">
        <v>46</v>
      </c>
      <c r="F2" s="21">
        <f>(E2/982*100)</f>
        <v>4.6843177189409371</v>
      </c>
      <c r="G2" s="21">
        <v>3</v>
      </c>
      <c r="H2" s="21">
        <f>(E2/C2)</f>
        <v>0.47422680412371132</v>
      </c>
      <c r="I2" s="21">
        <f>(F2/D2)</f>
        <v>0.28154198248892437</v>
      </c>
    </row>
    <row r="3" spans="1:9" x14ac:dyDescent="0.25">
      <c r="A3" s="14">
        <v>2</v>
      </c>
      <c r="B3" s="23" t="s">
        <v>105</v>
      </c>
      <c r="C3" s="1">
        <v>81</v>
      </c>
      <c r="D3" s="15">
        <f t="shared" ref="D3:D12" si="0">(C3/583*100)</f>
        <v>13.893653516295027</v>
      </c>
      <c r="E3" s="22">
        <v>30</v>
      </c>
      <c r="F3" s="21">
        <f t="shared" ref="F3:F12" si="1">(E3/982*100)</f>
        <v>3.0549898167006111</v>
      </c>
      <c r="G3" s="21">
        <v>2</v>
      </c>
      <c r="H3" s="21">
        <f t="shared" ref="H3:H11" si="2">(E3/C3)</f>
        <v>0.37037037037037035</v>
      </c>
      <c r="I3" s="21">
        <f t="shared" ref="I3:I11" si="3">(F3/D3)</f>
        <v>0.21988383495511804</v>
      </c>
    </row>
    <row r="4" spans="1:9" x14ac:dyDescent="0.25">
      <c r="A4" s="29">
        <v>3</v>
      </c>
      <c r="B4" s="23" t="s">
        <v>59</v>
      </c>
      <c r="C4" s="1">
        <v>57</v>
      </c>
      <c r="D4" s="15">
        <f t="shared" si="0"/>
        <v>9.7770154373927962</v>
      </c>
      <c r="E4" s="22">
        <v>56</v>
      </c>
      <c r="F4" s="21">
        <f t="shared" si="1"/>
        <v>5.7026476578411405</v>
      </c>
      <c r="G4" s="21">
        <v>3</v>
      </c>
      <c r="H4" s="21">
        <f t="shared" si="2"/>
        <v>0.98245614035087714</v>
      </c>
      <c r="I4" s="21">
        <f t="shared" si="3"/>
        <v>0.58327080430199729</v>
      </c>
    </row>
    <row r="5" spans="1:9" x14ac:dyDescent="0.25">
      <c r="A5" s="14">
        <v>4</v>
      </c>
      <c r="B5" s="23" t="s">
        <v>106</v>
      </c>
      <c r="C5" s="1">
        <v>54</v>
      </c>
      <c r="D5" s="15">
        <f t="shared" si="0"/>
        <v>9.2624356775300178</v>
      </c>
      <c r="E5" s="22">
        <v>58</v>
      </c>
      <c r="F5" s="21">
        <f t="shared" si="1"/>
        <v>5.9063136456211813</v>
      </c>
      <c r="G5" s="21">
        <v>5</v>
      </c>
      <c r="H5" s="21">
        <f t="shared" si="2"/>
        <v>1.0740740740740742</v>
      </c>
      <c r="I5" s="21">
        <f t="shared" si="3"/>
        <v>0.63766312136984227</v>
      </c>
    </row>
    <row r="6" spans="1:9" x14ac:dyDescent="0.25">
      <c r="A6" s="29">
        <v>5</v>
      </c>
      <c r="B6" s="23" t="s">
        <v>58</v>
      </c>
      <c r="C6" s="1">
        <v>54</v>
      </c>
      <c r="D6" s="15">
        <f t="shared" si="0"/>
        <v>9.2624356775300178</v>
      </c>
      <c r="E6" s="22">
        <v>9</v>
      </c>
      <c r="F6" s="21">
        <f t="shared" si="1"/>
        <v>0.91649694501018331</v>
      </c>
      <c r="G6" s="21">
        <v>2</v>
      </c>
      <c r="H6" s="21">
        <f t="shared" si="2"/>
        <v>0.16666666666666666</v>
      </c>
      <c r="I6" s="21">
        <f t="shared" si="3"/>
        <v>9.8947725729803121E-2</v>
      </c>
    </row>
    <row r="7" spans="1:9" x14ac:dyDescent="0.25">
      <c r="A7" s="24">
        <v>6</v>
      </c>
      <c r="B7" s="23" t="s">
        <v>107</v>
      </c>
      <c r="C7" s="1">
        <v>52</v>
      </c>
      <c r="D7" s="15">
        <f t="shared" si="0"/>
        <v>8.9193825042881656</v>
      </c>
      <c r="E7" s="22">
        <v>457</v>
      </c>
      <c r="F7" s="21">
        <f t="shared" si="1"/>
        <v>46.537678207739305</v>
      </c>
      <c r="G7" s="21">
        <v>2</v>
      </c>
      <c r="H7" s="21">
        <f t="shared" si="2"/>
        <v>8.7884615384615383</v>
      </c>
      <c r="I7" s="21">
        <f t="shared" si="3"/>
        <v>5.2175896913676949</v>
      </c>
    </row>
    <row r="8" spans="1:9" x14ac:dyDescent="0.25">
      <c r="A8" s="24">
        <v>7</v>
      </c>
      <c r="B8" s="23" t="s">
        <v>108</v>
      </c>
      <c r="C8" s="1">
        <v>51</v>
      </c>
      <c r="D8" s="15">
        <f t="shared" si="0"/>
        <v>8.7478559176672377</v>
      </c>
      <c r="E8" s="22">
        <v>73</v>
      </c>
      <c r="F8" s="21">
        <f t="shared" si="1"/>
        <v>7.4338085539714864</v>
      </c>
      <c r="G8" s="21">
        <v>4</v>
      </c>
      <c r="H8" s="21">
        <f t="shared" si="2"/>
        <v>1.4313725490196079</v>
      </c>
      <c r="I8" s="21">
        <f t="shared" si="3"/>
        <v>0.84978635038536798</v>
      </c>
    </row>
    <row r="9" spans="1:9" x14ac:dyDescent="0.25">
      <c r="A9" s="29">
        <v>8</v>
      </c>
      <c r="B9" s="23" t="s">
        <v>109</v>
      </c>
      <c r="C9" s="1">
        <v>48</v>
      </c>
      <c r="D9" s="15">
        <f t="shared" si="0"/>
        <v>8.2332761578044611</v>
      </c>
      <c r="E9" s="22">
        <v>21</v>
      </c>
      <c r="F9" s="21">
        <f t="shared" si="1"/>
        <v>2.1384928716904277</v>
      </c>
      <c r="G9" s="21">
        <v>3</v>
      </c>
      <c r="H9" s="21">
        <f t="shared" si="2"/>
        <v>0.4375</v>
      </c>
      <c r="I9" s="21">
        <f t="shared" si="3"/>
        <v>0.25973778004073317</v>
      </c>
    </row>
    <row r="10" spans="1:9" ht="30" x14ac:dyDescent="0.25">
      <c r="A10" s="14">
        <v>9</v>
      </c>
      <c r="B10" s="23" t="s">
        <v>110</v>
      </c>
      <c r="C10" s="1">
        <v>46</v>
      </c>
      <c r="D10" s="15">
        <f t="shared" si="0"/>
        <v>7.8902229845626071</v>
      </c>
      <c r="E10" s="22">
        <v>207</v>
      </c>
      <c r="F10" s="21">
        <f t="shared" si="1"/>
        <v>21.079429735234214</v>
      </c>
      <c r="G10" s="21">
        <v>4</v>
      </c>
      <c r="H10" s="21">
        <f t="shared" si="2"/>
        <v>4.5</v>
      </c>
      <c r="I10" s="21">
        <f t="shared" si="3"/>
        <v>2.671588594704684</v>
      </c>
    </row>
    <row r="11" spans="1:9" x14ac:dyDescent="0.25">
      <c r="A11" s="14">
        <v>10</v>
      </c>
      <c r="B11" s="23" t="s">
        <v>111</v>
      </c>
      <c r="C11" s="1">
        <v>43</v>
      </c>
      <c r="D11" s="15">
        <f t="shared" si="0"/>
        <v>7.3756432246998278</v>
      </c>
      <c r="E11" s="22">
        <v>25</v>
      </c>
      <c r="F11" s="21">
        <f t="shared" si="1"/>
        <v>2.5458248472505094</v>
      </c>
      <c r="G11" s="21">
        <v>3</v>
      </c>
      <c r="H11" s="21">
        <f t="shared" si="2"/>
        <v>0.58139534883720934</v>
      </c>
      <c r="I11" s="21">
        <f t="shared" si="3"/>
        <v>0.34516648510396447</v>
      </c>
    </row>
    <row r="12" spans="1:9" x14ac:dyDescent="0.25">
      <c r="A12" s="14"/>
      <c r="B12" s="13" t="s">
        <v>4</v>
      </c>
      <c r="C12" s="14">
        <f>SUM(C2:C11)</f>
        <v>583</v>
      </c>
      <c r="D12" s="15">
        <f t="shared" si="0"/>
        <v>100</v>
      </c>
      <c r="E12" s="22">
        <f>SUM(E2:E11)</f>
        <v>982</v>
      </c>
      <c r="F12" s="21">
        <f t="shared" si="1"/>
        <v>100</v>
      </c>
      <c r="G12" s="21"/>
      <c r="H12" s="22"/>
      <c r="I12" s="2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K25" sqref="K25"/>
    </sheetView>
  </sheetViews>
  <sheetFormatPr defaultRowHeight="15" x14ac:dyDescent="0.25"/>
  <cols>
    <col min="1" max="1" width="5.140625" bestFit="1" customWidth="1"/>
    <col min="2" max="2" width="7.7109375" style="9" customWidth="1"/>
    <col min="3" max="3" width="11.85546875" bestFit="1" customWidth="1"/>
    <col min="4" max="4" width="11.140625" bestFit="1" customWidth="1"/>
    <col min="5" max="5" width="8.140625" customWidth="1"/>
    <col min="6" max="6" width="8.28515625" customWidth="1"/>
    <col min="7" max="7" width="7.85546875" customWidth="1"/>
    <col min="8" max="8" width="7.42578125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</row>
    <row r="2" spans="1:8" x14ac:dyDescent="0.25">
      <c r="A2" s="1">
        <v>1</v>
      </c>
      <c r="B2" s="6">
        <v>2016</v>
      </c>
      <c r="C2" s="1">
        <v>329</v>
      </c>
      <c r="D2" s="1">
        <v>329</v>
      </c>
      <c r="E2" s="1"/>
      <c r="F2" s="2">
        <f>LN(D2)</f>
        <v>5.7960577507653719</v>
      </c>
      <c r="G2" s="2"/>
      <c r="H2" s="1"/>
    </row>
    <row r="3" spans="1:8" x14ac:dyDescent="0.25">
      <c r="A3" s="1">
        <v>2</v>
      </c>
      <c r="B3" s="6">
        <v>2017</v>
      </c>
      <c r="C3" s="1">
        <v>325</v>
      </c>
      <c r="D3" s="1">
        <f>C2+C3</f>
        <v>654</v>
      </c>
      <c r="E3" s="2">
        <f>F2</f>
        <v>5.7960577507653719</v>
      </c>
      <c r="F3" s="2">
        <f t="shared" ref="F3:F11" si="0">LN(D3)</f>
        <v>6.4831073514571989</v>
      </c>
      <c r="G3" s="2">
        <f t="shared" ref="G3:G11" si="1">(F3-E3)</f>
        <v>0.68704960069182697</v>
      </c>
      <c r="H3" s="2">
        <f>0.696/G3</f>
        <v>1.0130272971546164</v>
      </c>
    </row>
    <row r="4" spans="1:8" x14ac:dyDescent="0.25">
      <c r="A4" s="1">
        <v>3</v>
      </c>
      <c r="B4" s="6">
        <v>2018</v>
      </c>
      <c r="C4" s="1">
        <v>339</v>
      </c>
      <c r="D4" s="1">
        <f>C4+D3</f>
        <v>993</v>
      </c>
      <c r="E4" s="2">
        <f t="shared" ref="E4:E11" si="2">F3</f>
        <v>6.4831073514571989</v>
      </c>
      <c r="F4" s="2">
        <f t="shared" si="0"/>
        <v>6.9007306640451729</v>
      </c>
      <c r="G4" s="2">
        <f t="shared" si="1"/>
        <v>0.41762331258797403</v>
      </c>
      <c r="H4" s="2">
        <f t="shared" ref="H4:H11" si="3">0.696/G4</f>
        <v>1.6665736299225029</v>
      </c>
    </row>
    <row r="5" spans="1:8" x14ac:dyDescent="0.25">
      <c r="A5" s="1">
        <v>4</v>
      </c>
      <c r="B5" s="6">
        <v>2019</v>
      </c>
      <c r="C5" s="1">
        <v>347</v>
      </c>
      <c r="D5" s="1">
        <f t="shared" ref="D5:D11" si="4">C5+D4</f>
        <v>1340</v>
      </c>
      <c r="E5" s="2">
        <f t="shared" si="2"/>
        <v>6.9007306640451729</v>
      </c>
      <c r="F5" s="2">
        <f t="shared" si="0"/>
        <v>7.200424892944957</v>
      </c>
      <c r="G5" s="2">
        <f t="shared" si="1"/>
        <v>0.29969422889978414</v>
      </c>
      <c r="H5" s="2">
        <f t="shared" si="3"/>
        <v>2.3223670424188847</v>
      </c>
    </row>
    <row r="6" spans="1:8" x14ac:dyDescent="0.25">
      <c r="A6" s="1">
        <v>5</v>
      </c>
      <c r="B6" s="6">
        <v>2020</v>
      </c>
      <c r="C6" s="1">
        <v>363</v>
      </c>
      <c r="D6" s="1">
        <f t="shared" si="4"/>
        <v>1703</v>
      </c>
      <c r="E6" s="2">
        <f t="shared" si="2"/>
        <v>7.200424892944957</v>
      </c>
      <c r="F6" s="2">
        <f t="shared" si="0"/>
        <v>7.4401466806626884</v>
      </c>
      <c r="G6" s="2">
        <f t="shared" si="1"/>
        <v>0.23972178771773134</v>
      </c>
      <c r="H6" s="2">
        <f t="shared" si="3"/>
        <v>2.9033656332461906</v>
      </c>
    </row>
    <row r="7" spans="1:8" x14ac:dyDescent="0.25">
      <c r="A7" s="1">
        <v>6</v>
      </c>
      <c r="B7" s="6">
        <v>2021</v>
      </c>
      <c r="C7" s="1">
        <v>365</v>
      </c>
      <c r="D7" s="1">
        <f t="shared" si="4"/>
        <v>2068</v>
      </c>
      <c r="E7" s="2">
        <f t="shared" si="2"/>
        <v>7.4401466806626884</v>
      </c>
      <c r="F7" s="2">
        <f t="shared" si="0"/>
        <v>7.6343372356283199</v>
      </c>
      <c r="G7" s="2">
        <f t="shared" si="1"/>
        <v>0.19419055496563153</v>
      </c>
      <c r="H7" s="2">
        <f t="shared" si="3"/>
        <v>3.5841084038468312</v>
      </c>
    </row>
    <row r="8" spans="1:8" x14ac:dyDescent="0.25">
      <c r="A8" s="1">
        <v>7</v>
      </c>
      <c r="B8" s="6">
        <v>2022</v>
      </c>
      <c r="C8" s="1">
        <v>382</v>
      </c>
      <c r="D8" s="1">
        <f t="shared" si="4"/>
        <v>2450</v>
      </c>
      <c r="E8" s="2">
        <f t="shared" si="2"/>
        <v>7.6343372356283199</v>
      </c>
      <c r="F8" s="2">
        <f t="shared" si="0"/>
        <v>7.8038433035387724</v>
      </c>
      <c r="G8" s="2">
        <f t="shared" si="1"/>
        <v>0.16950606791045253</v>
      </c>
      <c r="H8" s="2">
        <f t="shared" si="3"/>
        <v>4.1060476983495722</v>
      </c>
    </row>
    <row r="9" spans="1:8" x14ac:dyDescent="0.25">
      <c r="A9" s="1">
        <v>8</v>
      </c>
      <c r="B9" s="6">
        <v>2023</v>
      </c>
      <c r="C9" s="1">
        <v>408</v>
      </c>
      <c r="D9" s="1">
        <f t="shared" si="4"/>
        <v>2858</v>
      </c>
      <c r="E9" s="2">
        <f t="shared" si="2"/>
        <v>7.8038433035387724</v>
      </c>
      <c r="F9" s="2">
        <f t="shared" si="0"/>
        <v>7.9578773584898128</v>
      </c>
      <c r="G9" s="2">
        <f t="shared" si="1"/>
        <v>0.15403405495104039</v>
      </c>
      <c r="H9" s="2">
        <f t="shared" si="3"/>
        <v>4.5184813203886831</v>
      </c>
    </row>
    <row r="10" spans="1:8" x14ac:dyDescent="0.25">
      <c r="A10" s="1">
        <v>9</v>
      </c>
      <c r="B10" s="6">
        <v>2024</v>
      </c>
      <c r="C10" s="1">
        <v>422</v>
      </c>
      <c r="D10" s="1">
        <f t="shared" si="4"/>
        <v>3280</v>
      </c>
      <c r="E10" s="2">
        <f t="shared" si="2"/>
        <v>7.9578773584898128</v>
      </c>
      <c r="F10" s="2">
        <f t="shared" si="0"/>
        <v>8.09559870137819</v>
      </c>
      <c r="G10" s="2">
        <f t="shared" si="1"/>
        <v>0.13772134288837723</v>
      </c>
      <c r="H10" s="2">
        <f t="shared" si="3"/>
        <v>5.0536829325292452</v>
      </c>
    </row>
    <row r="11" spans="1:8" x14ac:dyDescent="0.25">
      <c r="A11" s="1">
        <v>10</v>
      </c>
      <c r="B11" s="6">
        <v>2025</v>
      </c>
      <c r="C11" s="1">
        <v>289</v>
      </c>
      <c r="D11" s="1">
        <f t="shared" si="4"/>
        <v>3569</v>
      </c>
      <c r="E11" s="2">
        <f t="shared" si="2"/>
        <v>8.09559870137819</v>
      </c>
      <c r="F11" s="2">
        <f t="shared" si="0"/>
        <v>8.1800407234901602</v>
      </c>
      <c r="G11" s="2">
        <f t="shared" si="1"/>
        <v>8.4442022111970161E-2</v>
      </c>
      <c r="H11" s="2">
        <f t="shared" si="3"/>
        <v>8.2423416989837559</v>
      </c>
    </row>
    <row r="12" spans="1:8" x14ac:dyDescent="0.25">
      <c r="A12" s="1"/>
      <c r="B12" s="1" t="s">
        <v>4</v>
      </c>
      <c r="C12" s="1">
        <f>SUM(C2:C11)</f>
        <v>3569</v>
      </c>
      <c r="D12" s="1">
        <f>SUM(D2:D11)</f>
        <v>19244</v>
      </c>
      <c r="E12" s="1"/>
      <c r="F12" s="1"/>
      <c r="G12" s="1"/>
      <c r="H12" s="1"/>
    </row>
  </sheetData>
  <sortState ref="B2:C11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K23" sqref="K23"/>
    </sheetView>
  </sheetViews>
  <sheetFormatPr defaultRowHeight="15" x14ac:dyDescent="0.25"/>
  <cols>
    <col min="1" max="1" width="5.140625" style="9" bestFit="1" customWidth="1"/>
    <col min="2" max="2" width="17" bestFit="1" customWidth="1"/>
    <col min="3" max="3" width="13.42578125" style="9" bestFit="1" customWidth="1"/>
    <col min="5" max="5" width="11.140625" style="9" bestFit="1" customWidth="1"/>
    <col min="6" max="6" width="9.140625" style="9"/>
  </cols>
  <sheetData>
    <row r="1" spans="1:6" x14ac:dyDescent="0.25">
      <c r="A1" s="3" t="s">
        <v>0</v>
      </c>
      <c r="B1" s="5" t="s">
        <v>10</v>
      </c>
      <c r="C1" s="3" t="s">
        <v>11</v>
      </c>
      <c r="D1" s="3" t="s">
        <v>3</v>
      </c>
      <c r="E1" s="4" t="s">
        <v>5</v>
      </c>
      <c r="F1" s="4" t="s">
        <v>3</v>
      </c>
    </row>
    <row r="2" spans="1:6" x14ac:dyDescent="0.25">
      <c r="A2" s="1">
        <v>1</v>
      </c>
      <c r="B2" s="6" t="s">
        <v>13</v>
      </c>
      <c r="C2" s="1">
        <v>1503</v>
      </c>
      <c r="D2" s="2">
        <f>(C2/3569*100)</f>
        <v>42.112636592883163</v>
      </c>
      <c r="E2" s="1">
        <v>1503</v>
      </c>
      <c r="F2" s="2">
        <f>E2/7138*100</f>
        <v>21.056318296441582</v>
      </c>
    </row>
    <row r="3" spans="1:6" x14ac:dyDescent="0.25">
      <c r="A3" s="1">
        <v>2</v>
      </c>
      <c r="B3" s="6" t="s">
        <v>12</v>
      </c>
      <c r="C3" s="1">
        <v>667</v>
      </c>
      <c r="D3" s="2">
        <f t="shared" ref="D3:D14" si="0">(C3/3569*100)</f>
        <v>18.68870832165873</v>
      </c>
      <c r="E3" s="1">
        <f>E2+C3</f>
        <v>2170</v>
      </c>
      <c r="F3" s="2">
        <f t="shared" ref="F3:F14" si="1">E3/7138*100</f>
        <v>30.400672457270943</v>
      </c>
    </row>
    <row r="4" spans="1:6" x14ac:dyDescent="0.25">
      <c r="A4" s="1">
        <v>3</v>
      </c>
      <c r="B4" s="6" t="s">
        <v>14</v>
      </c>
      <c r="C4" s="1">
        <v>529</v>
      </c>
      <c r="D4" s="2">
        <f t="shared" si="0"/>
        <v>14.822079013729336</v>
      </c>
      <c r="E4" s="1">
        <f t="shared" ref="E4:E14" si="2">E3+C4</f>
        <v>2699</v>
      </c>
      <c r="F4" s="2">
        <f t="shared" si="1"/>
        <v>37.811711964135611</v>
      </c>
    </row>
    <row r="5" spans="1:6" x14ac:dyDescent="0.25">
      <c r="A5" s="1">
        <v>4</v>
      </c>
      <c r="B5" s="6" t="s">
        <v>15</v>
      </c>
      <c r="C5" s="1">
        <v>228</v>
      </c>
      <c r="D5" s="2">
        <f t="shared" si="0"/>
        <v>6.3883440739702992</v>
      </c>
      <c r="E5" s="1">
        <f t="shared" si="2"/>
        <v>2927</v>
      </c>
      <c r="F5" s="2">
        <f t="shared" si="1"/>
        <v>41.005884001120762</v>
      </c>
    </row>
    <row r="6" spans="1:6" x14ac:dyDescent="0.25">
      <c r="A6" s="1">
        <v>5</v>
      </c>
      <c r="B6" s="6" t="s">
        <v>17</v>
      </c>
      <c r="C6" s="1">
        <v>191</v>
      </c>
      <c r="D6" s="2">
        <f t="shared" si="0"/>
        <v>5.3516391145979263</v>
      </c>
      <c r="E6" s="1">
        <f t="shared" si="2"/>
        <v>3118</v>
      </c>
      <c r="F6" s="2">
        <f t="shared" si="1"/>
        <v>43.681703558419727</v>
      </c>
    </row>
    <row r="7" spans="1:6" x14ac:dyDescent="0.25">
      <c r="A7" s="1">
        <v>6</v>
      </c>
      <c r="B7" s="6" t="s">
        <v>16</v>
      </c>
      <c r="C7" s="1">
        <v>157</v>
      </c>
      <c r="D7" s="2">
        <f t="shared" si="0"/>
        <v>4.3989913140935837</v>
      </c>
      <c r="E7" s="1">
        <f t="shared" si="2"/>
        <v>3275</v>
      </c>
      <c r="F7" s="2">
        <f t="shared" si="1"/>
        <v>45.881199215466516</v>
      </c>
    </row>
    <row r="8" spans="1:6" x14ac:dyDescent="0.25">
      <c r="A8" s="1">
        <v>7</v>
      </c>
      <c r="B8" s="6" t="s">
        <v>21</v>
      </c>
      <c r="C8" s="1">
        <v>115</v>
      </c>
      <c r="D8" s="2">
        <f t="shared" si="0"/>
        <v>3.2221910899411599</v>
      </c>
      <c r="E8" s="1">
        <f t="shared" si="2"/>
        <v>3390</v>
      </c>
      <c r="F8" s="2">
        <f t="shared" si="1"/>
        <v>47.492294760437098</v>
      </c>
    </row>
    <row r="9" spans="1:6" x14ac:dyDescent="0.25">
      <c r="A9" s="1">
        <v>8</v>
      </c>
      <c r="B9" s="6" t="s">
        <v>19</v>
      </c>
      <c r="C9" s="1">
        <v>88</v>
      </c>
      <c r="D9" s="2">
        <f t="shared" si="0"/>
        <v>2.4656766601288878</v>
      </c>
      <c r="E9" s="1">
        <f t="shared" si="2"/>
        <v>3478</v>
      </c>
      <c r="F9" s="2">
        <f t="shared" si="1"/>
        <v>48.725133090501544</v>
      </c>
    </row>
    <row r="10" spans="1:6" x14ac:dyDescent="0.25">
      <c r="A10" s="1">
        <v>9</v>
      </c>
      <c r="B10" s="6" t="s">
        <v>20</v>
      </c>
      <c r="C10" s="1">
        <v>44</v>
      </c>
      <c r="D10" s="2">
        <f t="shared" si="0"/>
        <v>1.2328383300644439</v>
      </c>
      <c r="E10" s="1">
        <f t="shared" si="2"/>
        <v>3522</v>
      </c>
      <c r="F10" s="2">
        <f t="shared" si="1"/>
        <v>49.341552255533763</v>
      </c>
    </row>
    <row r="11" spans="1:6" x14ac:dyDescent="0.25">
      <c r="A11" s="1">
        <v>10</v>
      </c>
      <c r="B11" s="6" t="s">
        <v>18</v>
      </c>
      <c r="C11" s="1">
        <v>40</v>
      </c>
      <c r="D11" s="2">
        <f t="shared" si="0"/>
        <v>1.1207621182404035</v>
      </c>
      <c r="E11" s="1">
        <f t="shared" si="2"/>
        <v>3562</v>
      </c>
      <c r="F11" s="2">
        <f t="shared" si="1"/>
        <v>49.901933314653959</v>
      </c>
    </row>
    <row r="12" spans="1:6" x14ac:dyDescent="0.25">
      <c r="A12" s="1">
        <v>11</v>
      </c>
      <c r="B12" s="6" t="s">
        <v>60</v>
      </c>
      <c r="C12" s="1">
        <v>5</v>
      </c>
      <c r="D12" s="2">
        <f t="shared" si="0"/>
        <v>0.14009526478005044</v>
      </c>
      <c r="E12" s="1">
        <f t="shared" si="2"/>
        <v>3567</v>
      </c>
      <c r="F12" s="2">
        <f t="shared" si="1"/>
        <v>49.971980947043996</v>
      </c>
    </row>
    <row r="13" spans="1:6" x14ac:dyDescent="0.25">
      <c r="A13" s="1">
        <v>12</v>
      </c>
      <c r="B13" s="6" t="s">
        <v>61</v>
      </c>
      <c r="C13" s="1">
        <v>2</v>
      </c>
      <c r="D13" s="2">
        <f t="shared" si="0"/>
        <v>5.6038105912020179E-2</v>
      </c>
      <c r="E13" s="1">
        <f t="shared" si="2"/>
        <v>3569</v>
      </c>
      <c r="F13" s="2">
        <f t="shared" si="1"/>
        <v>50</v>
      </c>
    </row>
    <row r="14" spans="1:6" x14ac:dyDescent="0.25">
      <c r="A14" s="1"/>
      <c r="B14" s="6" t="s">
        <v>4</v>
      </c>
      <c r="C14" s="1">
        <f>SUM(C2:C13)</f>
        <v>3569</v>
      </c>
      <c r="D14" s="2">
        <f t="shared" si="0"/>
        <v>100</v>
      </c>
      <c r="E14" s="1">
        <f t="shared" si="2"/>
        <v>7138</v>
      </c>
      <c r="F14" s="2">
        <f t="shared" si="1"/>
        <v>100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workbookViewId="0">
      <selection activeCell="G26" sqref="G26"/>
    </sheetView>
  </sheetViews>
  <sheetFormatPr defaultRowHeight="15" x14ac:dyDescent="0.25"/>
  <cols>
    <col min="1" max="1" width="5.140625" bestFit="1" customWidth="1"/>
    <col min="2" max="2" width="42.42578125" bestFit="1" customWidth="1"/>
    <col min="3" max="3" width="13.42578125" style="9" bestFit="1" customWidth="1"/>
  </cols>
  <sheetData>
    <row r="1" spans="1:4" x14ac:dyDescent="0.25">
      <c r="A1" s="3" t="s">
        <v>0</v>
      </c>
      <c r="B1" s="7" t="s">
        <v>22</v>
      </c>
      <c r="C1" s="3" t="s">
        <v>11</v>
      </c>
      <c r="D1" s="3" t="s">
        <v>3</v>
      </c>
    </row>
    <row r="2" spans="1:4" x14ac:dyDescent="0.25">
      <c r="A2" s="1">
        <v>1</v>
      </c>
      <c r="B2" s="6" t="s">
        <v>49</v>
      </c>
      <c r="C2" s="1">
        <v>1442</v>
      </c>
      <c r="D2" s="2">
        <f>(C2/8731*100)</f>
        <v>16.515863016836558</v>
      </c>
    </row>
    <row r="3" spans="1:4" x14ac:dyDescent="0.25">
      <c r="A3" s="1">
        <v>2</v>
      </c>
      <c r="B3" s="6" t="s">
        <v>50</v>
      </c>
      <c r="C3" s="1">
        <v>1029</v>
      </c>
      <c r="D3" s="2">
        <f t="shared" ref="D3:D12" si="0">(C3/8731*100)</f>
        <v>11.785591570266865</v>
      </c>
    </row>
    <row r="4" spans="1:4" x14ac:dyDescent="0.25">
      <c r="A4" s="1">
        <v>3</v>
      </c>
      <c r="B4" s="6" t="s">
        <v>63</v>
      </c>
      <c r="C4" s="1">
        <v>894</v>
      </c>
      <c r="D4" s="2">
        <f t="shared" si="0"/>
        <v>10.239376932768298</v>
      </c>
    </row>
    <row r="5" spans="1:4" x14ac:dyDescent="0.25">
      <c r="A5" s="1">
        <v>4</v>
      </c>
      <c r="B5" s="6" t="s">
        <v>57</v>
      </c>
      <c r="C5" s="1">
        <v>686</v>
      </c>
      <c r="D5" s="2">
        <f t="shared" si="0"/>
        <v>7.857061046844577</v>
      </c>
    </row>
    <row r="6" spans="1:4" x14ac:dyDescent="0.25">
      <c r="A6" s="1">
        <v>5</v>
      </c>
      <c r="B6" s="6" t="s">
        <v>23</v>
      </c>
      <c r="C6" s="1">
        <v>400</v>
      </c>
      <c r="D6" s="2">
        <f t="shared" si="0"/>
        <v>4.581376703699461</v>
      </c>
    </row>
    <row r="7" spans="1:4" x14ac:dyDescent="0.25">
      <c r="A7" s="1">
        <v>6</v>
      </c>
      <c r="B7" s="6" t="s">
        <v>64</v>
      </c>
      <c r="C7" s="1">
        <v>314</v>
      </c>
      <c r="D7" s="2">
        <f t="shared" si="0"/>
        <v>3.596380712404077</v>
      </c>
    </row>
    <row r="8" spans="1:4" x14ac:dyDescent="0.25">
      <c r="A8" s="1">
        <v>7</v>
      </c>
      <c r="B8" s="6" t="s">
        <v>65</v>
      </c>
      <c r="C8" s="1">
        <v>284</v>
      </c>
      <c r="D8" s="2">
        <f t="shared" si="0"/>
        <v>3.2527774596266177</v>
      </c>
    </row>
    <row r="9" spans="1:4" x14ac:dyDescent="0.25">
      <c r="A9" s="1">
        <v>8</v>
      </c>
      <c r="B9" s="6" t="s">
        <v>55</v>
      </c>
      <c r="C9" s="1">
        <v>208</v>
      </c>
      <c r="D9" s="2">
        <f t="shared" si="0"/>
        <v>2.3823158859237199</v>
      </c>
    </row>
    <row r="10" spans="1:4" x14ac:dyDescent="0.25">
      <c r="A10" s="1">
        <v>9</v>
      </c>
      <c r="B10" s="6" t="s">
        <v>66</v>
      </c>
      <c r="C10" s="1">
        <v>205</v>
      </c>
      <c r="D10" s="2">
        <f t="shared" si="0"/>
        <v>2.3479555606459743</v>
      </c>
    </row>
    <row r="11" spans="1:4" x14ac:dyDescent="0.25">
      <c r="A11" s="1">
        <v>10</v>
      </c>
      <c r="B11" s="6" t="s">
        <v>67</v>
      </c>
      <c r="C11" s="1">
        <v>201</v>
      </c>
      <c r="D11" s="2">
        <f t="shared" si="0"/>
        <v>2.3021417936089796</v>
      </c>
    </row>
    <row r="12" spans="1:4" x14ac:dyDescent="0.25">
      <c r="A12" s="1"/>
      <c r="B12" s="6" t="s">
        <v>4</v>
      </c>
      <c r="C12" s="1">
        <f>SUM(C2:C11)</f>
        <v>5663</v>
      </c>
      <c r="D12" s="2">
        <f t="shared" si="0"/>
        <v>64.860840682625138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workbookViewId="0">
      <selection activeCell="M20" sqref="M20"/>
    </sheetView>
  </sheetViews>
  <sheetFormatPr defaultRowHeight="15" x14ac:dyDescent="0.25"/>
  <cols>
    <col min="1" max="1" width="5.140625" bestFit="1" customWidth="1"/>
    <col min="2" max="2" width="15.28515625" style="11" bestFit="1" customWidth="1"/>
    <col min="3" max="3" width="15.28515625" style="11" customWidth="1"/>
    <col min="4" max="4" width="11.85546875" style="9" bestFit="1" customWidth="1"/>
    <col min="5" max="5" width="6.5703125" bestFit="1" customWidth="1"/>
    <col min="6" max="6" width="9.28515625" customWidth="1"/>
    <col min="7" max="7" width="6.5703125" bestFit="1" customWidth="1"/>
    <col min="8" max="8" width="8" bestFit="1" customWidth="1"/>
    <col min="9" max="9" width="6.5703125" bestFit="1" customWidth="1"/>
    <col min="10" max="10" width="5.5703125" bestFit="1" customWidth="1"/>
  </cols>
  <sheetData>
    <row r="1" spans="1:10" x14ac:dyDescent="0.25">
      <c r="A1" s="3" t="s">
        <v>0</v>
      </c>
      <c r="B1" s="5" t="s">
        <v>24</v>
      </c>
      <c r="C1" s="5" t="s">
        <v>26</v>
      </c>
      <c r="D1" s="3" t="s">
        <v>2</v>
      </c>
      <c r="E1" s="3" t="s">
        <v>3</v>
      </c>
      <c r="F1" s="4" t="s">
        <v>39</v>
      </c>
      <c r="G1" s="4" t="s">
        <v>3</v>
      </c>
      <c r="H1" s="4" t="s">
        <v>81</v>
      </c>
      <c r="I1" s="4" t="s">
        <v>41</v>
      </c>
      <c r="J1" s="4" t="s">
        <v>40</v>
      </c>
    </row>
    <row r="2" spans="1:10" x14ac:dyDescent="0.25">
      <c r="A2" s="1">
        <v>1</v>
      </c>
      <c r="B2" s="6" t="s">
        <v>68</v>
      </c>
      <c r="C2" s="6" t="s">
        <v>28</v>
      </c>
      <c r="D2" s="1">
        <v>24</v>
      </c>
      <c r="E2" s="2">
        <f>(D2/108*100)</f>
        <v>22.222222222222221</v>
      </c>
      <c r="F2" s="22">
        <v>390</v>
      </c>
      <c r="G2" s="21">
        <f>(F2/1708*100)</f>
        <v>22.833723653395786</v>
      </c>
      <c r="H2" s="21">
        <v>9</v>
      </c>
      <c r="I2" s="21">
        <f>(F2/D2)</f>
        <v>16.25</v>
      </c>
      <c r="J2" s="21">
        <f>(G2/E2)</f>
        <v>1.0275175644028105</v>
      </c>
    </row>
    <row r="3" spans="1:10" x14ac:dyDescent="0.25">
      <c r="A3" s="1">
        <v>2</v>
      </c>
      <c r="B3" s="6" t="s">
        <v>69</v>
      </c>
      <c r="C3" s="6" t="s">
        <v>30</v>
      </c>
      <c r="D3" s="1">
        <v>13</v>
      </c>
      <c r="E3" s="2">
        <f t="shared" ref="E3:E12" si="0">(D3/108*100)</f>
        <v>12.037037037037036</v>
      </c>
      <c r="F3" s="22">
        <v>390</v>
      </c>
      <c r="G3" s="21">
        <f t="shared" ref="G3:G12" si="1">(F3/1708*100)</f>
        <v>22.833723653395786</v>
      </c>
      <c r="H3" s="21">
        <v>9</v>
      </c>
      <c r="I3" s="21">
        <f t="shared" ref="I3:I11" si="2">(F3/D3)</f>
        <v>30</v>
      </c>
      <c r="J3" s="21">
        <f t="shared" ref="J3:J11" si="3">(G3/E3)</f>
        <v>1.8969555035128809</v>
      </c>
    </row>
    <row r="4" spans="1:10" x14ac:dyDescent="0.25">
      <c r="A4" s="1">
        <v>3</v>
      </c>
      <c r="B4" s="6" t="s">
        <v>70</v>
      </c>
      <c r="C4" s="6" t="s">
        <v>43</v>
      </c>
      <c r="D4" s="1">
        <v>10</v>
      </c>
      <c r="E4" s="2">
        <f t="shared" si="0"/>
        <v>9.2592592592592595</v>
      </c>
      <c r="F4" s="22">
        <v>427</v>
      </c>
      <c r="G4" s="21">
        <f t="shared" si="1"/>
        <v>25</v>
      </c>
      <c r="H4" s="21">
        <v>6</v>
      </c>
      <c r="I4" s="21">
        <f t="shared" si="2"/>
        <v>42.7</v>
      </c>
      <c r="J4" s="21">
        <f t="shared" si="3"/>
        <v>2.6999999999999997</v>
      </c>
    </row>
    <row r="5" spans="1:10" x14ac:dyDescent="0.25">
      <c r="A5" s="1">
        <v>4</v>
      </c>
      <c r="B5" s="6" t="s">
        <v>71</v>
      </c>
      <c r="C5" s="6" t="s">
        <v>29</v>
      </c>
      <c r="D5" s="1">
        <v>10</v>
      </c>
      <c r="E5" s="2">
        <f t="shared" si="0"/>
        <v>9.2592592592592595</v>
      </c>
      <c r="F5" s="22">
        <v>131</v>
      </c>
      <c r="G5" s="21">
        <f t="shared" si="1"/>
        <v>7.6697892271662766</v>
      </c>
      <c r="H5" s="21">
        <v>5</v>
      </c>
      <c r="I5" s="21">
        <f t="shared" si="2"/>
        <v>13.1</v>
      </c>
      <c r="J5" s="21">
        <f t="shared" si="3"/>
        <v>0.82833723653395785</v>
      </c>
    </row>
    <row r="6" spans="1:10" x14ac:dyDescent="0.25">
      <c r="A6" s="1">
        <v>5</v>
      </c>
      <c r="B6" s="6" t="s">
        <v>72</v>
      </c>
      <c r="C6" s="6" t="s">
        <v>45</v>
      </c>
      <c r="D6" s="1">
        <v>10</v>
      </c>
      <c r="E6" s="2">
        <f t="shared" si="0"/>
        <v>9.2592592592592595</v>
      </c>
      <c r="F6" s="22">
        <v>26</v>
      </c>
      <c r="G6" s="21">
        <f t="shared" si="1"/>
        <v>1.5222482435597189</v>
      </c>
      <c r="H6" s="21">
        <v>3</v>
      </c>
      <c r="I6" s="21">
        <f t="shared" si="2"/>
        <v>2.6</v>
      </c>
      <c r="J6" s="21">
        <f t="shared" si="3"/>
        <v>0.16440281030444964</v>
      </c>
    </row>
    <row r="7" spans="1:10" x14ac:dyDescent="0.25">
      <c r="A7" s="1">
        <v>6</v>
      </c>
      <c r="B7" s="6" t="s">
        <v>73</v>
      </c>
      <c r="C7" s="6" t="s">
        <v>56</v>
      </c>
      <c r="D7" s="1">
        <v>9</v>
      </c>
      <c r="E7" s="2">
        <f t="shared" si="0"/>
        <v>8.3333333333333321</v>
      </c>
      <c r="F7" s="22">
        <v>57</v>
      </c>
      <c r="G7" s="21">
        <f t="shared" si="1"/>
        <v>3.3372365339578458</v>
      </c>
      <c r="H7" s="21">
        <v>5</v>
      </c>
      <c r="I7" s="21">
        <f t="shared" si="2"/>
        <v>6.333333333333333</v>
      </c>
      <c r="J7" s="21">
        <f t="shared" si="3"/>
        <v>0.40046838407494156</v>
      </c>
    </row>
    <row r="8" spans="1:10" x14ac:dyDescent="0.25">
      <c r="A8" s="1">
        <v>7</v>
      </c>
      <c r="B8" s="6" t="s">
        <v>74</v>
      </c>
      <c r="C8" s="6" t="s">
        <v>51</v>
      </c>
      <c r="D8" s="1">
        <v>8</v>
      </c>
      <c r="E8" s="2">
        <f t="shared" si="0"/>
        <v>7.4074074074074066</v>
      </c>
      <c r="F8" s="22">
        <v>157</v>
      </c>
      <c r="G8" s="21">
        <f t="shared" si="1"/>
        <v>9.192037470725996</v>
      </c>
      <c r="H8" s="21">
        <v>6</v>
      </c>
      <c r="I8" s="21">
        <f t="shared" si="2"/>
        <v>19.625</v>
      </c>
      <c r="J8" s="21">
        <f t="shared" si="3"/>
        <v>1.2409250585480096</v>
      </c>
    </row>
    <row r="9" spans="1:10" x14ac:dyDescent="0.25">
      <c r="A9" s="1">
        <v>8</v>
      </c>
      <c r="B9" s="6" t="s">
        <v>75</v>
      </c>
      <c r="C9" s="6" t="s">
        <v>78</v>
      </c>
      <c r="D9" s="1">
        <v>8</v>
      </c>
      <c r="E9" s="2">
        <f t="shared" si="0"/>
        <v>7.4074074074074066</v>
      </c>
      <c r="F9" s="22">
        <v>57</v>
      </c>
      <c r="G9" s="21">
        <f t="shared" si="1"/>
        <v>3.3372365339578458</v>
      </c>
      <c r="H9" s="21">
        <v>5</v>
      </c>
      <c r="I9" s="21">
        <f t="shared" si="2"/>
        <v>7.125</v>
      </c>
      <c r="J9" s="21">
        <f t="shared" si="3"/>
        <v>0.45052693208430922</v>
      </c>
    </row>
    <row r="10" spans="1:10" x14ac:dyDescent="0.25">
      <c r="A10" s="1">
        <v>9</v>
      </c>
      <c r="B10" s="6" t="s">
        <v>76</v>
      </c>
      <c r="C10" s="6" t="s">
        <v>79</v>
      </c>
      <c r="D10" s="1">
        <v>8</v>
      </c>
      <c r="E10" s="2">
        <f t="shared" si="0"/>
        <v>7.4074074074074066</v>
      </c>
      <c r="F10" s="22">
        <v>16</v>
      </c>
      <c r="G10" s="21">
        <f t="shared" si="1"/>
        <v>0.93676814988290402</v>
      </c>
      <c r="H10" s="21">
        <v>3</v>
      </c>
      <c r="I10" s="21">
        <f t="shared" si="2"/>
        <v>2</v>
      </c>
      <c r="J10" s="21">
        <f t="shared" si="3"/>
        <v>0.12646370023419207</v>
      </c>
    </row>
    <row r="11" spans="1:10" x14ac:dyDescent="0.25">
      <c r="A11" s="1">
        <v>10</v>
      </c>
      <c r="B11" s="6" t="s">
        <v>77</v>
      </c>
      <c r="C11" s="6" t="s">
        <v>80</v>
      </c>
      <c r="D11" s="1">
        <v>8</v>
      </c>
      <c r="E11" s="2">
        <f t="shared" si="0"/>
        <v>7.4074074074074066</v>
      </c>
      <c r="F11" s="22">
        <v>57</v>
      </c>
      <c r="G11" s="21">
        <f t="shared" si="1"/>
        <v>3.3372365339578458</v>
      </c>
      <c r="H11" s="21">
        <v>5</v>
      </c>
      <c r="I11" s="21">
        <f t="shared" si="2"/>
        <v>7.125</v>
      </c>
      <c r="J11" s="21">
        <f t="shared" si="3"/>
        <v>0.45052693208430922</v>
      </c>
    </row>
    <row r="12" spans="1:10" x14ac:dyDescent="0.25">
      <c r="A12" s="1"/>
      <c r="B12" s="10" t="s">
        <v>4</v>
      </c>
      <c r="C12" s="10"/>
      <c r="D12" s="1">
        <f>SUM(D2:D11)</f>
        <v>108</v>
      </c>
      <c r="E12" s="2">
        <f t="shared" si="0"/>
        <v>100</v>
      </c>
      <c r="F12" s="22">
        <f>SUM(F2:F11)</f>
        <v>1708</v>
      </c>
      <c r="G12" s="21">
        <f t="shared" si="1"/>
        <v>100</v>
      </c>
      <c r="H12" s="21"/>
      <c r="I12" s="22"/>
      <c r="J12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F27" sqref="F27"/>
    </sheetView>
  </sheetViews>
  <sheetFormatPr defaultRowHeight="15" x14ac:dyDescent="0.25"/>
  <cols>
    <col min="1" max="1" width="5.140625" bestFit="1" customWidth="1"/>
    <col min="2" max="2" width="20.140625" customWidth="1"/>
    <col min="3" max="3" width="13.42578125" style="9" bestFit="1" customWidth="1"/>
  </cols>
  <sheetData>
    <row r="1" spans="1:4" x14ac:dyDescent="0.25">
      <c r="A1" s="3" t="s">
        <v>0</v>
      </c>
      <c r="B1" s="7" t="s">
        <v>25</v>
      </c>
      <c r="C1" s="3" t="s">
        <v>11</v>
      </c>
      <c r="D1" s="3" t="s">
        <v>3</v>
      </c>
    </row>
    <row r="2" spans="1:4" x14ac:dyDescent="0.25">
      <c r="A2" s="1">
        <v>1</v>
      </c>
      <c r="B2" s="6" t="s">
        <v>82</v>
      </c>
      <c r="C2" s="1">
        <v>2792</v>
      </c>
      <c r="D2" s="2">
        <f>(C2/9938*100)</f>
        <v>28.094183940430671</v>
      </c>
    </row>
    <row r="3" spans="1:4" x14ac:dyDescent="0.25">
      <c r="A3" s="1">
        <v>2</v>
      </c>
      <c r="B3" s="6" t="s">
        <v>42</v>
      </c>
      <c r="C3" s="1">
        <v>1614</v>
      </c>
      <c r="D3" s="2">
        <f t="shared" ref="D3:D12" si="0">(C3/9938*100)</f>
        <v>16.240692292211712</v>
      </c>
    </row>
    <row r="4" spans="1:4" x14ac:dyDescent="0.25">
      <c r="A4" s="1">
        <v>3</v>
      </c>
      <c r="B4" s="6" t="s">
        <v>50</v>
      </c>
      <c r="C4" s="1">
        <v>1453</v>
      </c>
      <c r="D4" s="2">
        <f t="shared" si="0"/>
        <v>14.620648017709801</v>
      </c>
    </row>
    <row r="5" spans="1:4" x14ac:dyDescent="0.25">
      <c r="A5" s="1">
        <v>4</v>
      </c>
      <c r="B5" s="6" t="s">
        <v>44</v>
      </c>
      <c r="C5" s="1">
        <v>1063</v>
      </c>
      <c r="D5" s="2">
        <f t="shared" si="0"/>
        <v>10.696317166431877</v>
      </c>
    </row>
    <row r="6" spans="1:4" x14ac:dyDescent="0.25">
      <c r="A6" s="1">
        <v>5</v>
      </c>
      <c r="B6" s="6" t="s">
        <v>83</v>
      </c>
      <c r="C6" s="1">
        <v>842</v>
      </c>
      <c r="D6" s="2">
        <f t="shared" si="0"/>
        <v>8.4725296840410547</v>
      </c>
    </row>
    <row r="7" spans="1:4" x14ac:dyDescent="0.25">
      <c r="A7" s="1">
        <v>6</v>
      </c>
      <c r="B7" s="6" t="s">
        <v>13</v>
      </c>
      <c r="C7" s="1">
        <v>770</v>
      </c>
      <c r="D7" s="2">
        <f t="shared" si="0"/>
        <v>7.7480378345743617</v>
      </c>
    </row>
    <row r="8" spans="1:4" x14ac:dyDescent="0.25">
      <c r="A8" s="1">
        <v>7</v>
      </c>
      <c r="B8" s="6" t="s">
        <v>84</v>
      </c>
      <c r="C8" s="1">
        <v>368</v>
      </c>
      <c r="D8" s="2">
        <f t="shared" si="0"/>
        <v>3.7029583417186553</v>
      </c>
    </row>
    <row r="9" spans="1:4" x14ac:dyDescent="0.25">
      <c r="A9" s="1">
        <v>8</v>
      </c>
      <c r="B9" s="6" t="s">
        <v>85</v>
      </c>
      <c r="C9" s="1">
        <v>353</v>
      </c>
      <c r="D9" s="2">
        <f t="shared" si="0"/>
        <v>3.552022539746428</v>
      </c>
    </row>
    <row r="10" spans="1:4" x14ac:dyDescent="0.25">
      <c r="A10" s="1">
        <v>9</v>
      </c>
      <c r="B10" s="6" t="s">
        <v>48</v>
      </c>
      <c r="C10" s="1">
        <v>342</v>
      </c>
      <c r="D10" s="2">
        <f t="shared" si="0"/>
        <v>3.4413362849667943</v>
      </c>
    </row>
    <row r="11" spans="1:4" x14ac:dyDescent="0.25">
      <c r="A11" s="1">
        <v>10</v>
      </c>
      <c r="B11" s="6" t="s">
        <v>14</v>
      </c>
      <c r="C11" s="1">
        <v>341</v>
      </c>
      <c r="D11" s="2">
        <f t="shared" si="0"/>
        <v>3.4312738981686457</v>
      </c>
    </row>
    <row r="12" spans="1:4" x14ac:dyDescent="0.25">
      <c r="A12" s="1"/>
      <c r="B12" s="6" t="s">
        <v>4</v>
      </c>
      <c r="C12" s="1">
        <f>SUM(C2:C11)</f>
        <v>9938</v>
      </c>
      <c r="D12" s="2">
        <f t="shared" si="0"/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tabSelected="1" workbookViewId="0">
      <selection activeCell="U21" sqref="U21"/>
    </sheetView>
  </sheetViews>
  <sheetFormatPr defaultRowHeight="15" x14ac:dyDescent="0.25"/>
  <cols>
    <col min="1" max="1" width="5.140625" style="9" bestFit="1" customWidth="1"/>
    <col min="2" max="2" width="58.140625" customWidth="1"/>
    <col min="3" max="3" width="13.42578125" style="9" bestFit="1" customWidth="1"/>
    <col min="4" max="4" width="9.140625" style="9"/>
  </cols>
  <sheetData>
    <row r="1" spans="1:4" x14ac:dyDescent="0.25">
      <c r="A1" s="25" t="s">
        <v>0</v>
      </c>
      <c r="B1" s="25" t="s">
        <v>52</v>
      </c>
      <c r="C1" s="3" t="s">
        <v>11</v>
      </c>
      <c r="D1" s="3" t="s">
        <v>3</v>
      </c>
    </row>
    <row r="2" spans="1:4" x14ac:dyDescent="0.25">
      <c r="A2" s="26">
        <v>1</v>
      </c>
      <c r="B2" s="6" t="s">
        <v>53</v>
      </c>
      <c r="C2" s="1">
        <v>253</v>
      </c>
      <c r="D2" s="2">
        <f>C2/1054*100</f>
        <v>24.003795066413662</v>
      </c>
    </row>
    <row r="3" spans="1:4" x14ac:dyDescent="0.25">
      <c r="A3" s="26">
        <v>2</v>
      </c>
      <c r="B3" s="6" t="s">
        <v>86</v>
      </c>
      <c r="C3" s="1">
        <v>166</v>
      </c>
      <c r="D3" s="2">
        <f t="shared" ref="D3:D12" si="0">C3/1054*100</f>
        <v>15.749525616698293</v>
      </c>
    </row>
    <row r="4" spans="1:4" x14ac:dyDescent="0.25">
      <c r="A4" s="26">
        <v>3</v>
      </c>
      <c r="B4" s="6" t="s">
        <v>46</v>
      </c>
      <c r="C4" s="1">
        <v>165</v>
      </c>
      <c r="D4" s="2">
        <f t="shared" si="0"/>
        <v>15.654648956356738</v>
      </c>
    </row>
    <row r="5" spans="1:4" x14ac:dyDescent="0.25">
      <c r="A5" s="26">
        <v>4</v>
      </c>
      <c r="B5" s="6" t="s">
        <v>87</v>
      </c>
      <c r="C5" s="1">
        <v>104</v>
      </c>
      <c r="D5" s="2">
        <f t="shared" si="0"/>
        <v>9.8671726755218216</v>
      </c>
    </row>
    <row r="6" spans="1:4" x14ac:dyDescent="0.25">
      <c r="A6" s="26">
        <v>5</v>
      </c>
      <c r="B6" s="6" t="s">
        <v>88</v>
      </c>
      <c r="C6" s="1">
        <v>100</v>
      </c>
      <c r="D6" s="2">
        <f t="shared" si="0"/>
        <v>9.4876660341555983</v>
      </c>
    </row>
    <row r="7" spans="1:4" x14ac:dyDescent="0.25">
      <c r="A7" s="27">
        <v>6</v>
      </c>
      <c r="B7" s="6" t="s">
        <v>89</v>
      </c>
      <c r="C7" s="1">
        <v>69</v>
      </c>
      <c r="D7" s="2">
        <f t="shared" si="0"/>
        <v>6.5464895635673619</v>
      </c>
    </row>
    <row r="8" spans="1:4" x14ac:dyDescent="0.25">
      <c r="A8" s="26">
        <v>7</v>
      </c>
      <c r="B8" s="6" t="s">
        <v>90</v>
      </c>
      <c r="C8" s="1">
        <v>52</v>
      </c>
      <c r="D8" s="2">
        <f t="shared" si="0"/>
        <v>4.9335863377609108</v>
      </c>
    </row>
    <row r="9" spans="1:4" x14ac:dyDescent="0.25">
      <c r="A9" s="26">
        <v>8</v>
      </c>
      <c r="B9" s="6" t="s">
        <v>91</v>
      </c>
      <c r="C9" s="1">
        <v>52</v>
      </c>
      <c r="D9" s="2">
        <f t="shared" si="0"/>
        <v>4.9335863377609108</v>
      </c>
    </row>
    <row r="10" spans="1:4" x14ac:dyDescent="0.25">
      <c r="A10" s="26">
        <v>9</v>
      </c>
      <c r="B10" s="6" t="s">
        <v>92</v>
      </c>
      <c r="C10" s="1">
        <v>47</v>
      </c>
      <c r="D10" s="2">
        <f t="shared" si="0"/>
        <v>4.4592030360531307</v>
      </c>
    </row>
    <row r="11" spans="1:4" x14ac:dyDescent="0.25">
      <c r="A11" s="26">
        <v>10</v>
      </c>
      <c r="B11" s="6" t="s">
        <v>93</v>
      </c>
      <c r="C11" s="1">
        <v>46</v>
      </c>
      <c r="D11" s="2">
        <f t="shared" si="0"/>
        <v>4.3643263757115749</v>
      </c>
    </row>
    <row r="12" spans="1:4" x14ac:dyDescent="0.25">
      <c r="A12" s="26"/>
      <c r="B12" s="26" t="s">
        <v>47</v>
      </c>
      <c r="C12" s="1">
        <f>SUM(C2:C11)</f>
        <v>1054</v>
      </c>
      <c r="D12" s="2">
        <f t="shared" si="0"/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"/>
  <sheetViews>
    <sheetView workbookViewId="0">
      <selection activeCell="I20" sqref="I20"/>
    </sheetView>
  </sheetViews>
  <sheetFormatPr defaultRowHeight="15" x14ac:dyDescent="0.25"/>
  <cols>
    <col min="1" max="1" width="5.140625" bestFit="1" customWidth="1"/>
    <col min="2" max="2" width="15.42578125" style="11" bestFit="1" customWidth="1"/>
    <col min="3" max="3" width="12.85546875" style="9" bestFit="1" customWidth="1"/>
    <col min="4" max="4" width="6.5703125" bestFit="1" customWidth="1"/>
    <col min="5" max="5" width="8.85546875" bestFit="1" customWidth="1"/>
    <col min="6" max="6" width="6.5703125" bestFit="1" customWidth="1"/>
    <col min="7" max="7" width="8.85546875" bestFit="1" customWidth="1"/>
    <col min="8" max="8" width="5.5703125" bestFit="1" customWidth="1"/>
    <col min="9" max="9" width="4.5703125" bestFit="1" customWidth="1"/>
  </cols>
  <sheetData>
    <row r="1" spans="1:9" x14ac:dyDescent="0.25">
      <c r="A1" s="3" t="s">
        <v>0</v>
      </c>
      <c r="B1" s="5" t="s">
        <v>26</v>
      </c>
      <c r="C1" s="3" t="s">
        <v>27</v>
      </c>
      <c r="D1" s="3" t="s">
        <v>3</v>
      </c>
      <c r="E1" s="4" t="s">
        <v>39</v>
      </c>
      <c r="F1" s="4" t="s">
        <v>3</v>
      </c>
      <c r="G1" s="4" t="s">
        <v>94</v>
      </c>
      <c r="H1" s="4" t="s">
        <v>41</v>
      </c>
      <c r="I1" s="1" t="s">
        <v>40</v>
      </c>
    </row>
    <row r="2" spans="1:9" x14ac:dyDescent="0.25">
      <c r="A2" s="1">
        <v>1</v>
      </c>
      <c r="B2" s="6" t="s">
        <v>28</v>
      </c>
      <c r="C2" s="1">
        <v>1273</v>
      </c>
      <c r="D2" s="2">
        <f>(C2/3470*100)</f>
        <v>36.685878962536023</v>
      </c>
      <c r="E2" s="22">
        <v>27</v>
      </c>
      <c r="F2" s="21">
        <f>(E2/217*100)</f>
        <v>12.442396313364055</v>
      </c>
      <c r="G2" s="21">
        <v>2</v>
      </c>
      <c r="H2" s="21">
        <f>(E2/C2)</f>
        <v>2.1209740769835034E-2</v>
      </c>
      <c r="I2" s="21">
        <f>(F2/D2)</f>
        <v>0.3391603708356109</v>
      </c>
    </row>
    <row r="3" spans="1:9" x14ac:dyDescent="0.25">
      <c r="A3" s="1">
        <v>2</v>
      </c>
      <c r="B3" s="6" t="s">
        <v>30</v>
      </c>
      <c r="C3" s="1">
        <v>436</v>
      </c>
      <c r="D3" s="2">
        <f t="shared" ref="D3:D12" si="0">(C3/3470*100)</f>
        <v>12.56484149855908</v>
      </c>
      <c r="E3" s="22">
        <v>3</v>
      </c>
      <c r="F3" s="21">
        <f t="shared" ref="F3:F12" si="1">(E3/217*100)</f>
        <v>1.3824884792626728</v>
      </c>
      <c r="G3" s="21">
        <v>1</v>
      </c>
      <c r="H3" s="21">
        <f t="shared" ref="H3:H11" si="2">(E3/C3)</f>
        <v>6.8807339449541288E-3</v>
      </c>
      <c r="I3" s="21">
        <f t="shared" ref="I3:I11" si="3">(F3/D3)</f>
        <v>0.11002832621654757</v>
      </c>
    </row>
    <row r="4" spans="1:9" x14ac:dyDescent="0.25">
      <c r="A4" s="1">
        <v>3</v>
      </c>
      <c r="B4" s="6" t="s">
        <v>43</v>
      </c>
      <c r="C4" s="1">
        <v>407</v>
      </c>
      <c r="D4" s="2">
        <f t="shared" si="0"/>
        <v>11.729106628242075</v>
      </c>
      <c r="E4" s="22">
        <v>5</v>
      </c>
      <c r="F4" s="21">
        <f t="shared" si="1"/>
        <v>2.3041474654377883</v>
      </c>
      <c r="G4" s="21">
        <v>2</v>
      </c>
      <c r="H4" s="21">
        <f t="shared" si="2"/>
        <v>1.2285012285012284E-2</v>
      </c>
      <c r="I4" s="21">
        <f t="shared" si="3"/>
        <v>0.19644697064051905</v>
      </c>
    </row>
    <row r="5" spans="1:9" x14ac:dyDescent="0.25">
      <c r="A5" s="1">
        <v>4</v>
      </c>
      <c r="B5" s="6" t="s">
        <v>29</v>
      </c>
      <c r="C5" s="1">
        <v>249</v>
      </c>
      <c r="D5" s="2">
        <f t="shared" si="0"/>
        <v>7.1757925072046103</v>
      </c>
      <c r="E5" s="22">
        <v>39</v>
      </c>
      <c r="F5" s="21">
        <f t="shared" si="1"/>
        <v>17.972350230414747</v>
      </c>
      <c r="G5" s="21">
        <v>2</v>
      </c>
      <c r="H5" s="21">
        <f t="shared" si="2"/>
        <v>0.15662650602409639</v>
      </c>
      <c r="I5" s="21">
        <f t="shared" si="3"/>
        <v>2.5045805341180394</v>
      </c>
    </row>
    <row r="6" spans="1:9" x14ac:dyDescent="0.25">
      <c r="A6" s="1">
        <v>5</v>
      </c>
      <c r="B6" s="6" t="s">
        <v>45</v>
      </c>
      <c r="C6" s="1">
        <v>220</v>
      </c>
      <c r="D6" s="2">
        <f t="shared" si="0"/>
        <v>6.3400576368876083</v>
      </c>
      <c r="E6" s="22">
        <v>6</v>
      </c>
      <c r="F6" s="21">
        <f t="shared" si="1"/>
        <v>2.7649769585253456</v>
      </c>
      <c r="G6" s="21">
        <v>2</v>
      </c>
      <c r="H6" s="21">
        <f t="shared" si="2"/>
        <v>2.7272727272727271E-2</v>
      </c>
      <c r="I6" s="21">
        <f t="shared" si="3"/>
        <v>0.43611227482195225</v>
      </c>
    </row>
    <row r="7" spans="1:9" x14ac:dyDescent="0.25">
      <c r="A7" s="1">
        <v>6</v>
      </c>
      <c r="B7" s="6" t="s">
        <v>56</v>
      </c>
      <c r="C7" s="1">
        <v>215</v>
      </c>
      <c r="D7" s="2">
        <f t="shared" si="0"/>
        <v>6.195965417867435</v>
      </c>
      <c r="E7" s="22">
        <v>37</v>
      </c>
      <c r="F7" s="21">
        <f t="shared" si="1"/>
        <v>17.050691244239633</v>
      </c>
      <c r="G7" s="21">
        <v>2</v>
      </c>
      <c r="H7" s="21">
        <f t="shared" si="2"/>
        <v>0.17209302325581396</v>
      </c>
      <c r="I7" s="21">
        <f t="shared" si="3"/>
        <v>2.7519022612796058</v>
      </c>
    </row>
    <row r="8" spans="1:9" x14ac:dyDescent="0.25">
      <c r="A8" s="1">
        <v>7</v>
      </c>
      <c r="B8" s="6" t="s">
        <v>51</v>
      </c>
      <c r="C8" s="1">
        <v>195</v>
      </c>
      <c r="D8" s="2">
        <f t="shared" si="0"/>
        <v>5.6195965417867439</v>
      </c>
      <c r="E8" s="22">
        <v>4</v>
      </c>
      <c r="F8" s="21">
        <f t="shared" si="1"/>
        <v>1.8433179723502304</v>
      </c>
      <c r="G8" s="21">
        <v>1</v>
      </c>
      <c r="H8" s="21">
        <f t="shared" si="2"/>
        <v>2.0512820512820513E-2</v>
      </c>
      <c r="I8" s="21">
        <f t="shared" si="3"/>
        <v>0.3280160699515538</v>
      </c>
    </row>
    <row r="9" spans="1:9" x14ac:dyDescent="0.25">
      <c r="A9" s="1">
        <v>8</v>
      </c>
      <c r="B9" s="6" t="s">
        <v>78</v>
      </c>
      <c r="C9" s="1">
        <v>180</v>
      </c>
      <c r="D9" s="2">
        <f t="shared" si="0"/>
        <v>5.1873198847262252</v>
      </c>
      <c r="E9" s="22">
        <v>44</v>
      </c>
      <c r="F9" s="21">
        <f t="shared" si="1"/>
        <v>20.276497695852534</v>
      </c>
      <c r="G9" s="21">
        <v>3</v>
      </c>
      <c r="H9" s="21">
        <f t="shared" si="2"/>
        <v>0.24444444444444444</v>
      </c>
      <c r="I9" s="21">
        <f t="shared" si="3"/>
        <v>3.9088581669226827</v>
      </c>
    </row>
    <row r="10" spans="1:9" x14ac:dyDescent="0.25">
      <c r="A10" s="1">
        <v>9</v>
      </c>
      <c r="B10" s="6" t="s">
        <v>79</v>
      </c>
      <c r="C10" s="1">
        <v>154</v>
      </c>
      <c r="D10" s="2">
        <f t="shared" si="0"/>
        <v>4.4380403458213262</v>
      </c>
      <c r="E10" s="22">
        <v>24</v>
      </c>
      <c r="F10" s="21">
        <f t="shared" si="1"/>
        <v>11.059907834101383</v>
      </c>
      <c r="G10" s="21">
        <v>3</v>
      </c>
      <c r="H10" s="21">
        <f t="shared" si="2"/>
        <v>0.15584415584415584</v>
      </c>
      <c r="I10" s="21">
        <f t="shared" si="3"/>
        <v>2.4920701418397266</v>
      </c>
    </row>
    <row r="11" spans="1:9" x14ac:dyDescent="0.25">
      <c r="A11" s="1">
        <v>10</v>
      </c>
      <c r="B11" s="6" t="s">
        <v>80</v>
      </c>
      <c r="C11" s="1">
        <v>141</v>
      </c>
      <c r="D11" s="2">
        <f t="shared" si="0"/>
        <v>4.0634005763688759</v>
      </c>
      <c r="E11" s="22">
        <v>28</v>
      </c>
      <c r="F11" s="21">
        <f t="shared" si="1"/>
        <v>12.903225806451612</v>
      </c>
      <c r="G11" s="21">
        <v>2</v>
      </c>
      <c r="H11" s="21">
        <f t="shared" si="2"/>
        <v>0.19858156028368795</v>
      </c>
      <c r="I11" s="21">
        <f t="shared" si="3"/>
        <v>3.1754747197437658</v>
      </c>
    </row>
    <row r="12" spans="1:9" x14ac:dyDescent="0.25">
      <c r="A12" s="1"/>
      <c r="B12" s="10" t="s">
        <v>4</v>
      </c>
      <c r="C12" s="1">
        <f>SUM(C2:C11)</f>
        <v>3470</v>
      </c>
      <c r="D12" s="2">
        <f t="shared" si="0"/>
        <v>100</v>
      </c>
      <c r="E12" s="22">
        <f>SUM(E2:E11)</f>
        <v>217</v>
      </c>
      <c r="F12" s="21">
        <f t="shared" si="1"/>
        <v>100</v>
      </c>
      <c r="G12" s="21"/>
      <c r="H12" s="22"/>
      <c r="I12" s="2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workbookViewId="0">
      <selection activeCell="K25" sqref="K25"/>
    </sheetView>
  </sheetViews>
  <sheetFormatPr defaultRowHeight="15" x14ac:dyDescent="0.25"/>
  <cols>
    <col min="1" max="1" width="6.140625" bestFit="1" customWidth="1"/>
  </cols>
  <sheetData>
    <row r="1" spans="1:6" x14ac:dyDescent="0.25">
      <c r="A1" s="3" t="s">
        <v>33</v>
      </c>
      <c r="B1" s="3" t="s">
        <v>1</v>
      </c>
      <c r="C1" s="3" t="s">
        <v>34</v>
      </c>
      <c r="D1" s="3" t="s">
        <v>35</v>
      </c>
      <c r="E1" s="3" t="s">
        <v>36</v>
      </c>
      <c r="F1" s="3" t="s">
        <v>37</v>
      </c>
    </row>
    <row r="2" spans="1:6" x14ac:dyDescent="0.25">
      <c r="A2" s="1">
        <v>1</v>
      </c>
      <c r="B2" s="6">
        <v>2016</v>
      </c>
      <c r="C2" s="1">
        <v>329</v>
      </c>
      <c r="D2" s="8">
        <v>-5</v>
      </c>
      <c r="E2" s="8">
        <v>25</v>
      </c>
      <c r="F2" s="1">
        <f>C2*D2</f>
        <v>-1645</v>
      </c>
    </row>
    <row r="3" spans="1:6" x14ac:dyDescent="0.25">
      <c r="A3" s="1">
        <v>2</v>
      </c>
      <c r="B3" s="6">
        <v>2017</v>
      </c>
      <c r="C3" s="1">
        <v>325</v>
      </c>
      <c r="D3" s="8">
        <v>-4</v>
      </c>
      <c r="E3" s="8">
        <v>16</v>
      </c>
      <c r="F3" s="1">
        <f t="shared" ref="F3:F11" si="0">C3*D3</f>
        <v>-1300</v>
      </c>
    </row>
    <row r="4" spans="1:6" x14ac:dyDescent="0.25">
      <c r="A4" s="1">
        <v>3</v>
      </c>
      <c r="B4" s="6">
        <v>2018</v>
      </c>
      <c r="C4" s="1">
        <v>339</v>
      </c>
      <c r="D4" s="8">
        <v>-3</v>
      </c>
      <c r="E4" s="8">
        <v>9</v>
      </c>
      <c r="F4" s="1">
        <f t="shared" si="0"/>
        <v>-1017</v>
      </c>
    </row>
    <row r="5" spans="1:6" x14ac:dyDescent="0.25">
      <c r="A5" s="1">
        <v>4</v>
      </c>
      <c r="B5" s="6">
        <v>2019</v>
      </c>
      <c r="C5" s="1">
        <v>347</v>
      </c>
      <c r="D5" s="8">
        <v>-2</v>
      </c>
      <c r="E5" s="8">
        <v>4</v>
      </c>
      <c r="F5" s="1">
        <f t="shared" si="0"/>
        <v>-694</v>
      </c>
    </row>
    <row r="6" spans="1:6" x14ac:dyDescent="0.25">
      <c r="A6" s="1">
        <v>5</v>
      </c>
      <c r="B6" s="6">
        <v>2020</v>
      </c>
      <c r="C6" s="1">
        <v>363</v>
      </c>
      <c r="D6" s="8">
        <v>-1</v>
      </c>
      <c r="E6" s="8">
        <v>1</v>
      </c>
      <c r="F6" s="1">
        <f t="shared" si="0"/>
        <v>-363</v>
      </c>
    </row>
    <row r="7" spans="1:6" x14ac:dyDescent="0.25">
      <c r="A7" s="1">
        <v>6</v>
      </c>
      <c r="B7" s="6">
        <v>2021</v>
      </c>
      <c r="C7" s="1">
        <v>365</v>
      </c>
      <c r="D7" s="8">
        <v>1</v>
      </c>
      <c r="E7" s="8">
        <v>1</v>
      </c>
      <c r="F7" s="1">
        <f t="shared" si="0"/>
        <v>365</v>
      </c>
    </row>
    <row r="8" spans="1:6" x14ac:dyDescent="0.25">
      <c r="A8" s="1">
        <v>7</v>
      </c>
      <c r="B8" s="6">
        <v>2022</v>
      </c>
      <c r="C8" s="1">
        <v>382</v>
      </c>
      <c r="D8" s="8">
        <v>2</v>
      </c>
      <c r="E8" s="8">
        <v>4</v>
      </c>
      <c r="F8" s="1">
        <f t="shared" si="0"/>
        <v>764</v>
      </c>
    </row>
    <row r="9" spans="1:6" x14ac:dyDescent="0.25">
      <c r="A9" s="1">
        <v>8</v>
      </c>
      <c r="B9" s="6">
        <v>2023</v>
      </c>
      <c r="C9" s="1">
        <v>408</v>
      </c>
      <c r="D9" s="8">
        <v>3</v>
      </c>
      <c r="E9" s="8">
        <v>9</v>
      </c>
      <c r="F9" s="1">
        <f t="shared" si="0"/>
        <v>1224</v>
      </c>
    </row>
    <row r="10" spans="1:6" x14ac:dyDescent="0.25">
      <c r="A10" s="1">
        <v>9</v>
      </c>
      <c r="B10" s="6">
        <v>2024</v>
      </c>
      <c r="C10" s="1">
        <v>422</v>
      </c>
      <c r="D10" s="8">
        <v>4</v>
      </c>
      <c r="E10" s="8">
        <v>16</v>
      </c>
      <c r="F10" s="1">
        <f t="shared" si="0"/>
        <v>1688</v>
      </c>
    </row>
    <row r="11" spans="1:6" x14ac:dyDescent="0.25">
      <c r="A11" s="1">
        <v>10</v>
      </c>
      <c r="B11" s="6">
        <v>2025</v>
      </c>
      <c r="C11" s="1">
        <v>289</v>
      </c>
      <c r="D11" s="8">
        <v>5</v>
      </c>
      <c r="E11" s="8">
        <v>25</v>
      </c>
      <c r="F11" s="1">
        <f t="shared" si="0"/>
        <v>1445</v>
      </c>
    </row>
    <row r="12" spans="1:6" x14ac:dyDescent="0.25">
      <c r="A12" s="1"/>
      <c r="B12" s="1" t="s">
        <v>4</v>
      </c>
      <c r="C12" s="1">
        <f>SUM(C2:C11)</f>
        <v>3569</v>
      </c>
      <c r="D12" s="1"/>
      <c r="E12" s="1">
        <f>SUM(E2:E11)</f>
        <v>110</v>
      </c>
      <c r="F12" s="1">
        <f>SUM(F2:F11)</f>
        <v>467</v>
      </c>
    </row>
  </sheetData>
  <sortState ref="B2:C11">
    <sortCondition ref="B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year</vt:lpstr>
      <vt:lpstr>RGR</vt:lpstr>
      <vt:lpstr>Document</vt:lpstr>
      <vt:lpstr>subject</vt:lpstr>
      <vt:lpstr>author</vt:lpstr>
      <vt:lpstr>keyword</vt:lpstr>
      <vt:lpstr>FUND</vt:lpstr>
      <vt:lpstr>country</vt:lpstr>
      <vt:lpstr>TS</vt:lpstr>
      <vt:lpstr>journals</vt:lpstr>
      <vt:lpstr>Institi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2022-01-05T09:28:40Z</dcterms:created>
  <dcterms:modified xsi:type="dcterms:W3CDTF">2025-11-05T10:45:08Z</dcterms:modified>
</cp:coreProperties>
</file>