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W:\PP\GraphicCommunications\Editorial\Publication worksheets\Masters\Bide_2025_OAE25129_MalaysiaSand\"/>
    </mc:Choice>
  </mc:AlternateContent>
  <xr:revisionPtr revIDLastSave="0" documentId="13_ncr:1_{A95E5C9B-FA1D-4950-A934-002D939640B7}" xr6:coauthVersionLast="47" xr6:coauthVersionMax="47" xr10:uidLastSave="{00000000-0000-0000-0000-000000000000}"/>
  <bookViews>
    <workbookView xWindow="-120" yWindow="-120" windowWidth="29040" windowHeight="15720" tabRatio="893" activeTab="2" xr2:uid="{00000000-000D-0000-FFFF-FFFF00000000}"/>
  </bookViews>
  <sheets>
    <sheet name="chart of selected results" sheetId="25" r:id="rId1"/>
    <sheet name="chart of all results" sheetId="26" r:id="rId2"/>
    <sheet name="raw data" sheetId="4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4" l="1"/>
  <c r="M39" i="4" l="1"/>
  <c r="H55" i="4" l="1"/>
  <c r="D16" i="4"/>
  <c r="O39" i="4" s="1"/>
  <c r="N55" i="4" l="1"/>
  <c r="O43" i="4"/>
  <c r="O41" i="4"/>
  <c r="O42" i="4"/>
  <c r="O40" i="4"/>
  <c r="F43" i="4"/>
  <c r="N70" i="4"/>
  <c r="N69" i="4"/>
  <c r="M70" i="4"/>
  <c r="M69" i="4"/>
  <c r="N68" i="4"/>
  <c r="M68" i="4"/>
  <c r="N67" i="4"/>
  <c r="M67" i="4"/>
  <c r="N66" i="4"/>
  <c r="M66" i="4"/>
  <c r="N65" i="4"/>
  <c r="M65" i="4"/>
  <c r="N64" i="4"/>
  <c r="M64" i="4"/>
  <c r="N63" i="4"/>
  <c r="M63" i="4"/>
  <c r="N62" i="4"/>
  <c r="M62" i="4"/>
  <c r="N61" i="4"/>
  <c r="M61" i="4"/>
  <c r="N60" i="4"/>
  <c r="M60" i="4"/>
  <c r="N59" i="4"/>
  <c r="M59" i="4"/>
  <c r="N58" i="4"/>
  <c r="M58" i="4"/>
  <c r="N57" i="4"/>
  <c r="M57" i="4"/>
  <c r="N56" i="4"/>
  <c r="M56" i="4"/>
  <c r="M55" i="4"/>
  <c r="N54" i="4"/>
  <c r="M54" i="4"/>
  <c r="N53" i="4"/>
  <c r="M53" i="4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Q43" i="4" s="1"/>
  <c r="M43" i="4"/>
  <c r="N42" i="4"/>
  <c r="Q42" i="4" s="1"/>
  <c r="M42" i="4"/>
  <c r="N41" i="4"/>
  <c r="M41" i="4"/>
  <c r="N40" i="4"/>
  <c r="M40" i="4"/>
  <c r="N39" i="4"/>
  <c r="F77" i="4" l="1"/>
  <c r="Q39" i="4"/>
  <c r="F78" i="4"/>
  <c r="Q41" i="4"/>
  <c r="Q40" i="4"/>
  <c r="F81" i="4" l="1"/>
  <c r="H54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53" i="4"/>
  <c r="F48" i="4" l="1"/>
  <c r="C28" i="4" l="1"/>
  <c r="J34" i="4" l="1"/>
  <c r="I34" i="4"/>
  <c r="H34" i="4"/>
  <c r="G34" i="4"/>
  <c r="F34" i="4"/>
  <c r="E34" i="4"/>
  <c r="D34" i="4"/>
  <c r="C34" i="4"/>
  <c r="J28" i="4"/>
  <c r="I28" i="4"/>
  <c r="H28" i="4"/>
  <c r="G28" i="4"/>
  <c r="F28" i="4"/>
  <c r="E28" i="4"/>
  <c r="D28" i="4"/>
  <c r="J22" i="4"/>
  <c r="I22" i="4"/>
  <c r="H22" i="4"/>
  <c r="G22" i="4"/>
  <c r="F22" i="4"/>
  <c r="E22" i="4"/>
  <c r="D22" i="4"/>
  <c r="C22" i="4"/>
  <c r="E79" i="4" s="1"/>
  <c r="H79" i="4" s="1"/>
  <c r="J16" i="4"/>
  <c r="I16" i="4"/>
  <c r="H16" i="4"/>
  <c r="G16" i="4"/>
  <c r="F16" i="4"/>
  <c r="E16" i="4"/>
  <c r="C16" i="4"/>
  <c r="O68" i="4" l="1"/>
  <c r="Q68" i="4" s="1"/>
  <c r="O67" i="4"/>
  <c r="Q67" i="4" s="1"/>
  <c r="O66" i="4"/>
  <c r="Q66" i="4" s="1"/>
  <c r="O65" i="4"/>
  <c r="Q65" i="4" s="1"/>
  <c r="O64" i="4"/>
  <c r="Q64" i="4" s="1"/>
  <c r="R53" i="4"/>
  <c r="R52" i="4"/>
  <c r="R51" i="4"/>
  <c r="R50" i="4"/>
  <c r="R49" i="4"/>
  <c r="O70" i="4"/>
  <c r="Q70" i="4" s="1"/>
  <c r="O69" i="4"/>
  <c r="Q69" i="4" s="1"/>
  <c r="R55" i="4"/>
  <c r="R54" i="4"/>
  <c r="R58" i="4"/>
  <c r="R57" i="4"/>
  <c r="R56" i="4"/>
  <c r="R63" i="4"/>
  <c r="R62" i="4"/>
  <c r="R61" i="4"/>
  <c r="R60" i="4"/>
  <c r="R59" i="4"/>
  <c r="S43" i="4"/>
  <c r="S42" i="4"/>
  <c r="S41" i="4"/>
  <c r="S40" i="4"/>
  <c r="S39" i="4"/>
  <c r="R67" i="4"/>
  <c r="R66" i="4"/>
  <c r="R65" i="4"/>
  <c r="R64" i="4"/>
  <c r="R68" i="4"/>
  <c r="S47" i="4"/>
  <c r="S46" i="4"/>
  <c r="S45" i="4"/>
  <c r="S44" i="4"/>
  <c r="S48" i="4"/>
  <c r="R70" i="4"/>
  <c r="R69" i="4"/>
  <c r="S53" i="4"/>
  <c r="S52" i="4"/>
  <c r="S51" i="4"/>
  <c r="S50" i="4"/>
  <c r="S49" i="4"/>
  <c r="S58" i="4"/>
  <c r="S57" i="4"/>
  <c r="S56" i="4"/>
  <c r="S55" i="4"/>
  <c r="S54" i="4"/>
  <c r="E78" i="4"/>
  <c r="H78" i="4" s="1"/>
  <c r="S59" i="4"/>
  <c r="S63" i="4"/>
  <c r="S62" i="4"/>
  <c r="S61" i="4"/>
  <c r="S60" i="4"/>
  <c r="O47" i="4"/>
  <c r="Q47" i="4" s="1"/>
  <c r="O46" i="4"/>
  <c r="Q46" i="4" s="1"/>
  <c r="O45" i="4"/>
  <c r="Q45" i="4" s="1"/>
  <c r="O44" i="4"/>
  <c r="Q44" i="4" s="1"/>
  <c r="O48" i="4"/>
  <c r="Q48" i="4" s="1"/>
  <c r="S68" i="4"/>
  <c r="S67" i="4"/>
  <c r="S66" i="4"/>
  <c r="S65" i="4"/>
  <c r="S64" i="4"/>
  <c r="O53" i="4"/>
  <c r="Q53" i="4" s="1"/>
  <c r="O52" i="4"/>
  <c r="Q52" i="4" s="1"/>
  <c r="O51" i="4"/>
  <c r="Q51" i="4" s="1"/>
  <c r="O50" i="4"/>
  <c r="Q50" i="4" s="1"/>
  <c r="O49" i="4"/>
  <c r="Q49" i="4" s="1"/>
  <c r="S70" i="4"/>
  <c r="S69" i="4"/>
  <c r="O55" i="4"/>
  <c r="Q55" i="4" s="1"/>
  <c r="O58" i="4"/>
  <c r="Q58" i="4" s="1"/>
  <c r="O57" i="4"/>
  <c r="Q57" i="4" s="1"/>
  <c r="O56" i="4"/>
  <c r="Q56" i="4" s="1"/>
  <c r="O54" i="4"/>
  <c r="Q54" i="4" s="1"/>
  <c r="R39" i="4"/>
  <c r="R43" i="4"/>
  <c r="R42" i="4"/>
  <c r="R41" i="4"/>
  <c r="R40" i="4"/>
  <c r="E80" i="4"/>
  <c r="H80" i="4" s="1"/>
  <c r="O60" i="4"/>
  <c r="Q60" i="4" s="1"/>
  <c r="O59" i="4"/>
  <c r="Q59" i="4" s="1"/>
  <c r="O63" i="4"/>
  <c r="Q63" i="4" s="1"/>
  <c r="O62" i="4"/>
  <c r="Q62" i="4" s="1"/>
  <c r="O61" i="4"/>
  <c r="Q61" i="4" s="1"/>
  <c r="R48" i="4"/>
  <c r="R47" i="4"/>
  <c r="R46" i="4"/>
  <c r="R45" i="4"/>
  <c r="R44" i="4"/>
  <c r="F68" i="4"/>
  <c r="F63" i="4"/>
  <c r="F58" i="4"/>
  <c r="F53" i="4"/>
  <c r="D10" i="4"/>
  <c r="C43" i="4" s="1"/>
  <c r="E10" i="4"/>
  <c r="C48" i="4" s="1"/>
  <c r="F10" i="4"/>
  <c r="C53" i="4" s="1"/>
  <c r="G10" i="4"/>
  <c r="C58" i="4" s="1"/>
  <c r="H10" i="4"/>
  <c r="C63" i="4" s="1"/>
  <c r="I10" i="4"/>
  <c r="C68" i="4" s="1"/>
  <c r="J10" i="4"/>
  <c r="C70" i="4" s="1"/>
  <c r="C10" i="4"/>
  <c r="E77" i="4" s="1"/>
  <c r="D43" i="4" l="1"/>
  <c r="D39" i="4"/>
  <c r="L39" i="4" s="1"/>
  <c r="P39" i="4" s="1"/>
  <c r="D41" i="4"/>
  <c r="L41" i="4" s="1"/>
  <c r="E81" i="4"/>
  <c r="D44" i="4"/>
  <c r="D45" i="4"/>
  <c r="D46" i="4"/>
  <c r="D47" i="4"/>
  <c r="D48" i="4"/>
  <c r="D64" i="4"/>
  <c r="J64" i="4" s="1"/>
  <c r="D65" i="4"/>
  <c r="J65" i="4" s="1"/>
  <c r="D66" i="4"/>
  <c r="J66" i="4" s="1"/>
  <c r="D67" i="4"/>
  <c r="J67" i="4" s="1"/>
  <c r="D68" i="4"/>
  <c r="J68" i="4" s="1"/>
  <c r="D59" i="4"/>
  <c r="J59" i="4" s="1"/>
  <c r="D60" i="4"/>
  <c r="J60" i="4" s="1"/>
  <c r="D61" i="4"/>
  <c r="J61" i="4" s="1"/>
  <c r="D62" i="4"/>
  <c r="J62" i="4" s="1"/>
  <c r="D63" i="4"/>
  <c r="J63" i="4" s="1"/>
  <c r="D54" i="4"/>
  <c r="J54" i="4" s="1"/>
  <c r="D55" i="4"/>
  <c r="J55" i="4" s="1"/>
  <c r="D56" i="4"/>
  <c r="J56" i="4" s="1"/>
  <c r="D58" i="4"/>
  <c r="J58" i="4" s="1"/>
  <c r="D57" i="4"/>
  <c r="J57" i="4" s="1"/>
  <c r="D52" i="4"/>
  <c r="D53" i="4"/>
  <c r="J53" i="4" s="1"/>
  <c r="D49" i="4"/>
  <c r="D50" i="4"/>
  <c r="D51" i="4"/>
  <c r="D69" i="4"/>
  <c r="J69" i="4" s="1"/>
  <c r="D70" i="4"/>
  <c r="J70" i="4" s="1"/>
  <c r="D42" i="4"/>
  <c r="D40" i="4"/>
  <c r="L40" i="4" s="1"/>
  <c r="P40" i="4" s="1"/>
  <c r="K47" i="4" l="1"/>
  <c r="L47" i="4" s="1"/>
  <c r="P47" i="4" s="1"/>
  <c r="K46" i="4"/>
  <c r="L46" i="4" s="1"/>
  <c r="P46" i="4" s="1"/>
  <c r="K45" i="4"/>
  <c r="L45" i="4" s="1"/>
  <c r="P45" i="4" s="1"/>
  <c r="K44" i="4"/>
  <c r="L44" i="4" s="1"/>
  <c r="P44" i="4" s="1"/>
  <c r="K43" i="4"/>
  <c r="L43" i="4" s="1"/>
  <c r="P43" i="4" s="1"/>
  <c r="K42" i="4"/>
  <c r="P41" i="4"/>
  <c r="K50" i="4"/>
  <c r="L50" i="4" s="1"/>
  <c r="P50" i="4" s="1"/>
  <c r="K49" i="4"/>
  <c r="L49" i="4" s="1"/>
  <c r="P49" i="4" s="1"/>
  <c r="K48" i="4"/>
  <c r="L48" i="4" s="1"/>
  <c r="P48" i="4" s="1"/>
  <c r="K60" i="4"/>
  <c r="L60" i="4" s="1"/>
  <c r="P60" i="4" s="1"/>
  <c r="K59" i="4"/>
  <c r="L59" i="4" s="1"/>
  <c r="P59" i="4" s="1"/>
  <c r="K58" i="4"/>
  <c r="L58" i="4" s="1"/>
  <c r="P58" i="4" s="1"/>
  <c r="K57" i="4"/>
  <c r="L57" i="4" s="1"/>
  <c r="P57" i="4" s="1"/>
  <c r="K56" i="4"/>
  <c r="L56" i="4" s="1"/>
  <c r="P56" i="4" s="1"/>
  <c r="K55" i="4"/>
  <c r="L55" i="4" s="1"/>
  <c r="P55" i="4" s="1"/>
  <c r="K54" i="4"/>
  <c r="L54" i="4" s="1"/>
  <c r="P54" i="4" s="1"/>
  <c r="K53" i="4"/>
  <c r="L53" i="4" s="1"/>
  <c r="P53" i="4" s="1"/>
  <c r="K52" i="4"/>
  <c r="L52" i="4" s="1"/>
  <c r="P52" i="4" s="1"/>
  <c r="K51" i="4"/>
  <c r="L51" i="4" s="1"/>
  <c r="P51" i="4" s="1"/>
  <c r="K71" i="4"/>
  <c r="K70" i="4"/>
  <c r="L70" i="4" s="1"/>
  <c r="P70" i="4" s="1"/>
  <c r="K69" i="4"/>
  <c r="L69" i="4" s="1"/>
  <c r="P69" i="4" s="1"/>
  <c r="K68" i="4"/>
  <c r="L68" i="4" s="1"/>
  <c r="P68" i="4" s="1"/>
  <c r="K67" i="4"/>
  <c r="L67" i="4" s="1"/>
  <c r="P67" i="4" s="1"/>
  <c r="K66" i="4"/>
  <c r="L66" i="4" s="1"/>
  <c r="P66" i="4" s="1"/>
  <c r="K65" i="4"/>
  <c r="L65" i="4" s="1"/>
  <c r="P65" i="4" s="1"/>
  <c r="K64" i="4"/>
  <c r="L64" i="4" s="1"/>
  <c r="P64" i="4" s="1"/>
  <c r="K63" i="4"/>
  <c r="L63" i="4" s="1"/>
  <c r="P63" i="4" s="1"/>
  <c r="K62" i="4"/>
  <c r="L62" i="4" s="1"/>
  <c r="P62" i="4" s="1"/>
  <c r="K61" i="4"/>
  <c r="L61" i="4" s="1"/>
  <c r="P61" i="4" s="1"/>
  <c r="L42" i="4" l="1"/>
  <c r="P42" i="4" s="1"/>
  <c r="G77" i="4"/>
  <c r="G81" i="4" l="1"/>
  <c r="H77" i="4"/>
  <c r="H8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tc={C634997C-3513-4ED5-A70A-72593401B2F4}</author>
  </authors>
  <commentList>
    <comment ref="H53" authorId="0" shapeId="0" xr:uid="{C634997C-3513-4ED5-A70A-72593401B2F4}">
      <text>
        <t>[Threaded comment]
Your version of Excel allows you to read this threaded comment; however, any edits to it will get removed if the file is opened in a newer version of Excel. Learn more: https://go.microsoft.com/fwlink/?linkid=870924
Comment:
    2.3 is from https://www.sciencedirect.com/science/article/pii/S0921344925003386</t>
      </text>
    </comment>
  </commentList>
</comments>
</file>

<file path=xl/sharedStrings.xml><?xml version="1.0" encoding="utf-8"?>
<sst xmlns="http://schemas.openxmlformats.org/spreadsheetml/2006/main" count="74" uniqueCount="47">
  <si>
    <t>age</t>
  </si>
  <si>
    <t>cement</t>
  </si>
  <si>
    <t>sand</t>
  </si>
  <si>
    <t>2004-2008</t>
  </si>
  <si>
    <t>2009-2013</t>
  </si>
  <si>
    <t>2014-2018</t>
  </si>
  <si>
    <t>2019-2020</t>
  </si>
  <si>
    <t>1999-2003</t>
  </si>
  <si>
    <t>Sand consumption based new buildings</t>
  </si>
  <si>
    <t xml:space="preserve">Reported sand production </t>
  </si>
  <si>
    <t>1989- 1993</t>
  </si>
  <si>
    <t>1994-1998</t>
  </si>
  <si>
    <t>Sand</t>
  </si>
  <si>
    <t>Total area</t>
  </si>
  <si>
    <t>Gravel</t>
  </si>
  <si>
    <t xml:space="preserve">Brick </t>
  </si>
  <si>
    <t>4, south and W Sarawak</t>
  </si>
  <si>
    <t>5, E sarawak</t>
  </si>
  <si>
    <t>3, South</t>
  </si>
  <si>
    <t>2, Central</t>
  </si>
  <si>
    <t>1, North</t>
  </si>
  <si>
    <t>crushed rock reported</t>
  </si>
  <si>
    <t xml:space="preserve">sand consumption including land </t>
  </si>
  <si>
    <t>Transport</t>
  </si>
  <si>
    <t xml:space="preserve">Sand </t>
  </si>
  <si>
    <t>Total</t>
  </si>
  <si>
    <t>Total modelled sand consumption, including buildings, land reclamation and transport</t>
  </si>
  <si>
    <t>sand used in land reclamation</t>
  </si>
  <si>
    <t>Cement apparent consumption</t>
  </si>
  <si>
    <t>cement based on sand in buildings</t>
  </si>
  <si>
    <t>Total modelled gravel consumption, including buildings, land reclamation and transport</t>
  </si>
  <si>
    <t xml:space="preserve">Total modelled clay for brick consumption </t>
  </si>
  <si>
    <t>total modelled cement consumption</t>
  </si>
  <si>
    <t>Reported clay production</t>
  </si>
  <si>
    <t>Reported cement production</t>
  </si>
  <si>
    <t xml:space="preserve">Sand consumption based on cement </t>
  </si>
  <si>
    <t>grand total</t>
  </si>
  <si>
    <t>gravel</t>
  </si>
  <si>
    <t>brick</t>
  </si>
  <si>
    <t>buildings</t>
  </si>
  <si>
    <t xml:space="preserve">transport </t>
  </si>
  <si>
    <t>land reclamation</t>
  </si>
  <si>
    <t>All Malaysia raw data</t>
  </si>
  <si>
    <t>sub area (for data processing only)</t>
  </si>
  <si>
    <t>Data extracted from Arc building level spatial data</t>
  </si>
  <si>
    <t>crushed rock predicted</t>
  </si>
  <si>
    <t xml:space="preserve">compilation of reported data and comparison with spatial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</si>
</sst>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>
      <alignment horizontal="left"/>
    </xf>
    <xf numFmtId="43" fontId="2" fillId="0" borderId="0" applyFont="0" applyFill="0" applyBorder="0" applyAlignment="0" applyProtection="0"/>
    <xf numFmtId="0" fontId="5" fillId="0" borderId="0"/>
  </cellStyleXfs>
  <cellXfs count="9">
    <xf numFmtId="0" fontId="0" fillId="0" borderId="0" xfId="0"/>
    <xf numFmtId="164" fontId="0" fillId="0" borderId="2" xfId="2" applyNumberFormat="1" applyFont="1" applyBorder="1"/>
    <xf numFmtId="164" fontId="0" fillId="0" borderId="0" xfId="0" applyNumberFormat="1"/>
    <xf numFmtId="164" fontId="0" fillId="0" borderId="0" xfId="2" applyNumberFormat="1" applyFont="1"/>
    <xf numFmtId="43" fontId="0" fillId="0" borderId="0" xfId="0" applyNumberFormat="1"/>
    <xf numFmtId="164" fontId="4" fillId="0" borderId="2" xfId="2" applyNumberFormat="1" applyFont="1" applyBorder="1"/>
    <xf numFmtId="164" fontId="3" fillId="0" borderId="2" xfId="2" applyNumberFormat="1" applyFont="1" applyBorder="1" applyAlignment="1">
      <alignment horizontal="right" vertical="center" wrapText="1"/>
    </xf>
    <xf numFmtId="164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2" builtinId="3"/>
    <cellStyle name="Normal" xfId="0" builtinId="0"/>
    <cellStyle name="Normal 2" xfId="3" xr:uid="{6E37D5F3-19DA-412D-955D-784FEE6FC486}"/>
    <cellStyle name="STYLE0" xfId="1" xr:uid="{00000000-0005-0000-0000-000001000000}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'raw data'!$D$37</c:f>
              <c:strCache>
                <c:ptCount val="1"/>
                <c:pt idx="0">
                  <c:v> Sand consumption based new buildings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'raw data'!$B$39:$B$70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xVal>
          <c:yVal>
            <c:numRef>
              <c:f>'raw data'!$D$39:$D$70</c:f>
              <c:numCache>
                <c:formatCode>_-* #,##0_-;\-* #,##0_-;_-* "-"??_-;_-@_-</c:formatCode>
                <c:ptCount val="32"/>
                <c:pt idx="0">
                  <c:v>27212179.691355962</c:v>
                </c:pt>
                <c:pt idx="1">
                  <c:v>27212179.691355962</c:v>
                </c:pt>
                <c:pt idx="2">
                  <c:v>27212179.691355962</c:v>
                </c:pt>
                <c:pt idx="3">
                  <c:v>27212179.691355962</c:v>
                </c:pt>
                <c:pt idx="4">
                  <c:v>27212179.691355962</c:v>
                </c:pt>
                <c:pt idx="5">
                  <c:v>38802617.555327564</c:v>
                </c:pt>
                <c:pt idx="6">
                  <c:v>38802617.555327564</c:v>
                </c:pt>
                <c:pt idx="7">
                  <c:v>38802617.555327564</c:v>
                </c:pt>
                <c:pt idx="8">
                  <c:v>38802617.555327564</c:v>
                </c:pt>
                <c:pt idx="9">
                  <c:v>38802617.555327564</c:v>
                </c:pt>
                <c:pt idx="10">
                  <c:v>40701085.288206883</c:v>
                </c:pt>
                <c:pt idx="11">
                  <c:v>40701085.288206883</c:v>
                </c:pt>
                <c:pt idx="12">
                  <c:v>40701085.288206883</c:v>
                </c:pt>
                <c:pt idx="13">
                  <c:v>40701085.288206883</c:v>
                </c:pt>
                <c:pt idx="14">
                  <c:v>40701085.288206883</c:v>
                </c:pt>
                <c:pt idx="15">
                  <c:v>33737327.918245032</c:v>
                </c:pt>
                <c:pt idx="16">
                  <c:v>33737327.918245032</c:v>
                </c:pt>
                <c:pt idx="17">
                  <c:v>33737327.918245032</c:v>
                </c:pt>
                <c:pt idx="18">
                  <c:v>33737327.918245032</c:v>
                </c:pt>
                <c:pt idx="19">
                  <c:v>33737327.918245032</c:v>
                </c:pt>
                <c:pt idx="20">
                  <c:v>31861863.33626432</c:v>
                </c:pt>
                <c:pt idx="21">
                  <c:v>31861863.33626432</c:v>
                </c:pt>
                <c:pt idx="22">
                  <c:v>31861863.33626432</c:v>
                </c:pt>
                <c:pt idx="23">
                  <c:v>31861863.33626432</c:v>
                </c:pt>
                <c:pt idx="24">
                  <c:v>31861863.33626432</c:v>
                </c:pt>
                <c:pt idx="25">
                  <c:v>19688634.020860221</c:v>
                </c:pt>
                <c:pt idx="26">
                  <c:v>19688634.020860221</c:v>
                </c:pt>
                <c:pt idx="27">
                  <c:v>19688634.020860221</c:v>
                </c:pt>
                <c:pt idx="28">
                  <c:v>19688634.020860221</c:v>
                </c:pt>
                <c:pt idx="29">
                  <c:v>19688634.020860221</c:v>
                </c:pt>
                <c:pt idx="30">
                  <c:v>22856691.685732219</c:v>
                </c:pt>
                <c:pt idx="31">
                  <c:v>22856691.685732219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7A-4A30-8B35-9714B0F15ACA}"/>
            </c:ext>
          </c:extLst>
        </c:ser>
        <c:ser>
          <c:idx val="2"/>
          <c:order val="2"/>
          <c:tx>
            <c:strRef>
              <c:f>'raw data'!$E$37</c:f>
              <c:strCache>
                <c:ptCount val="1"/>
                <c:pt idx="0">
                  <c:v> Reported sand production 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'raw data'!$B$41:$B$70</c:f>
              <c:numCache>
                <c:formatCode>General</c:formatCode>
                <c:ptCount val="3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</c:numCache>
            </c:numRef>
          </c:xVal>
          <c:yVal>
            <c:numRef>
              <c:f>'raw data'!$E$41:$E$70</c:f>
              <c:numCache>
                <c:formatCode>_-* #,##0_-;\-* #,##0_-;_-* "-"??_-;_-@_-</c:formatCode>
                <c:ptCount val="30"/>
                <c:pt idx="0">
                  <c:v>7054000</c:v>
                </c:pt>
                <c:pt idx="1">
                  <c:v>7151000</c:v>
                </c:pt>
                <c:pt idx="2">
                  <c:v>17565000</c:v>
                </c:pt>
                <c:pt idx="3">
                  <c:v>20378000</c:v>
                </c:pt>
                <c:pt idx="4">
                  <c:v>20657000</c:v>
                </c:pt>
                <c:pt idx="5">
                  <c:v>32587000</c:v>
                </c:pt>
                <c:pt idx="6">
                  <c:v>40295000</c:v>
                </c:pt>
                <c:pt idx="7">
                  <c:v>45231000</c:v>
                </c:pt>
                <c:pt idx="8">
                  <c:v>33351000</c:v>
                </c:pt>
                <c:pt idx="9">
                  <c:v>21497000</c:v>
                </c:pt>
                <c:pt idx="10">
                  <c:v>15020000</c:v>
                </c:pt>
                <c:pt idx="11">
                  <c:v>19574000</c:v>
                </c:pt>
                <c:pt idx="12">
                  <c:v>17955000</c:v>
                </c:pt>
                <c:pt idx="13">
                  <c:v>18371000</c:v>
                </c:pt>
                <c:pt idx="14">
                  <c:v>17071000</c:v>
                </c:pt>
                <c:pt idx="15">
                  <c:v>25226000</c:v>
                </c:pt>
                <c:pt idx="16">
                  <c:v>22370000</c:v>
                </c:pt>
                <c:pt idx="17">
                  <c:v>24471000</c:v>
                </c:pt>
                <c:pt idx="18">
                  <c:v>17382000</c:v>
                </c:pt>
                <c:pt idx="19">
                  <c:v>30698000</c:v>
                </c:pt>
                <c:pt idx="20">
                  <c:v>37339000</c:v>
                </c:pt>
                <c:pt idx="21">
                  <c:v>28592000</c:v>
                </c:pt>
                <c:pt idx="22">
                  <c:v>35576000</c:v>
                </c:pt>
                <c:pt idx="23">
                  <c:v>29862000</c:v>
                </c:pt>
                <c:pt idx="24">
                  <c:v>40575000</c:v>
                </c:pt>
                <c:pt idx="25">
                  <c:v>44944336</c:v>
                </c:pt>
                <c:pt idx="26">
                  <c:v>36703000</c:v>
                </c:pt>
                <c:pt idx="27">
                  <c:v>44919000</c:v>
                </c:pt>
                <c:pt idx="28">
                  <c:v>69425000</c:v>
                </c:pt>
                <c:pt idx="29">
                  <c:v>35681000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7A-4A30-8B35-9714B0F15ACA}"/>
            </c:ext>
          </c:extLst>
        </c:ser>
        <c:ser>
          <c:idx val="4"/>
          <c:order val="4"/>
          <c:tx>
            <c:strRef>
              <c:f>'raw data'!$H$52</c:f>
              <c:strCache>
                <c:ptCount val="1"/>
                <c:pt idx="0">
                  <c:v> Sand consumption based on cement 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'raw data'!$B$53:$B$70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'raw data'!$H$53:$H$70</c:f>
              <c:numCache>
                <c:formatCode>_-* #,##0_-;\-* #,##0_-;_-* "-"??_-;_-@_-</c:formatCode>
                <c:ptCount val="18"/>
                <c:pt idx="0">
                  <c:v>37528182.299999997</c:v>
                </c:pt>
                <c:pt idx="1">
                  <c:v>36200194.4494</c:v>
                </c:pt>
                <c:pt idx="2">
                  <c:v>35594586.612899996</c:v>
                </c:pt>
                <c:pt idx="3">
                  <c:v>39703841.848200001</c:v>
                </c:pt>
                <c:pt idx="4">
                  <c:v>44277770.000399999</c:v>
                </c:pt>
                <c:pt idx="5">
                  <c:v>38192171.563535802</c:v>
                </c:pt>
                <c:pt idx="6">
                  <c:v>42329167.705699995</c:v>
                </c:pt>
                <c:pt idx="7">
                  <c:v>36000911.745199993</c:v>
                </c:pt>
                <c:pt idx="8">
                  <c:v>48759754.083999991</c:v>
                </c:pt>
                <c:pt idx="9">
                  <c:v>51839213.609799996</c:v>
                </c:pt>
                <c:pt idx="10">
                  <c:v>51693227.310599998</c:v>
                </c:pt>
                <c:pt idx="11">
                  <c:v>55442277.399999999</c:v>
                </c:pt>
                <c:pt idx="12">
                  <c:v>55909465.29559999</c:v>
                </c:pt>
                <c:pt idx="13">
                  <c:v>47064091.986999996</c:v>
                </c:pt>
                <c:pt idx="14">
                  <c:v>42434662.313999996</c:v>
                </c:pt>
                <c:pt idx="15">
                  <c:v>39013901.155999996</c:v>
                </c:pt>
                <c:pt idx="16">
                  <c:v>33071072.030999996</c:v>
                </c:pt>
                <c:pt idx="17">
                  <c:v>44826912.945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7A-4A30-8B35-9714B0F15ACA}"/>
            </c:ext>
          </c:extLst>
        </c:ser>
        <c:ser>
          <c:idx val="5"/>
          <c:order val="5"/>
          <c:tx>
            <c:strRef>
              <c:f>'raw data'!$P$37</c:f>
              <c:strCache>
                <c:ptCount val="1"/>
                <c:pt idx="0">
                  <c:v> Total modelled sand consumption, including buildings, land reclamation and transport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'raw data'!$B$39:$B$70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xVal>
          <c:yVal>
            <c:numRef>
              <c:f>'raw data'!$P$39:$P$70</c:f>
              <c:numCache>
                <c:formatCode>_-* #,##0_-;\-* #,##0_-;_-* "-"??_-;_-@_-</c:formatCode>
                <c:ptCount val="32"/>
                <c:pt idx="0">
                  <c:v>33679303.719039477</c:v>
                </c:pt>
                <c:pt idx="1">
                  <c:v>33679303.719039477</c:v>
                </c:pt>
                <c:pt idx="2">
                  <c:v>39100346.84403947</c:v>
                </c:pt>
                <c:pt idx="3">
                  <c:v>39100346.84403947</c:v>
                </c:pt>
                <c:pt idx="4">
                  <c:v>39100346.84403947</c:v>
                </c:pt>
                <c:pt idx="5">
                  <c:v>51985653.098735221</c:v>
                </c:pt>
                <c:pt idx="6">
                  <c:v>51985653.098735221</c:v>
                </c:pt>
                <c:pt idx="7">
                  <c:v>51985653.098735221</c:v>
                </c:pt>
                <c:pt idx="8">
                  <c:v>51985653.098735221</c:v>
                </c:pt>
                <c:pt idx="9">
                  <c:v>51985653.098735221</c:v>
                </c:pt>
                <c:pt idx="10">
                  <c:v>52615126.923693821</c:v>
                </c:pt>
                <c:pt idx="11">
                  <c:v>52615126.923693821</c:v>
                </c:pt>
                <c:pt idx="12">
                  <c:v>58229963.898693815</c:v>
                </c:pt>
                <c:pt idx="13">
                  <c:v>58229963.898693815</c:v>
                </c:pt>
                <c:pt idx="14">
                  <c:v>58229963.898693815</c:v>
                </c:pt>
                <c:pt idx="15">
                  <c:v>49778008.695954964</c:v>
                </c:pt>
                <c:pt idx="16">
                  <c:v>49778008.695954964</c:v>
                </c:pt>
                <c:pt idx="17">
                  <c:v>49778008.695954964</c:v>
                </c:pt>
                <c:pt idx="18">
                  <c:v>49778008.695954964</c:v>
                </c:pt>
                <c:pt idx="19">
                  <c:v>49778008.695954964</c:v>
                </c:pt>
                <c:pt idx="20">
                  <c:v>51460079.495736822</c:v>
                </c:pt>
                <c:pt idx="21">
                  <c:v>51460079.495736822</c:v>
                </c:pt>
                <c:pt idx="22">
                  <c:v>59400186.845736817</c:v>
                </c:pt>
                <c:pt idx="23">
                  <c:v>59400186.845736817</c:v>
                </c:pt>
                <c:pt idx="24">
                  <c:v>59400186.845736817</c:v>
                </c:pt>
                <c:pt idx="25">
                  <c:v>46700668.806597836</c:v>
                </c:pt>
                <c:pt idx="26">
                  <c:v>46700668.806597836</c:v>
                </c:pt>
                <c:pt idx="27">
                  <c:v>46700668.806597836</c:v>
                </c:pt>
                <c:pt idx="28">
                  <c:v>46700668.806597836</c:v>
                </c:pt>
                <c:pt idx="29">
                  <c:v>46700668.806597836</c:v>
                </c:pt>
                <c:pt idx="30">
                  <c:v>47928829.359949656</c:v>
                </c:pt>
                <c:pt idx="31">
                  <c:v>47928829.359949656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D7A-4A30-8B35-9714B0F15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577184"/>
        <c:axId val="11345779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'raw data'!$B$38:$B$70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1988</c:v>
                      </c:pt>
                      <c:pt idx="1">
                        <c:v>1989</c:v>
                      </c:pt>
                      <c:pt idx="2">
                        <c:v>1990</c:v>
                      </c:pt>
                      <c:pt idx="3">
                        <c:v>1991</c:v>
                      </c:pt>
                      <c:pt idx="4">
                        <c:v>1992</c:v>
                      </c:pt>
                      <c:pt idx="5">
                        <c:v>1993</c:v>
                      </c:pt>
                      <c:pt idx="6">
                        <c:v>1994</c:v>
                      </c:pt>
                      <c:pt idx="7">
                        <c:v>1995</c:v>
                      </c:pt>
                      <c:pt idx="8">
                        <c:v>1996</c:v>
                      </c:pt>
                      <c:pt idx="9">
                        <c:v>1997</c:v>
                      </c:pt>
                      <c:pt idx="10">
                        <c:v>1998</c:v>
                      </c:pt>
                      <c:pt idx="11">
                        <c:v>1999</c:v>
                      </c:pt>
                      <c:pt idx="12">
                        <c:v>2000</c:v>
                      </c:pt>
                      <c:pt idx="13">
                        <c:v>2001</c:v>
                      </c:pt>
                      <c:pt idx="14">
                        <c:v>2002</c:v>
                      </c:pt>
                      <c:pt idx="15">
                        <c:v>2003</c:v>
                      </c:pt>
                      <c:pt idx="16">
                        <c:v>2004</c:v>
                      </c:pt>
                      <c:pt idx="17">
                        <c:v>2005</c:v>
                      </c:pt>
                      <c:pt idx="18">
                        <c:v>2006</c:v>
                      </c:pt>
                      <c:pt idx="19">
                        <c:v>2007</c:v>
                      </c:pt>
                      <c:pt idx="20">
                        <c:v>2008</c:v>
                      </c:pt>
                      <c:pt idx="21">
                        <c:v>2009</c:v>
                      </c:pt>
                      <c:pt idx="22">
                        <c:v>2010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2013</c:v>
                      </c:pt>
                      <c:pt idx="26">
                        <c:v>2014</c:v>
                      </c:pt>
                      <c:pt idx="27">
                        <c:v>2015</c:v>
                      </c:pt>
                      <c:pt idx="28">
                        <c:v>2016</c:v>
                      </c:pt>
                      <c:pt idx="29">
                        <c:v>2017</c:v>
                      </c:pt>
                      <c:pt idx="30">
                        <c:v>2018</c:v>
                      </c:pt>
                      <c:pt idx="31">
                        <c:v>2019</c:v>
                      </c:pt>
                      <c:pt idx="32">
                        <c:v>2020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5-ED7A-4A30-8B35-9714B0F15AC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data'!$L$37</c15:sqref>
                        </c15:formulaRef>
                      </c:ext>
                    </c:extLst>
                    <c:strCache>
                      <c:ptCount val="1"/>
                      <c:pt idx="0">
                        <c:v>sand consumption including land 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data'!$B$39:$B$70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1989</c:v>
                      </c:pt>
                      <c:pt idx="1">
                        <c:v>1990</c:v>
                      </c:pt>
                      <c:pt idx="2">
                        <c:v>1991</c:v>
                      </c:pt>
                      <c:pt idx="3">
                        <c:v>1992</c:v>
                      </c:pt>
                      <c:pt idx="4">
                        <c:v>1993</c:v>
                      </c:pt>
                      <c:pt idx="5">
                        <c:v>1994</c:v>
                      </c:pt>
                      <c:pt idx="6">
                        <c:v>1995</c:v>
                      </c:pt>
                      <c:pt idx="7">
                        <c:v>1996</c:v>
                      </c:pt>
                      <c:pt idx="8">
                        <c:v>1997</c:v>
                      </c:pt>
                      <c:pt idx="9">
                        <c:v>1998</c:v>
                      </c:pt>
                      <c:pt idx="10">
                        <c:v>1999</c:v>
                      </c:pt>
                      <c:pt idx="11">
                        <c:v>2000</c:v>
                      </c:pt>
                      <c:pt idx="12">
                        <c:v>2001</c:v>
                      </c:pt>
                      <c:pt idx="13">
                        <c:v>2002</c:v>
                      </c:pt>
                      <c:pt idx="14">
                        <c:v>2003</c:v>
                      </c:pt>
                      <c:pt idx="15">
                        <c:v>2004</c:v>
                      </c:pt>
                      <c:pt idx="16">
                        <c:v>2005</c:v>
                      </c:pt>
                      <c:pt idx="17">
                        <c:v>2006</c:v>
                      </c:pt>
                      <c:pt idx="18">
                        <c:v>2007</c:v>
                      </c:pt>
                      <c:pt idx="19">
                        <c:v>2008</c:v>
                      </c:pt>
                      <c:pt idx="20">
                        <c:v>2009</c:v>
                      </c:pt>
                      <c:pt idx="21">
                        <c:v>2010</c:v>
                      </c:pt>
                      <c:pt idx="22">
                        <c:v>2011</c:v>
                      </c:pt>
                      <c:pt idx="23">
                        <c:v>2012</c:v>
                      </c:pt>
                      <c:pt idx="24">
                        <c:v>2013</c:v>
                      </c:pt>
                      <c:pt idx="25">
                        <c:v>2014</c:v>
                      </c:pt>
                      <c:pt idx="26">
                        <c:v>2015</c:v>
                      </c:pt>
                      <c:pt idx="27">
                        <c:v>2016</c:v>
                      </c:pt>
                      <c:pt idx="28">
                        <c:v>2017</c:v>
                      </c:pt>
                      <c:pt idx="29">
                        <c:v>2018</c:v>
                      </c:pt>
                      <c:pt idx="30">
                        <c:v>2019</c:v>
                      </c:pt>
                      <c:pt idx="31">
                        <c:v>2020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data'!$L$39:$L$70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27212179.691355962</c:v>
                      </c:pt>
                      <c:pt idx="1">
                        <c:v>27212179.691355962</c:v>
                      </c:pt>
                      <c:pt idx="2">
                        <c:v>32633222.816355959</c:v>
                      </c:pt>
                      <c:pt idx="3">
                        <c:v>32633222.816355959</c:v>
                      </c:pt>
                      <c:pt idx="4">
                        <c:v>32633222.816355959</c:v>
                      </c:pt>
                      <c:pt idx="5">
                        <c:v>44223660.680327564</c:v>
                      </c:pt>
                      <c:pt idx="6">
                        <c:v>44223660.680327564</c:v>
                      </c:pt>
                      <c:pt idx="7">
                        <c:v>44223660.680327564</c:v>
                      </c:pt>
                      <c:pt idx="8">
                        <c:v>44223660.680327564</c:v>
                      </c:pt>
                      <c:pt idx="9">
                        <c:v>44223660.680327564</c:v>
                      </c:pt>
                      <c:pt idx="10">
                        <c:v>46122128.413206883</c:v>
                      </c:pt>
                      <c:pt idx="11">
                        <c:v>46122128.413206883</c:v>
                      </c:pt>
                      <c:pt idx="12">
                        <c:v>51736965.388206884</c:v>
                      </c:pt>
                      <c:pt idx="13">
                        <c:v>51736965.388206884</c:v>
                      </c:pt>
                      <c:pt idx="14">
                        <c:v>51736965.388206884</c:v>
                      </c:pt>
                      <c:pt idx="15">
                        <c:v>44773208.018245034</c:v>
                      </c:pt>
                      <c:pt idx="16">
                        <c:v>44773208.018245034</c:v>
                      </c:pt>
                      <c:pt idx="17">
                        <c:v>44773208.018245034</c:v>
                      </c:pt>
                      <c:pt idx="18">
                        <c:v>44773208.018245034</c:v>
                      </c:pt>
                      <c:pt idx="19">
                        <c:v>44773208.018245034</c:v>
                      </c:pt>
                      <c:pt idx="20">
                        <c:v>42897743.436264321</c:v>
                      </c:pt>
                      <c:pt idx="21">
                        <c:v>42897743.436264321</c:v>
                      </c:pt>
                      <c:pt idx="22">
                        <c:v>50837850.786264315</c:v>
                      </c:pt>
                      <c:pt idx="23">
                        <c:v>50837850.786264315</c:v>
                      </c:pt>
                      <c:pt idx="24">
                        <c:v>50837850.786264315</c:v>
                      </c:pt>
                      <c:pt idx="25">
                        <c:v>38664621.470860213</c:v>
                      </c:pt>
                      <c:pt idx="26">
                        <c:v>38664621.470860213</c:v>
                      </c:pt>
                      <c:pt idx="27">
                        <c:v>38664621.470860213</c:v>
                      </c:pt>
                      <c:pt idx="28">
                        <c:v>38664621.470860213</c:v>
                      </c:pt>
                      <c:pt idx="29">
                        <c:v>38664621.470860213</c:v>
                      </c:pt>
                      <c:pt idx="30">
                        <c:v>41832679.135732219</c:v>
                      </c:pt>
                      <c:pt idx="31">
                        <c:v>41832679.135732219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D7A-4A30-8B35-9714B0F15ACA}"/>
                  </c:ext>
                </c:extLst>
              </c15:ser>
            </c15:filteredScatterSeries>
          </c:ext>
        </c:extLst>
      </c:scatterChart>
      <c:valAx>
        <c:axId val="1134577184"/>
        <c:scaling>
          <c:orientation val="minMax"/>
          <c:max val="2025"/>
          <c:min val="19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577904"/>
        <c:crosses val="autoZero"/>
        <c:crossBetween val="midCat"/>
      </c:valAx>
      <c:valAx>
        <c:axId val="113457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577184"/>
        <c:crosses val="autoZero"/>
        <c:crossBetween val="midCat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Millions Tonnes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2"/>
          <c:tx>
            <c:strRef>
              <c:f>'raw data'!$E$37</c:f>
              <c:strCache>
                <c:ptCount val="1"/>
                <c:pt idx="0">
                  <c:v> Reported sand production  </c:v>
                </c:pt>
              </c:strCache>
            </c:strRef>
          </c:tx>
          <c:spPr>
            <a:ln w="1905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'raw data'!$B$41:$B$70</c:f>
              <c:numCache>
                <c:formatCode>General</c:formatCode>
                <c:ptCount val="3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</c:numCache>
            </c:numRef>
          </c:xVal>
          <c:yVal>
            <c:numRef>
              <c:f>'raw data'!$E$41:$E$70</c:f>
              <c:numCache>
                <c:formatCode>_-* #,##0_-;\-* #,##0_-;_-* "-"??_-;_-@_-</c:formatCode>
                <c:ptCount val="30"/>
                <c:pt idx="0">
                  <c:v>7054000</c:v>
                </c:pt>
                <c:pt idx="1">
                  <c:v>7151000</c:v>
                </c:pt>
                <c:pt idx="2">
                  <c:v>17565000</c:v>
                </c:pt>
                <c:pt idx="3">
                  <c:v>20378000</c:v>
                </c:pt>
                <c:pt idx="4">
                  <c:v>20657000</c:v>
                </c:pt>
                <c:pt idx="5">
                  <c:v>32587000</c:v>
                </c:pt>
                <c:pt idx="6">
                  <c:v>40295000</c:v>
                </c:pt>
                <c:pt idx="7">
                  <c:v>45231000</c:v>
                </c:pt>
                <c:pt idx="8">
                  <c:v>33351000</c:v>
                </c:pt>
                <c:pt idx="9">
                  <c:v>21497000</c:v>
                </c:pt>
                <c:pt idx="10">
                  <c:v>15020000</c:v>
                </c:pt>
                <c:pt idx="11">
                  <c:v>19574000</c:v>
                </c:pt>
                <c:pt idx="12">
                  <c:v>17955000</c:v>
                </c:pt>
                <c:pt idx="13">
                  <c:v>18371000</c:v>
                </c:pt>
                <c:pt idx="14">
                  <c:v>17071000</c:v>
                </c:pt>
                <c:pt idx="15">
                  <c:v>25226000</c:v>
                </c:pt>
                <c:pt idx="16">
                  <c:v>22370000</c:v>
                </c:pt>
                <c:pt idx="17">
                  <c:v>24471000</c:v>
                </c:pt>
                <c:pt idx="18">
                  <c:v>17382000</c:v>
                </c:pt>
                <c:pt idx="19">
                  <c:v>30698000</c:v>
                </c:pt>
                <c:pt idx="20">
                  <c:v>37339000</c:v>
                </c:pt>
                <c:pt idx="21">
                  <c:v>28592000</c:v>
                </c:pt>
                <c:pt idx="22">
                  <c:v>35576000</c:v>
                </c:pt>
                <c:pt idx="23">
                  <c:v>29862000</c:v>
                </c:pt>
                <c:pt idx="24">
                  <c:v>40575000</c:v>
                </c:pt>
                <c:pt idx="25">
                  <c:v>44944336</c:v>
                </c:pt>
                <c:pt idx="26">
                  <c:v>36703000</c:v>
                </c:pt>
                <c:pt idx="27">
                  <c:v>44919000</c:v>
                </c:pt>
                <c:pt idx="28">
                  <c:v>69425000</c:v>
                </c:pt>
                <c:pt idx="29">
                  <c:v>35681000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08-476C-86BA-2CC24EC04137}"/>
            </c:ext>
          </c:extLst>
        </c:ser>
        <c:ser>
          <c:idx val="5"/>
          <c:order val="5"/>
          <c:tx>
            <c:strRef>
              <c:f>'raw data'!$P$37</c:f>
              <c:strCache>
                <c:ptCount val="1"/>
                <c:pt idx="0">
                  <c:v> Total modelled sand consumption, including buildings, land reclamation and transport </c:v>
                </c:pt>
              </c:strCache>
            </c:strRef>
          </c:tx>
          <c:spPr>
            <a:ln w="19050" cap="rnd">
              <a:solidFill>
                <a:srgbClr val="FF99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'raw data'!$B$39:$B$70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xVal>
          <c:yVal>
            <c:numRef>
              <c:f>'raw data'!$P$39:$P$70</c:f>
              <c:numCache>
                <c:formatCode>_-* #,##0_-;\-* #,##0_-;_-* "-"??_-;_-@_-</c:formatCode>
                <c:ptCount val="32"/>
                <c:pt idx="0">
                  <c:v>33679303.719039477</c:v>
                </c:pt>
                <c:pt idx="1">
                  <c:v>33679303.719039477</c:v>
                </c:pt>
                <c:pt idx="2">
                  <c:v>39100346.84403947</c:v>
                </c:pt>
                <c:pt idx="3">
                  <c:v>39100346.84403947</c:v>
                </c:pt>
                <c:pt idx="4">
                  <c:v>39100346.84403947</c:v>
                </c:pt>
                <c:pt idx="5">
                  <c:v>51985653.098735221</c:v>
                </c:pt>
                <c:pt idx="6">
                  <c:v>51985653.098735221</c:v>
                </c:pt>
                <c:pt idx="7">
                  <c:v>51985653.098735221</c:v>
                </c:pt>
                <c:pt idx="8">
                  <c:v>51985653.098735221</c:v>
                </c:pt>
                <c:pt idx="9">
                  <c:v>51985653.098735221</c:v>
                </c:pt>
                <c:pt idx="10">
                  <c:v>52615126.923693821</c:v>
                </c:pt>
                <c:pt idx="11">
                  <c:v>52615126.923693821</c:v>
                </c:pt>
                <c:pt idx="12">
                  <c:v>58229963.898693815</c:v>
                </c:pt>
                <c:pt idx="13">
                  <c:v>58229963.898693815</c:v>
                </c:pt>
                <c:pt idx="14">
                  <c:v>58229963.898693815</c:v>
                </c:pt>
                <c:pt idx="15">
                  <c:v>49778008.695954964</c:v>
                </c:pt>
                <c:pt idx="16">
                  <c:v>49778008.695954964</c:v>
                </c:pt>
                <c:pt idx="17">
                  <c:v>49778008.695954964</c:v>
                </c:pt>
                <c:pt idx="18">
                  <c:v>49778008.695954964</c:v>
                </c:pt>
                <c:pt idx="19">
                  <c:v>49778008.695954964</c:v>
                </c:pt>
                <c:pt idx="20">
                  <c:v>51460079.495736822</c:v>
                </c:pt>
                <c:pt idx="21">
                  <c:v>51460079.495736822</c:v>
                </c:pt>
                <c:pt idx="22">
                  <c:v>59400186.845736817</c:v>
                </c:pt>
                <c:pt idx="23">
                  <c:v>59400186.845736817</c:v>
                </c:pt>
                <c:pt idx="24">
                  <c:v>59400186.845736817</c:v>
                </c:pt>
                <c:pt idx="25">
                  <c:v>46700668.806597836</c:v>
                </c:pt>
                <c:pt idx="26">
                  <c:v>46700668.806597836</c:v>
                </c:pt>
                <c:pt idx="27">
                  <c:v>46700668.806597836</c:v>
                </c:pt>
                <c:pt idx="28">
                  <c:v>46700668.806597836</c:v>
                </c:pt>
                <c:pt idx="29">
                  <c:v>46700668.806597836</c:v>
                </c:pt>
                <c:pt idx="30">
                  <c:v>47928829.359949656</c:v>
                </c:pt>
                <c:pt idx="31">
                  <c:v>47928829.359949656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608-476C-86BA-2CC24EC04137}"/>
            </c:ext>
          </c:extLst>
        </c:ser>
        <c:ser>
          <c:idx val="7"/>
          <c:order val="7"/>
          <c:tx>
            <c:strRef>
              <c:f>'raw data'!$R$37</c:f>
              <c:strCache>
                <c:ptCount val="1"/>
                <c:pt idx="0">
                  <c:v> Total modelled clay for brick consumption  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'raw data'!$B$39:$B$70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xVal>
          <c:yVal>
            <c:numRef>
              <c:f>'raw data'!$R$39:$R$70</c:f>
              <c:numCache>
                <c:formatCode>_(* #,##0.00_);_(* \(#,##0.00\);_(* "-"??_);_(@_)</c:formatCode>
                <c:ptCount val="32"/>
                <c:pt idx="0">
                  <c:v>25024638.802668341</c:v>
                </c:pt>
                <c:pt idx="1">
                  <c:v>25024638.802668341</c:v>
                </c:pt>
                <c:pt idx="2">
                  <c:v>25024638.802668341</c:v>
                </c:pt>
                <c:pt idx="3">
                  <c:v>25024638.802668341</c:v>
                </c:pt>
                <c:pt idx="4">
                  <c:v>25024638.802668341</c:v>
                </c:pt>
                <c:pt idx="5">
                  <c:v>37103504.851040386</c:v>
                </c:pt>
                <c:pt idx="6">
                  <c:v>37103504.851040386</c:v>
                </c:pt>
                <c:pt idx="7">
                  <c:v>37103504.851040386</c:v>
                </c:pt>
                <c:pt idx="8">
                  <c:v>37103504.851040386</c:v>
                </c:pt>
                <c:pt idx="9">
                  <c:v>37103504.851040386</c:v>
                </c:pt>
                <c:pt idx="10">
                  <c:v>31265004.653029919</c:v>
                </c:pt>
                <c:pt idx="11">
                  <c:v>31265004.653029919</c:v>
                </c:pt>
                <c:pt idx="12">
                  <c:v>31265004.653029919</c:v>
                </c:pt>
                <c:pt idx="13">
                  <c:v>31265004.653029919</c:v>
                </c:pt>
                <c:pt idx="14">
                  <c:v>31265004.653029919</c:v>
                </c:pt>
                <c:pt idx="15">
                  <c:v>26199033.118003521</c:v>
                </c:pt>
                <c:pt idx="16">
                  <c:v>26199033.118003521</c:v>
                </c:pt>
                <c:pt idx="17">
                  <c:v>26199033.118003521</c:v>
                </c:pt>
                <c:pt idx="18">
                  <c:v>26199033.118003521</c:v>
                </c:pt>
                <c:pt idx="19">
                  <c:v>26199033.118003521</c:v>
                </c:pt>
                <c:pt idx="20">
                  <c:v>25286321.261557758</c:v>
                </c:pt>
                <c:pt idx="21">
                  <c:v>25286321.261557758</c:v>
                </c:pt>
                <c:pt idx="22">
                  <c:v>25286321.261557758</c:v>
                </c:pt>
                <c:pt idx="23">
                  <c:v>25286321.261557758</c:v>
                </c:pt>
                <c:pt idx="24">
                  <c:v>25286321.261557758</c:v>
                </c:pt>
                <c:pt idx="25">
                  <c:v>15733167.473900855</c:v>
                </c:pt>
                <c:pt idx="26">
                  <c:v>15733167.473900855</c:v>
                </c:pt>
                <c:pt idx="27">
                  <c:v>15733167.473900855</c:v>
                </c:pt>
                <c:pt idx="28">
                  <c:v>15733167.473900855</c:v>
                </c:pt>
                <c:pt idx="29">
                  <c:v>15733167.473900855</c:v>
                </c:pt>
                <c:pt idx="30">
                  <c:v>18683050.16581323</c:v>
                </c:pt>
                <c:pt idx="31">
                  <c:v>18683050.16581323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608-476C-86BA-2CC24EC04137}"/>
            </c:ext>
          </c:extLst>
        </c:ser>
        <c:ser>
          <c:idx val="8"/>
          <c:order val="8"/>
          <c:tx>
            <c:strRef>
              <c:f>'raw data'!$Q$37</c:f>
              <c:strCache>
                <c:ptCount val="1"/>
                <c:pt idx="0">
                  <c:v> Total modelled gravel consumption, including buildings, land reclamation and transport 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'raw data'!$B$39:$B$70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xVal>
          <c:yVal>
            <c:numRef>
              <c:f>'raw data'!$Q$39:$Q$70</c:f>
              <c:numCache>
                <c:formatCode>_-* #,##0_-;\-* #,##0_-;_-* "-"??_-;_-@_-</c:formatCode>
                <c:ptCount val="32"/>
                <c:pt idx="0">
                  <c:v>56870495.698169723</c:v>
                </c:pt>
                <c:pt idx="1">
                  <c:v>56870495.698169723</c:v>
                </c:pt>
                <c:pt idx="2">
                  <c:v>56870495.698169723</c:v>
                </c:pt>
                <c:pt idx="3">
                  <c:v>56870495.698169723</c:v>
                </c:pt>
                <c:pt idx="4">
                  <c:v>56870495.698169723</c:v>
                </c:pt>
                <c:pt idx="5">
                  <c:v>72219898.419397771</c:v>
                </c:pt>
                <c:pt idx="6">
                  <c:v>72219898.419397771</c:v>
                </c:pt>
                <c:pt idx="7">
                  <c:v>72219898.419397771</c:v>
                </c:pt>
                <c:pt idx="8">
                  <c:v>72219898.419397771</c:v>
                </c:pt>
                <c:pt idx="9">
                  <c:v>72219898.419397771</c:v>
                </c:pt>
                <c:pt idx="10">
                  <c:v>64527608.760172114</c:v>
                </c:pt>
                <c:pt idx="11">
                  <c:v>64527608.760172114</c:v>
                </c:pt>
                <c:pt idx="12">
                  <c:v>64527608.760172114</c:v>
                </c:pt>
                <c:pt idx="13">
                  <c:v>64527608.760172114</c:v>
                </c:pt>
                <c:pt idx="14">
                  <c:v>64527608.760172114</c:v>
                </c:pt>
                <c:pt idx="15">
                  <c:v>51005558.511232525</c:v>
                </c:pt>
                <c:pt idx="16">
                  <c:v>51005558.511232525</c:v>
                </c:pt>
                <c:pt idx="17">
                  <c:v>51005558.511232525</c:v>
                </c:pt>
                <c:pt idx="18">
                  <c:v>51005558.511232525</c:v>
                </c:pt>
                <c:pt idx="19">
                  <c:v>51005558.511232525</c:v>
                </c:pt>
                <c:pt idx="20">
                  <c:v>69187588.718699902</c:v>
                </c:pt>
                <c:pt idx="21">
                  <c:v>69187588.718699902</c:v>
                </c:pt>
                <c:pt idx="22">
                  <c:v>69187588.718699902</c:v>
                </c:pt>
                <c:pt idx="23">
                  <c:v>69187588.718699902</c:v>
                </c:pt>
                <c:pt idx="24">
                  <c:v>69187588.718699902</c:v>
                </c:pt>
                <c:pt idx="25">
                  <c:v>58179388.701416545</c:v>
                </c:pt>
                <c:pt idx="26">
                  <c:v>58179388.701416545</c:v>
                </c:pt>
                <c:pt idx="27">
                  <c:v>58179388.701416545</c:v>
                </c:pt>
                <c:pt idx="28">
                  <c:v>58179388.701416545</c:v>
                </c:pt>
                <c:pt idx="29">
                  <c:v>58179388.701416545</c:v>
                </c:pt>
                <c:pt idx="30">
                  <c:v>42272686.347223893</c:v>
                </c:pt>
                <c:pt idx="31">
                  <c:v>42272686.347223893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608-476C-86BA-2CC24EC04137}"/>
            </c:ext>
          </c:extLst>
        </c:ser>
        <c:ser>
          <c:idx val="9"/>
          <c:order val="9"/>
          <c:tx>
            <c:strRef>
              <c:f>'raw data'!$S$37</c:f>
              <c:strCache>
                <c:ptCount val="1"/>
                <c:pt idx="0">
                  <c:v> total modelled cement consumption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'raw data'!$B$39:$B$70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xVal>
          <c:yVal>
            <c:numRef>
              <c:f>'raw data'!$S$39:$S$70</c:f>
              <c:numCache>
                <c:formatCode>_(* #,##0.00_);_(* \(#,##0.00\);_(* "-"??_);_(@_)</c:formatCode>
                <c:ptCount val="32"/>
                <c:pt idx="0">
                  <c:v>7316257.4701262908</c:v>
                </c:pt>
                <c:pt idx="1">
                  <c:v>7316257.4701262908</c:v>
                </c:pt>
                <c:pt idx="2">
                  <c:v>7316257.4701262908</c:v>
                </c:pt>
                <c:pt idx="3">
                  <c:v>7316257.4701262908</c:v>
                </c:pt>
                <c:pt idx="4">
                  <c:v>7316257.4701262908</c:v>
                </c:pt>
                <c:pt idx="5">
                  <c:v>10274256.310577216</c:v>
                </c:pt>
                <c:pt idx="6">
                  <c:v>10274256.310577216</c:v>
                </c:pt>
                <c:pt idx="7">
                  <c:v>10274256.310577216</c:v>
                </c:pt>
                <c:pt idx="8">
                  <c:v>10274256.310577216</c:v>
                </c:pt>
                <c:pt idx="9">
                  <c:v>10274256.310577216</c:v>
                </c:pt>
                <c:pt idx="10">
                  <c:v>10403466.233380305</c:v>
                </c:pt>
                <c:pt idx="11">
                  <c:v>10403466.233380305</c:v>
                </c:pt>
                <c:pt idx="12">
                  <c:v>10403466.233380305</c:v>
                </c:pt>
                <c:pt idx="13">
                  <c:v>10403466.233380305</c:v>
                </c:pt>
                <c:pt idx="14">
                  <c:v>10403466.233380305</c:v>
                </c:pt>
                <c:pt idx="15">
                  <c:v>8613128.17148434</c:v>
                </c:pt>
                <c:pt idx="16">
                  <c:v>8613128.17148434</c:v>
                </c:pt>
                <c:pt idx="17">
                  <c:v>8613128.17148434</c:v>
                </c:pt>
                <c:pt idx="18">
                  <c:v>8613128.17148434</c:v>
                </c:pt>
                <c:pt idx="19">
                  <c:v>8613128.17148434</c:v>
                </c:pt>
                <c:pt idx="20">
                  <c:v>8109144.5365158077</c:v>
                </c:pt>
                <c:pt idx="21">
                  <c:v>8109144.5365158077</c:v>
                </c:pt>
                <c:pt idx="22">
                  <c:v>8109144.5365158077</c:v>
                </c:pt>
                <c:pt idx="23">
                  <c:v>8109144.5365158077</c:v>
                </c:pt>
                <c:pt idx="24">
                  <c:v>8109144.5365158077</c:v>
                </c:pt>
                <c:pt idx="25">
                  <c:v>5007117.0805097278</c:v>
                </c:pt>
                <c:pt idx="26">
                  <c:v>5007117.0805097278</c:v>
                </c:pt>
                <c:pt idx="27">
                  <c:v>5007117.0805097278</c:v>
                </c:pt>
                <c:pt idx="28">
                  <c:v>5007117.0805097278</c:v>
                </c:pt>
                <c:pt idx="29">
                  <c:v>5007117.0805097278</c:v>
                </c:pt>
                <c:pt idx="30">
                  <c:v>5788937.6189054605</c:v>
                </c:pt>
                <c:pt idx="31">
                  <c:v>5788937.6189054605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608-476C-86BA-2CC24EC04137}"/>
            </c:ext>
          </c:extLst>
        </c:ser>
        <c:ser>
          <c:idx val="10"/>
          <c:order val="10"/>
          <c:tx>
            <c:strRef>
              <c:f>'raw data'!$T$37</c:f>
              <c:strCache>
                <c:ptCount val="1"/>
                <c:pt idx="0">
                  <c:v> Reported clay production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'raw data'!$B$47:$B$70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xVal>
          <c:yVal>
            <c:numRef>
              <c:f>'raw data'!$T$47:$T$70</c:f>
              <c:numCache>
                <c:formatCode>General</c:formatCode>
                <c:ptCount val="24"/>
                <c:pt idx="0">
                  <c:v>35601000</c:v>
                </c:pt>
                <c:pt idx="1">
                  <c:v>25422000</c:v>
                </c:pt>
                <c:pt idx="2">
                  <c:v>33083000</c:v>
                </c:pt>
                <c:pt idx="3">
                  <c:v>79485000</c:v>
                </c:pt>
                <c:pt idx="4">
                  <c:v>29596000</c:v>
                </c:pt>
                <c:pt idx="5">
                  <c:v>23092000</c:v>
                </c:pt>
                <c:pt idx="6">
                  <c:v>23909000</c:v>
                </c:pt>
                <c:pt idx="7">
                  <c:v>22109000</c:v>
                </c:pt>
                <c:pt idx="8">
                  <c:v>28758000</c:v>
                </c:pt>
                <c:pt idx="9">
                  <c:v>25081000</c:v>
                </c:pt>
                <c:pt idx="10">
                  <c:v>28292000</c:v>
                </c:pt>
                <c:pt idx="11">
                  <c:v>25065000</c:v>
                </c:pt>
                <c:pt idx="12">
                  <c:v>22966000</c:v>
                </c:pt>
                <c:pt idx="13">
                  <c:v>27543000</c:v>
                </c:pt>
                <c:pt idx="14">
                  <c:v>28374000</c:v>
                </c:pt>
                <c:pt idx="15">
                  <c:v>30727000</c:v>
                </c:pt>
                <c:pt idx="16">
                  <c:v>29831000</c:v>
                </c:pt>
                <c:pt idx="17">
                  <c:v>30867000</c:v>
                </c:pt>
                <c:pt idx="18">
                  <c:v>38929000</c:v>
                </c:pt>
                <c:pt idx="19">
                  <c:v>31286000</c:v>
                </c:pt>
                <c:pt idx="20">
                  <c:v>38765000</c:v>
                </c:pt>
                <c:pt idx="21">
                  <c:v>37372000</c:v>
                </c:pt>
                <c:pt idx="22">
                  <c:v>33519000</c:v>
                </c:pt>
                <c:pt idx="23">
                  <c:v>25365000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608-476C-86BA-2CC24EC04137}"/>
            </c:ext>
          </c:extLst>
        </c:ser>
        <c:ser>
          <c:idx val="11"/>
          <c:order val="11"/>
          <c:tx>
            <c:strRef>
              <c:f>'raw data'!$U$37</c:f>
              <c:strCache>
                <c:ptCount val="1"/>
                <c:pt idx="0">
                  <c:v> Reported cement production 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'raw data'!$B$53:$B$70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'raw data'!$U$53:$U$72</c:f>
              <c:numCache>
                <c:formatCode>General</c:formatCode>
                <c:ptCount val="20"/>
                <c:pt idx="0">
                  <c:v>17243000</c:v>
                </c:pt>
                <c:pt idx="1">
                  <c:v>17326000</c:v>
                </c:pt>
                <c:pt idx="2">
                  <c:v>16658000</c:v>
                </c:pt>
                <c:pt idx="3">
                  <c:v>19457000</c:v>
                </c:pt>
                <c:pt idx="4">
                  <c:v>21909000</c:v>
                </c:pt>
                <c:pt idx="5">
                  <c:v>19629000</c:v>
                </c:pt>
                <c:pt idx="6">
                  <c:v>19457000</c:v>
                </c:pt>
                <c:pt idx="7">
                  <c:v>19762000</c:v>
                </c:pt>
                <c:pt idx="8">
                  <c:v>21198000</c:v>
                </c:pt>
                <c:pt idx="9">
                  <c:v>21726000</c:v>
                </c:pt>
                <c:pt idx="10">
                  <c:v>21457000</c:v>
                </c:pt>
                <c:pt idx="11">
                  <c:v>22446000</c:v>
                </c:pt>
                <c:pt idx="12">
                  <c:v>22347000</c:v>
                </c:pt>
                <c:pt idx="13">
                  <c:v>20006000</c:v>
                </c:pt>
                <c:pt idx="14">
                  <c:v>18762000</c:v>
                </c:pt>
                <c:pt idx="15">
                  <c:v>17556000</c:v>
                </c:pt>
                <c:pt idx="16">
                  <c:v>16102000</c:v>
                </c:pt>
                <c:pt idx="17">
                  <c:v>19936000</c:v>
                </c:pt>
                <c:pt idx="18">
                  <c:v>19961000</c:v>
                </c:pt>
                <c:pt idx="19">
                  <c:v>19856000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608-476C-86BA-2CC24EC04137}"/>
            </c:ext>
          </c:extLst>
        </c:ser>
        <c:ser>
          <c:idx val="12"/>
          <c:order val="12"/>
          <c:tx>
            <c:strRef>
              <c:f>'raw data'!$I$37</c:f>
              <c:strCache>
                <c:ptCount val="1"/>
                <c:pt idx="0">
                  <c:v> crushed rock reported 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'raw data'!$B$47:$B$70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xVal>
          <c:yVal>
            <c:numRef>
              <c:f>'raw data'!$I$47:$I$70</c:f>
              <c:numCache>
                <c:formatCode>_-* #,##0_-;\-* #,##0_-;_-* "-"??_-;_-@_-</c:formatCode>
                <c:ptCount val="24"/>
                <c:pt idx="0">
                  <c:v>72498000</c:v>
                </c:pt>
                <c:pt idx="1">
                  <c:v>58889000</c:v>
                </c:pt>
                <c:pt idx="2">
                  <c:v>58588000</c:v>
                </c:pt>
                <c:pt idx="3">
                  <c:v>66670000</c:v>
                </c:pt>
                <c:pt idx="4">
                  <c:v>66996000</c:v>
                </c:pt>
                <c:pt idx="5">
                  <c:v>84934000</c:v>
                </c:pt>
                <c:pt idx="6">
                  <c:v>85142000</c:v>
                </c:pt>
                <c:pt idx="7">
                  <c:v>73006000</c:v>
                </c:pt>
                <c:pt idx="8">
                  <c:v>62762000</c:v>
                </c:pt>
                <c:pt idx="9">
                  <c:v>79913000</c:v>
                </c:pt>
                <c:pt idx="10">
                  <c:v>77674000</c:v>
                </c:pt>
                <c:pt idx="11">
                  <c:v>75883000</c:v>
                </c:pt>
                <c:pt idx="12">
                  <c:v>86497000</c:v>
                </c:pt>
                <c:pt idx="13">
                  <c:v>101809000</c:v>
                </c:pt>
                <c:pt idx="14">
                  <c:v>118510000</c:v>
                </c:pt>
                <c:pt idx="15">
                  <c:v>110339000</c:v>
                </c:pt>
                <c:pt idx="16">
                  <c:v>140889000</c:v>
                </c:pt>
                <c:pt idx="17">
                  <c:v>145626000</c:v>
                </c:pt>
                <c:pt idx="18">
                  <c:v>158744000</c:v>
                </c:pt>
                <c:pt idx="19">
                  <c:v>133073000</c:v>
                </c:pt>
                <c:pt idx="20">
                  <c:v>146143000</c:v>
                </c:pt>
                <c:pt idx="21">
                  <c:v>132125000</c:v>
                </c:pt>
                <c:pt idx="22">
                  <c:v>128622000</c:v>
                </c:pt>
                <c:pt idx="23">
                  <c:v>108085000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F608-476C-86BA-2CC24EC0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577184"/>
        <c:axId val="11345779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'raw data'!$B$38:$B$70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1988</c:v>
                      </c:pt>
                      <c:pt idx="1">
                        <c:v>1989</c:v>
                      </c:pt>
                      <c:pt idx="2">
                        <c:v>1990</c:v>
                      </c:pt>
                      <c:pt idx="3">
                        <c:v>1991</c:v>
                      </c:pt>
                      <c:pt idx="4">
                        <c:v>1992</c:v>
                      </c:pt>
                      <c:pt idx="5">
                        <c:v>1993</c:v>
                      </c:pt>
                      <c:pt idx="6">
                        <c:v>1994</c:v>
                      </c:pt>
                      <c:pt idx="7">
                        <c:v>1995</c:v>
                      </c:pt>
                      <c:pt idx="8">
                        <c:v>1996</c:v>
                      </c:pt>
                      <c:pt idx="9">
                        <c:v>1997</c:v>
                      </c:pt>
                      <c:pt idx="10">
                        <c:v>1998</c:v>
                      </c:pt>
                      <c:pt idx="11">
                        <c:v>1999</c:v>
                      </c:pt>
                      <c:pt idx="12">
                        <c:v>2000</c:v>
                      </c:pt>
                      <c:pt idx="13">
                        <c:v>2001</c:v>
                      </c:pt>
                      <c:pt idx="14">
                        <c:v>2002</c:v>
                      </c:pt>
                      <c:pt idx="15">
                        <c:v>2003</c:v>
                      </c:pt>
                      <c:pt idx="16">
                        <c:v>2004</c:v>
                      </c:pt>
                      <c:pt idx="17">
                        <c:v>2005</c:v>
                      </c:pt>
                      <c:pt idx="18">
                        <c:v>2006</c:v>
                      </c:pt>
                      <c:pt idx="19">
                        <c:v>2007</c:v>
                      </c:pt>
                      <c:pt idx="20">
                        <c:v>2008</c:v>
                      </c:pt>
                      <c:pt idx="21">
                        <c:v>2009</c:v>
                      </c:pt>
                      <c:pt idx="22">
                        <c:v>2010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2013</c:v>
                      </c:pt>
                      <c:pt idx="26">
                        <c:v>2014</c:v>
                      </c:pt>
                      <c:pt idx="27">
                        <c:v>2015</c:v>
                      </c:pt>
                      <c:pt idx="28">
                        <c:v>2016</c:v>
                      </c:pt>
                      <c:pt idx="29">
                        <c:v>2017</c:v>
                      </c:pt>
                      <c:pt idx="30">
                        <c:v>2018</c:v>
                      </c:pt>
                      <c:pt idx="31">
                        <c:v>2019</c:v>
                      </c:pt>
                      <c:pt idx="32">
                        <c:v>2020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6-F608-476C-86BA-2CC24EC04137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data'!$D$37</c15:sqref>
                        </c15:formulaRef>
                      </c:ext>
                    </c:extLst>
                    <c:strCache>
                      <c:ptCount val="1"/>
                      <c:pt idx="0">
                        <c:v> Sand consumption based new buildings 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data'!$B$39:$B$70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1989</c:v>
                      </c:pt>
                      <c:pt idx="1">
                        <c:v>1990</c:v>
                      </c:pt>
                      <c:pt idx="2">
                        <c:v>1991</c:v>
                      </c:pt>
                      <c:pt idx="3">
                        <c:v>1992</c:v>
                      </c:pt>
                      <c:pt idx="4">
                        <c:v>1993</c:v>
                      </c:pt>
                      <c:pt idx="5">
                        <c:v>1994</c:v>
                      </c:pt>
                      <c:pt idx="6">
                        <c:v>1995</c:v>
                      </c:pt>
                      <c:pt idx="7">
                        <c:v>1996</c:v>
                      </c:pt>
                      <c:pt idx="8">
                        <c:v>1997</c:v>
                      </c:pt>
                      <c:pt idx="9">
                        <c:v>1998</c:v>
                      </c:pt>
                      <c:pt idx="10">
                        <c:v>1999</c:v>
                      </c:pt>
                      <c:pt idx="11">
                        <c:v>2000</c:v>
                      </c:pt>
                      <c:pt idx="12">
                        <c:v>2001</c:v>
                      </c:pt>
                      <c:pt idx="13">
                        <c:v>2002</c:v>
                      </c:pt>
                      <c:pt idx="14">
                        <c:v>2003</c:v>
                      </c:pt>
                      <c:pt idx="15">
                        <c:v>2004</c:v>
                      </c:pt>
                      <c:pt idx="16">
                        <c:v>2005</c:v>
                      </c:pt>
                      <c:pt idx="17">
                        <c:v>2006</c:v>
                      </c:pt>
                      <c:pt idx="18">
                        <c:v>2007</c:v>
                      </c:pt>
                      <c:pt idx="19">
                        <c:v>2008</c:v>
                      </c:pt>
                      <c:pt idx="20">
                        <c:v>2009</c:v>
                      </c:pt>
                      <c:pt idx="21">
                        <c:v>2010</c:v>
                      </c:pt>
                      <c:pt idx="22">
                        <c:v>2011</c:v>
                      </c:pt>
                      <c:pt idx="23">
                        <c:v>2012</c:v>
                      </c:pt>
                      <c:pt idx="24">
                        <c:v>2013</c:v>
                      </c:pt>
                      <c:pt idx="25">
                        <c:v>2014</c:v>
                      </c:pt>
                      <c:pt idx="26">
                        <c:v>2015</c:v>
                      </c:pt>
                      <c:pt idx="27">
                        <c:v>2016</c:v>
                      </c:pt>
                      <c:pt idx="28">
                        <c:v>2017</c:v>
                      </c:pt>
                      <c:pt idx="29">
                        <c:v>2018</c:v>
                      </c:pt>
                      <c:pt idx="30">
                        <c:v>2019</c:v>
                      </c:pt>
                      <c:pt idx="31">
                        <c:v>2020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data'!$D$39:$D$70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27212179.691355962</c:v>
                      </c:pt>
                      <c:pt idx="1">
                        <c:v>27212179.691355962</c:v>
                      </c:pt>
                      <c:pt idx="2">
                        <c:v>27212179.691355962</c:v>
                      </c:pt>
                      <c:pt idx="3">
                        <c:v>27212179.691355962</c:v>
                      </c:pt>
                      <c:pt idx="4">
                        <c:v>27212179.691355962</c:v>
                      </c:pt>
                      <c:pt idx="5">
                        <c:v>38802617.555327564</c:v>
                      </c:pt>
                      <c:pt idx="6">
                        <c:v>38802617.555327564</c:v>
                      </c:pt>
                      <c:pt idx="7">
                        <c:v>38802617.555327564</c:v>
                      </c:pt>
                      <c:pt idx="8">
                        <c:v>38802617.555327564</c:v>
                      </c:pt>
                      <c:pt idx="9">
                        <c:v>38802617.555327564</c:v>
                      </c:pt>
                      <c:pt idx="10">
                        <c:v>40701085.288206883</c:v>
                      </c:pt>
                      <c:pt idx="11">
                        <c:v>40701085.288206883</c:v>
                      </c:pt>
                      <c:pt idx="12">
                        <c:v>40701085.288206883</c:v>
                      </c:pt>
                      <c:pt idx="13">
                        <c:v>40701085.288206883</c:v>
                      </c:pt>
                      <c:pt idx="14">
                        <c:v>40701085.288206883</c:v>
                      </c:pt>
                      <c:pt idx="15">
                        <c:v>33737327.918245032</c:v>
                      </c:pt>
                      <c:pt idx="16">
                        <c:v>33737327.918245032</c:v>
                      </c:pt>
                      <c:pt idx="17">
                        <c:v>33737327.918245032</c:v>
                      </c:pt>
                      <c:pt idx="18">
                        <c:v>33737327.918245032</c:v>
                      </c:pt>
                      <c:pt idx="19">
                        <c:v>33737327.918245032</c:v>
                      </c:pt>
                      <c:pt idx="20">
                        <c:v>31861863.33626432</c:v>
                      </c:pt>
                      <c:pt idx="21">
                        <c:v>31861863.33626432</c:v>
                      </c:pt>
                      <c:pt idx="22">
                        <c:v>31861863.33626432</c:v>
                      </c:pt>
                      <c:pt idx="23">
                        <c:v>31861863.33626432</c:v>
                      </c:pt>
                      <c:pt idx="24">
                        <c:v>31861863.33626432</c:v>
                      </c:pt>
                      <c:pt idx="25">
                        <c:v>19688634.020860221</c:v>
                      </c:pt>
                      <c:pt idx="26">
                        <c:v>19688634.020860221</c:v>
                      </c:pt>
                      <c:pt idx="27">
                        <c:v>19688634.020860221</c:v>
                      </c:pt>
                      <c:pt idx="28">
                        <c:v>19688634.020860221</c:v>
                      </c:pt>
                      <c:pt idx="29">
                        <c:v>19688634.020860221</c:v>
                      </c:pt>
                      <c:pt idx="30">
                        <c:v>22856691.685732219</c:v>
                      </c:pt>
                      <c:pt idx="31">
                        <c:v>22856691.685732219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608-476C-86BA-2CC24EC04137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data'!$L$37</c15:sqref>
                        </c15:formulaRef>
                      </c:ext>
                    </c:extLst>
                    <c:strCache>
                      <c:ptCount val="1"/>
                      <c:pt idx="0">
                        <c:v>sand consumption including land 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data'!$B$39:$B$70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1989</c:v>
                      </c:pt>
                      <c:pt idx="1">
                        <c:v>1990</c:v>
                      </c:pt>
                      <c:pt idx="2">
                        <c:v>1991</c:v>
                      </c:pt>
                      <c:pt idx="3">
                        <c:v>1992</c:v>
                      </c:pt>
                      <c:pt idx="4">
                        <c:v>1993</c:v>
                      </c:pt>
                      <c:pt idx="5">
                        <c:v>1994</c:v>
                      </c:pt>
                      <c:pt idx="6">
                        <c:v>1995</c:v>
                      </c:pt>
                      <c:pt idx="7">
                        <c:v>1996</c:v>
                      </c:pt>
                      <c:pt idx="8">
                        <c:v>1997</c:v>
                      </c:pt>
                      <c:pt idx="9">
                        <c:v>1998</c:v>
                      </c:pt>
                      <c:pt idx="10">
                        <c:v>1999</c:v>
                      </c:pt>
                      <c:pt idx="11">
                        <c:v>2000</c:v>
                      </c:pt>
                      <c:pt idx="12">
                        <c:v>2001</c:v>
                      </c:pt>
                      <c:pt idx="13">
                        <c:v>2002</c:v>
                      </c:pt>
                      <c:pt idx="14">
                        <c:v>2003</c:v>
                      </c:pt>
                      <c:pt idx="15">
                        <c:v>2004</c:v>
                      </c:pt>
                      <c:pt idx="16">
                        <c:v>2005</c:v>
                      </c:pt>
                      <c:pt idx="17">
                        <c:v>2006</c:v>
                      </c:pt>
                      <c:pt idx="18">
                        <c:v>2007</c:v>
                      </c:pt>
                      <c:pt idx="19">
                        <c:v>2008</c:v>
                      </c:pt>
                      <c:pt idx="20">
                        <c:v>2009</c:v>
                      </c:pt>
                      <c:pt idx="21">
                        <c:v>2010</c:v>
                      </c:pt>
                      <c:pt idx="22">
                        <c:v>2011</c:v>
                      </c:pt>
                      <c:pt idx="23">
                        <c:v>2012</c:v>
                      </c:pt>
                      <c:pt idx="24">
                        <c:v>2013</c:v>
                      </c:pt>
                      <c:pt idx="25">
                        <c:v>2014</c:v>
                      </c:pt>
                      <c:pt idx="26">
                        <c:v>2015</c:v>
                      </c:pt>
                      <c:pt idx="27">
                        <c:v>2016</c:v>
                      </c:pt>
                      <c:pt idx="28">
                        <c:v>2017</c:v>
                      </c:pt>
                      <c:pt idx="29">
                        <c:v>2018</c:v>
                      </c:pt>
                      <c:pt idx="30">
                        <c:v>2019</c:v>
                      </c:pt>
                      <c:pt idx="31">
                        <c:v>2020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data'!$L$39:$L$70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27212179.691355962</c:v>
                      </c:pt>
                      <c:pt idx="1">
                        <c:v>27212179.691355962</c:v>
                      </c:pt>
                      <c:pt idx="2">
                        <c:v>32633222.816355959</c:v>
                      </c:pt>
                      <c:pt idx="3">
                        <c:v>32633222.816355959</c:v>
                      </c:pt>
                      <c:pt idx="4">
                        <c:v>32633222.816355959</c:v>
                      </c:pt>
                      <c:pt idx="5">
                        <c:v>44223660.680327564</c:v>
                      </c:pt>
                      <c:pt idx="6">
                        <c:v>44223660.680327564</c:v>
                      </c:pt>
                      <c:pt idx="7">
                        <c:v>44223660.680327564</c:v>
                      </c:pt>
                      <c:pt idx="8">
                        <c:v>44223660.680327564</c:v>
                      </c:pt>
                      <c:pt idx="9">
                        <c:v>44223660.680327564</c:v>
                      </c:pt>
                      <c:pt idx="10">
                        <c:v>46122128.413206883</c:v>
                      </c:pt>
                      <c:pt idx="11">
                        <c:v>46122128.413206883</c:v>
                      </c:pt>
                      <c:pt idx="12">
                        <c:v>51736965.388206884</c:v>
                      </c:pt>
                      <c:pt idx="13">
                        <c:v>51736965.388206884</c:v>
                      </c:pt>
                      <c:pt idx="14">
                        <c:v>51736965.388206884</c:v>
                      </c:pt>
                      <c:pt idx="15">
                        <c:v>44773208.018245034</c:v>
                      </c:pt>
                      <c:pt idx="16">
                        <c:v>44773208.018245034</c:v>
                      </c:pt>
                      <c:pt idx="17">
                        <c:v>44773208.018245034</c:v>
                      </c:pt>
                      <c:pt idx="18">
                        <c:v>44773208.018245034</c:v>
                      </c:pt>
                      <c:pt idx="19">
                        <c:v>44773208.018245034</c:v>
                      </c:pt>
                      <c:pt idx="20">
                        <c:v>42897743.436264321</c:v>
                      </c:pt>
                      <c:pt idx="21">
                        <c:v>42897743.436264321</c:v>
                      </c:pt>
                      <c:pt idx="22">
                        <c:v>50837850.786264315</c:v>
                      </c:pt>
                      <c:pt idx="23">
                        <c:v>50837850.786264315</c:v>
                      </c:pt>
                      <c:pt idx="24">
                        <c:v>50837850.786264315</c:v>
                      </c:pt>
                      <c:pt idx="25">
                        <c:v>38664621.470860213</c:v>
                      </c:pt>
                      <c:pt idx="26">
                        <c:v>38664621.470860213</c:v>
                      </c:pt>
                      <c:pt idx="27">
                        <c:v>38664621.470860213</c:v>
                      </c:pt>
                      <c:pt idx="28">
                        <c:v>38664621.470860213</c:v>
                      </c:pt>
                      <c:pt idx="29">
                        <c:v>38664621.470860213</c:v>
                      </c:pt>
                      <c:pt idx="30">
                        <c:v>41832679.135732219</c:v>
                      </c:pt>
                      <c:pt idx="31">
                        <c:v>41832679.135732219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608-476C-86BA-2CC24EC04137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data'!$H$52</c15:sqref>
                        </c15:formulaRef>
                      </c:ext>
                    </c:extLst>
                    <c:strCache>
                      <c:ptCount val="1"/>
                      <c:pt idx="0">
                        <c:v> Sand consumption based on cement  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data'!$B$53:$B$70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data'!$H$53:$H$70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8"/>
                      <c:pt idx="0">
                        <c:v>37528182.299999997</c:v>
                      </c:pt>
                      <c:pt idx="1">
                        <c:v>36200194.4494</c:v>
                      </c:pt>
                      <c:pt idx="2">
                        <c:v>35594586.612899996</c:v>
                      </c:pt>
                      <c:pt idx="3">
                        <c:v>39703841.848200001</c:v>
                      </c:pt>
                      <c:pt idx="4">
                        <c:v>44277770.000399999</c:v>
                      </c:pt>
                      <c:pt idx="5">
                        <c:v>38192171.563535802</c:v>
                      </c:pt>
                      <c:pt idx="6">
                        <c:v>42329167.705699995</c:v>
                      </c:pt>
                      <c:pt idx="7">
                        <c:v>36000911.745199993</c:v>
                      </c:pt>
                      <c:pt idx="8">
                        <c:v>48759754.083999991</c:v>
                      </c:pt>
                      <c:pt idx="9">
                        <c:v>51839213.609799996</c:v>
                      </c:pt>
                      <c:pt idx="10">
                        <c:v>51693227.310599998</c:v>
                      </c:pt>
                      <c:pt idx="11">
                        <c:v>55442277.399999999</c:v>
                      </c:pt>
                      <c:pt idx="12">
                        <c:v>55909465.29559999</c:v>
                      </c:pt>
                      <c:pt idx="13">
                        <c:v>47064091.986999996</c:v>
                      </c:pt>
                      <c:pt idx="14">
                        <c:v>42434662.313999996</c:v>
                      </c:pt>
                      <c:pt idx="15">
                        <c:v>39013901.155999996</c:v>
                      </c:pt>
                      <c:pt idx="16">
                        <c:v>33071072.030999996</c:v>
                      </c:pt>
                      <c:pt idx="17">
                        <c:v>44826912.945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608-476C-86BA-2CC24EC04137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data'!$M$37</c15:sqref>
                        </c15:formulaRef>
                      </c:ext>
                    </c:extLst>
                    <c:strCache>
                      <c:ptCount val="1"/>
                      <c:pt idx="0">
                        <c:v> Sand  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data'!$B$38:$B$70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1988</c:v>
                      </c:pt>
                      <c:pt idx="1">
                        <c:v>1989</c:v>
                      </c:pt>
                      <c:pt idx="2">
                        <c:v>1990</c:v>
                      </c:pt>
                      <c:pt idx="3">
                        <c:v>1991</c:v>
                      </c:pt>
                      <c:pt idx="4">
                        <c:v>1992</c:v>
                      </c:pt>
                      <c:pt idx="5">
                        <c:v>1993</c:v>
                      </c:pt>
                      <c:pt idx="6">
                        <c:v>1994</c:v>
                      </c:pt>
                      <c:pt idx="7">
                        <c:v>1995</c:v>
                      </c:pt>
                      <c:pt idx="8">
                        <c:v>1996</c:v>
                      </c:pt>
                      <c:pt idx="9">
                        <c:v>1997</c:v>
                      </c:pt>
                      <c:pt idx="10">
                        <c:v>1998</c:v>
                      </c:pt>
                      <c:pt idx="11">
                        <c:v>1999</c:v>
                      </c:pt>
                      <c:pt idx="12">
                        <c:v>2000</c:v>
                      </c:pt>
                      <c:pt idx="13">
                        <c:v>2001</c:v>
                      </c:pt>
                      <c:pt idx="14">
                        <c:v>2002</c:v>
                      </c:pt>
                      <c:pt idx="15">
                        <c:v>2003</c:v>
                      </c:pt>
                      <c:pt idx="16">
                        <c:v>2004</c:v>
                      </c:pt>
                      <c:pt idx="17">
                        <c:v>2005</c:v>
                      </c:pt>
                      <c:pt idx="18">
                        <c:v>2006</c:v>
                      </c:pt>
                      <c:pt idx="19">
                        <c:v>2007</c:v>
                      </c:pt>
                      <c:pt idx="20">
                        <c:v>2008</c:v>
                      </c:pt>
                      <c:pt idx="21">
                        <c:v>2009</c:v>
                      </c:pt>
                      <c:pt idx="22">
                        <c:v>2010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2013</c:v>
                      </c:pt>
                      <c:pt idx="26">
                        <c:v>2014</c:v>
                      </c:pt>
                      <c:pt idx="27">
                        <c:v>2015</c:v>
                      </c:pt>
                      <c:pt idx="28">
                        <c:v>2016</c:v>
                      </c:pt>
                      <c:pt idx="29">
                        <c:v>2017</c:v>
                      </c:pt>
                      <c:pt idx="30">
                        <c:v>2018</c:v>
                      </c:pt>
                      <c:pt idx="31">
                        <c:v>2019</c:v>
                      </c:pt>
                      <c:pt idx="32">
                        <c:v>2020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data'!$M$39:$M$70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6467124.0276835132</c:v>
                      </c:pt>
                      <c:pt idx="1">
                        <c:v>6467124.0276835132</c:v>
                      </c:pt>
                      <c:pt idx="2">
                        <c:v>6467124.0276835132</c:v>
                      </c:pt>
                      <c:pt idx="3">
                        <c:v>6467124.0276835132</c:v>
                      </c:pt>
                      <c:pt idx="4">
                        <c:v>6467124.0276835132</c:v>
                      </c:pt>
                      <c:pt idx="5">
                        <c:v>7761992.4184076563</c:v>
                      </c:pt>
                      <c:pt idx="6">
                        <c:v>7761992.4184076563</c:v>
                      </c:pt>
                      <c:pt idx="7">
                        <c:v>7761992.4184076563</c:v>
                      </c:pt>
                      <c:pt idx="8">
                        <c:v>7761992.4184076563</c:v>
                      </c:pt>
                      <c:pt idx="9">
                        <c:v>7761992.4184076563</c:v>
                      </c:pt>
                      <c:pt idx="10">
                        <c:v>6492998.5104869343</c:v>
                      </c:pt>
                      <c:pt idx="11">
                        <c:v>6492998.5104869343</c:v>
                      </c:pt>
                      <c:pt idx="12">
                        <c:v>6492998.5104869343</c:v>
                      </c:pt>
                      <c:pt idx="13">
                        <c:v>6492998.5104869343</c:v>
                      </c:pt>
                      <c:pt idx="14">
                        <c:v>6492998.5104869343</c:v>
                      </c:pt>
                      <c:pt idx="15">
                        <c:v>5004800.6777099324</c:v>
                      </c:pt>
                      <c:pt idx="16">
                        <c:v>5004800.6777099324</c:v>
                      </c:pt>
                      <c:pt idx="17">
                        <c:v>5004800.6777099324</c:v>
                      </c:pt>
                      <c:pt idx="18">
                        <c:v>5004800.6777099324</c:v>
                      </c:pt>
                      <c:pt idx="19">
                        <c:v>5004800.6777099324</c:v>
                      </c:pt>
                      <c:pt idx="20">
                        <c:v>8562336.0594724976</c:v>
                      </c:pt>
                      <c:pt idx="21">
                        <c:v>8562336.0594724976</c:v>
                      </c:pt>
                      <c:pt idx="22">
                        <c:v>8562336.0594724976</c:v>
                      </c:pt>
                      <c:pt idx="23">
                        <c:v>8562336.0594724976</c:v>
                      </c:pt>
                      <c:pt idx="24">
                        <c:v>8562336.0594724976</c:v>
                      </c:pt>
                      <c:pt idx="25">
                        <c:v>8036047.3357376261</c:v>
                      </c:pt>
                      <c:pt idx="26">
                        <c:v>8036047.3357376261</c:v>
                      </c:pt>
                      <c:pt idx="27">
                        <c:v>8036047.3357376261</c:v>
                      </c:pt>
                      <c:pt idx="28">
                        <c:v>8036047.3357376261</c:v>
                      </c:pt>
                      <c:pt idx="29">
                        <c:v>8036047.3357376261</c:v>
                      </c:pt>
                      <c:pt idx="30">
                        <c:v>6096150.22421744</c:v>
                      </c:pt>
                      <c:pt idx="31">
                        <c:v>6096150.22421744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608-476C-86BA-2CC24EC04137}"/>
                  </c:ext>
                </c:extLst>
              </c15:ser>
            </c15:filteredScatterSeries>
          </c:ext>
        </c:extLst>
      </c:scatterChart>
      <c:valAx>
        <c:axId val="113457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577904"/>
        <c:crosses val="autoZero"/>
        <c:crossBetween val="midCat"/>
      </c:valAx>
      <c:valAx>
        <c:axId val="113457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577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'raw data'!$D$37</c:f>
              <c:strCache>
                <c:ptCount val="1"/>
                <c:pt idx="0">
                  <c:v> Sand consumption based new buildings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'raw data'!$B$41:$B$70</c:f>
              <c:numCache>
                <c:formatCode>General</c:formatCode>
                <c:ptCount val="3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</c:numCache>
            </c:numRef>
          </c:xVal>
          <c:yVal>
            <c:numRef>
              <c:f>'raw data'!$D$41:$D$70</c:f>
              <c:numCache>
                <c:formatCode>_-* #,##0_-;\-* #,##0_-;_-* "-"??_-;_-@_-</c:formatCode>
                <c:ptCount val="30"/>
                <c:pt idx="0">
                  <c:v>27212179.691355962</c:v>
                </c:pt>
                <c:pt idx="1">
                  <c:v>27212179.691355962</c:v>
                </c:pt>
                <c:pt idx="2">
                  <c:v>27212179.691355962</c:v>
                </c:pt>
                <c:pt idx="3">
                  <c:v>38802617.555327564</c:v>
                </c:pt>
                <c:pt idx="4">
                  <c:v>38802617.555327564</c:v>
                </c:pt>
                <c:pt idx="5">
                  <c:v>38802617.555327564</c:v>
                </c:pt>
                <c:pt idx="6">
                  <c:v>38802617.555327564</c:v>
                </c:pt>
                <c:pt idx="7">
                  <c:v>38802617.555327564</c:v>
                </c:pt>
                <c:pt idx="8">
                  <c:v>40701085.288206883</c:v>
                </c:pt>
                <c:pt idx="9">
                  <c:v>40701085.288206883</c:v>
                </c:pt>
                <c:pt idx="10">
                  <c:v>40701085.288206883</c:v>
                </c:pt>
                <c:pt idx="11">
                  <c:v>40701085.288206883</c:v>
                </c:pt>
                <c:pt idx="12">
                  <c:v>40701085.288206883</c:v>
                </c:pt>
                <c:pt idx="13">
                  <c:v>33737327.918245032</c:v>
                </c:pt>
                <c:pt idx="14">
                  <c:v>33737327.918245032</c:v>
                </c:pt>
                <c:pt idx="15">
                  <c:v>33737327.918245032</c:v>
                </c:pt>
                <c:pt idx="16">
                  <c:v>33737327.918245032</c:v>
                </c:pt>
                <c:pt idx="17">
                  <c:v>33737327.918245032</c:v>
                </c:pt>
                <c:pt idx="18">
                  <c:v>31861863.33626432</c:v>
                </c:pt>
                <c:pt idx="19">
                  <c:v>31861863.33626432</c:v>
                </c:pt>
                <c:pt idx="20">
                  <c:v>31861863.33626432</c:v>
                </c:pt>
                <c:pt idx="21">
                  <c:v>31861863.33626432</c:v>
                </c:pt>
                <c:pt idx="22">
                  <c:v>31861863.33626432</c:v>
                </c:pt>
                <c:pt idx="23">
                  <c:v>19688634.020860221</c:v>
                </c:pt>
                <c:pt idx="24">
                  <c:v>19688634.020860221</c:v>
                </c:pt>
                <c:pt idx="25">
                  <c:v>19688634.020860221</c:v>
                </c:pt>
                <c:pt idx="26">
                  <c:v>19688634.020860221</c:v>
                </c:pt>
                <c:pt idx="27">
                  <c:v>19688634.020860221</c:v>
                </c:pt>
                <c:pt idx="28">
                  <c:v>22856691.685732219</c:v>
                </c:pt>
                <c:pt idx="29">
                  <c:v>22856691.685732219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2F-44DD-AE3E-41C604D2A687}"/>
            </c:ext>
          </c:extLst>
        </c:ser>
        <c:ser>
          <c:idx val="2"/>
          <c:order val="1"/>
          <c:tx>
            <c:strRef>
              <c:f>'raw data'!$E$37</c:f>
              <c:strCache>
                <c:ptCount val="1"/>
                <c:pt idx="0">
                  <c:v> Reported sand production 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'raw data'!$B$41:$B$70</c:f>
              <c:numCache>
                <c:formatCode>General</c:formatCode>
                <c:ptCount val="3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</c:numCache>
            </c:numRef>
          </c:xVal>
          <c:yVal>
            <c:numRef>
              <c:f>'raw data'!$E$41:$E$70</c:f>
              <c:numCache>
                <c:formatCode>_-* #,##0_-;\-* #,##0_-;_-* "-"??_-;_-@_-</c:formatCode>
                <c:ptCount val="30"/>
                <c:pt idx="0">
                  <c:v>7054000</c:v>
                </c:pt>
                <c:pt idx="1">
                  <c:v>7151000</c:v>
                </c:pt>
                <c:pt idx="2">
                  <c:v>17565000</c:v>
                </c:pt>
                <c:pt idx="3">
                  <c:v>20378000</c:v>
                </c:pt>
                <c:pt idx="4">
                  <c:v>20657000</c:v>
                </c:pt>
                <c:pt idx="5">
                  <c:v>32587000</c:v>
                </c:pt>
                <c:pt idx="6">
                  <c:v>40295000</c:v>
                </c:pt>
                <c:pt idx="7">
                  <c:v>45231000</c:v>
                </c:pt>
                <c:pt idx="8">
                  <c:v>33351000</c:v>
                </c:pt>
                <c:pt idx="9">
                  <c:v>21497000</c:v>
                </c:pt>
                <c:pt idx="10">
                  <c:v>15020000</c:v>
                </c:pt>
                <c:pt idx="11">
                  <c:v>19574000</c:v>
                </c:pt>
                <c:pt idx="12">
                  <c:v>17955000</c:v>
                </c:pt>
                <c:pt idx="13">
                  <c:v>18371000</c:v>
                </c:pt>
                <c:pt idx="14">
                  <c:v>17071000</c:v>
                </c:pt>
                <c:pt idx="15">
                  <c:v>25226000</c:v>
                </c:pt>
                <c:pt idx="16">
                  <c:v>22370000</c:v>
                </c:pt>
                <c:pt idx="17">
                  <c:v>24471000</c:v>
                </c:pt>
                <c:pt idx="18">
                  <c:v>17382000</c:v>
                </c:pt>
                <c:pt idx="19">
                  <c:v>30698000</c:v>
                </c:pt>
                <c:pt idx="20">
                  <c:v>37339000</c:v>
                </c:pt>
                <c:pt idx="21">
                  <c:v>28592000</c:v>
                </c:pt>
                <c:pt idx="22">
                  <c:v>35576000</c:v>
                </c:pt>
                <c:pt idx="23">
                  <c:v>29862000</c:v>
                </c:pt>
                <c:pt idx="24">
                  <c:v>40575000</c:v>
                </c:pt>
                <c:pt idx="25">
                  <c:v>44944336</c:v>
                </c:pt>
                <c:pt idx="26">
                  <c:v>36703000</c:v>
                </c:pt>
                <c:pt idx="27">
                  <c:v>44919000</c:v>
                </c:pt>
                <c:pt idx="28">
                  <c:v>69425000</c:v>
                </c:pt>
                <c:pt idx="29">
                  <c:v>35681000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2F-44DD-AE3E-41C604D2A687}"/>
            </c:ext>
          </c:extLst>
        </c:ser>
        <c:ser>
          <c:idx val="4"/>
          <c:order val="4"/>
          <c:tx>
            <c:strRef>
              <c:f>'raw data'!$H$52</c:f>
              <c:strCache>
                <c:ptCount val="1"/>
                <c:pt idx="0">
                  <c:v> Sand consumption based on cement  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'raw data'!$B$53:$B$70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  <c:extLst xmlns:c15="http://schemas.microsoft.com/office/drawing/2012/chart"/>
            </c:numRef>
          </c:xVal>
          <c:yVal>
            <c:numRef>
              <c:f>'raw data'!$H$53:$H$70</c:f>
              <c:numCache>
                <c:formatCode>_-* #,##0_-;\-* #,##0_-;_-* "-"??_-;_-@_-</c:formatCode>
                <c:ptCount val="18"/>
                <c:pt idx="0">
                  <c:v>37528182.299999997</c:v>
                </c:pt>
                <c:pt idx="1">
                  <c:v>36200194.4494</c:v>
                </c:pt>
                <c:pt idx="2">
                  <c:v>35594586.612899996</c:v>
                </c:pt>
                <c:pt idx="3">
                  <c:v>39703841.848200001</c:v>
                </c:pt>
                <c:pt idx="4">
                  <c:v>44277770.000399999</c:v>
                </c:pt>
                <c:pt idx="5">
                  <c:v>38192171.563535802</c:v>
                </c:pt>
                <c:pt idx="6">
                  <c:v>42329167.705699995</c:v>
                </c:pt>
                <c:pt idx="7">
                  <c:v>36000911.745199993</c:v>
                </c:pt>
                <c:pt idx="8">
                  <c:v>48759754.083999991</c:v>
                </c:pt>
                <c:pt idx="9">
                  <c:v>51839213.609799996</c:v>
                </c:pt>
                <c:pt idx="10">
                  <c:v>51693227.310599998</c:v>
                </c:pt>
                <c:pt idx="11">
                  <c:v>55442277.399999999</c:v>
                </c:pt>
                <c:pt idx="12">
                  <c:v>55909465.29559999</c:v>
                </c:pt>
                <c:pt idx="13">
                  <c:v>47064091.986999996</c:v>
                </c:pt>
                <c:pt idx="14">
                  <c:v>42434662.313999996</c:v>
                </c:pt>
                <c:pt idx="15">
                  <c:v>39013901.155999996</c:v>
                </c:pt>
                <c:pt idx="16">
                  <c:v>33071072.030999996</c:v>
                </c:pt>
                <c:pt idx="17">
                  <c:v>44826912.945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6-ECC6-43FF-AAE9-BD7C8B85AB63}"/>
            </c:ext>
          </c:extLst>
        </c:ser>
        <c:ser>
          <c:idx val="6"/>
          <c:order val="6"/>
          <c:tx>
            <c:strRef>
              <c:f>'raw data'!$G$52</c:f>
              <c:strCache>
                <c:ptCount val="1"/>
                <c:pt idx="0">
                  <c:v> Cement apparent consumption 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'raw data'!$B$53:$B$70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'raw data'!$G$53:$G$70</c:f>
              <c:numCache>
                <c:formatCode>_-* #,##0_-;\-* #,##0_-;_-* "-"??_-;_-@_-</c:formatCode>
                <c:ptCount val="18"/>
                <c:pt idx="0">
                  <c:v>16316601</c:v>
                </c:pt>
                <c:pt idx="1">
                  <c:v>15739214.978</c:v>
                </c:pt>
                <c:pt idx="2">
                  <c:v>15475907.223000001</c:v>
                </c:pt>
                <c:pt idx="3">
                  <c:v>17262539.934</c:v>
                </c:pt>
                <c:pt idx="4">
                  <c:v>19251204.348000001</c:v>
                </c:pt>
                <c:pt idx="5">
                  <c:v>16605291.984146001</c:v>
                </c:pt>
                <c:pt idx="6">
                  <c:v>18403985.958999999</c:v>
                </c:pt>
                <c:pt idx="7">
                  <c:v>15652570.323999999</c:v>
                </c:pt>
                <c:pt idx="8">
                  <c:v>21199893.079999998</c:v>
                </c:pt>
                <c:pt idx="9">
                  <c:v>22538788.526000001</c:v>
                </c:pt>
                <c:pt idx="10">
                  <c:v>22475316.221999999</c:v>
                </c:pt>
                <c:pt idx="11">
                  <c:v>24105338</c:v>
                </c:pt>
                <c:pt idx="12">
                  <c:v>24308463.171999998</c:v>
                </c:pt>
                <c:pt idx="13">
                  <c:v>20462648.690000001</c:v>
                </c:pt>
                <c:pt idx="14">
                  <c:v>18449853.18</c:v>
                </c:pt>
                <c:pt idx="15">
                  <c:v>16962565.719999999</c:v>
                </c:pt>
                <c:pt idx="16">
                  <c:v>14378726.969999999</c:v>
                </c:pt>
                <c:pt idx="17">
                  <c:v>19489962.150000002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095-4624-B4C5-0D9C5C364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753344"/>
        <c:axId val="5207537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'raw data'!$F$37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movingAvg"/>
                  <c:period val="2"/>
                  <c:dispRSqr val="0"/>
                  <c:dispEq val="0"/>
                </c:trendline>
                <c:xVal>
                  <c:numRef>
                    <c:extLst>
                      <c:ext uri="{02D57815-91ED-43cb-92C2-25804820EDAC}">
                        <c15:formulaRef>
                          <c15:sqref>'raw data'!$B$38:$B$70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1988</c:v>
                      </c:pt>
                      <c:pt idx="1">
                        <c:v>1989</c:v>
                      </c:pt>
                      <c:pt idx="2">
                        <c:v>1990</c:v>
                      </c:pt>
                      <c:pt idx="3">
                        <c:v>1991</c:v>
                      </c:pt>
                      <c:pt idx="4">
                        <c:v>1992</c:v>
                      </c:pt>
                      <c:pt idx="5">
                        <c:v>1993</c:v>
                      </c:pt>
                      <c:pt idx="6">
                        <c:v>1994</c:v>
                      </c:pt>
                      <c:pt idx="7">
                        <c:v>1995</c:v>
                      </c:pt>
                      <c:pt idx="8">
                        <c:v>1996</c:v>
                      </c:pt>
                      <c:pt idx="9">
                        <c:v>1997</c:v>
                      </c:pt>
                      <c:pt idx="10">
                        <c:v>1998</c:v>
                      </c:pt>
                      <c:pt idx="11">
                        <c:v>1999</c:v>
                      </c:pt>
                      <c:pt idx="12">
                        <c:v>2000</c:v>
                      </c:pt>
                      <c:pt idx="13">
                        <c:v>2001</c:v>
                      </c:pt>
                      <c:pt idx="14">
                        <c:v>2002</c:v>
                      </c:pt>
                      <c:pt idx="15">
                        <c:v>2003</c:v>
                      </c:pt>
                      <c:pt idx="16">
                        <c:v>2004</c:v>
                      </c:pt>
                      <c:pt idx="17">
                        <c:v>2005</c:v>
                      </c:pt>
                      <c:pt idx="18">
                        <c:v>2006</c:v>
                      </c:pt>
                      <c:pt idx="19">
                        <c:v>2007</c:v>
                      </c:pt>
                      <c:pt idx="20">
                        <c:v>2008</c:v>
                      </c:pt>
                      <c:pt idx="21">
                        <c:v>2009</c:v>
                      </c:pt>
                      <c:pt idx="22">
                        <c:v>2010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2013</c:v>
                      </c:pt>
                      <c:pt idx="26">
                        <c:v>2014</c:v>
                      </c:pt>
                      <c:pt idx="27">
                        <c:v>2015</c:v>
                      </c:pt>
                      <c:pt idx="28">
                        <c:v>2016</c:v>
                      </c:pt>
                      <c:pt idx="29">
                        <c:v>2017</c:v>
                      </c:pt>
                      <c:pt idx="30">
                        <c:v>2018</c:v>
                      </c:pt>
                      <c:pt idx="31">
                        <c:v>2019</c:v>
                      </c:pt>
                      <c:pt idx="32">
                        <c:v>2020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'raw data'!$F$38:$F$70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3"/>
                      <c:pt idx="5">
                        <c:v>45878000</c:v>
                      </c:pt>
                      <c:pt idx="10">
                        <c:v>159148000</c:v>
                      </c:pt>
                      <c:pt idx="15">
                        <c:v>107397000</c:v>
                      </c:pt>
                      <c:pt idx="20">
                        <c:v>107509000</c:v>
                      </c:pt>
                      <c:pt idx="25">
                        <c:v>149587000</c:v>
                      </c:pt>
                      <c:pt idx="30">
                        <c:v>197003336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ECC6-43FF-AAE9-BD7C8B85AB63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data'!$C$37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4"/>
                      </a:solidFill>
                      <a:prstDash val="sysDot"/>
                    </a:ln>
                    <a:effectLst/>
                  </c:spPr>
                  <c:trendlineType val="movingAvg"/>
                  <c:period val="2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data'!$B$38:$B$70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1988</c:v>
                      </c:pt>
                      <c:pt idx="1">
                        <c:v>1989</c:v>
                      </c:pt>
                      <c:pt idx="2">
                        <c:v>1990</c:v>
                      </c:pt>
                      <c:pt idx="3">
                        <c:v>1991</c:v>
                      </c:pt>
                      <c:pt idx="4">
                        <c:v>1992</c:v>
                      </c:pt>
                      <c:pt idx="5">
                        <c:v>1993</c:v>
                      </c:pt>
                      <c:pt idx="6">
                        <c:v>1994</c:v>
                      </c:pt>
                      <c:pt idx="7">
                        <c:v>1995</c:v>
                      </c:pt>
                      <c:pt idx="8">
                        <c:v>1996</c:v>
                      </c:pt>
                      <c:pt idx="9">
                        <c:v>1997</c:v>
                      </c:pt>
                      <c:pt idx="10">
                        <c:v>1998</c:v>
                      </c:pt>
                      <c:pt idx="11">
                        <c:v>1999</c:v>
                      </c:pt>
                      <c:pt idx="12">
                        <c:v>2000</c:v>
                      </c:pt>
                      <c:pt idx="13">
                        <c:v>2001</c:v>
                      </c:pt>
                      <c:pt idx="14">
                        <c:v>2002</c:v>
                      </c:pt>
                      <c:pt idx="15">
                        <c:v>2003</c:v>
                      </c:pt>
                      <c:pt idx="16">
                        <c:v>2004</c:v>
                      </c:pt>
                      <c:pt idx="17">
                        <c:v>2005</c:v>
                      </c:pt>
                      <c:pt idx="18">
                        <c:v>2006</c:v>
                      </c:pt>
                      <c:pt idx="19">
                        <c:v>2007</c:v>
                      </c:pt>
                      <c:pt idx="20">
                        <c:v>2008</c:v>
                      </c:pt>
                      <c:pt idx="21">
                        <c:v>2009</c:v>
                      </c:pt>
                      <c:pt idx="22">
                        <c:v>2010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2013</c:v>
                      </c:pt>
                      <c:pt idx="26">
                        <c:v>2014</c:v>
                      </c:pt>
                      <c:pt idx="27">
                        <c:v>2015</c:v>
                      </c:pt>
                      <c:pt idx="28">
                        <c:v>2016</c:v>
                      </c:pt>
                      <c:pt idx="29">
                        <c:v>2017</c:v>
                      </c:pt>
                      <c:pt idx="30">
                        <c:v>2018</c:v>
                      </c:pt>
                      <c:pt idx="31">
                        <c:v>2019</c:v>
                      </c:pt>
                      <c:pt idx="32">
                        <c:v>2020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'raw data'!$C$38:$C$70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3"/>
                      <c:pt idx="5">
                        <c:v>136060898.45677981</c:v>
                      </c:pt>
                      <c:pt idx="10">
                        <c:v>194013087.77663782</c:v>
                      </c:pt>
                      <c:pt idx="15">
                        <c:v>203505426.44103441</c:v>
                      </c:pt>
                      <c:pt idx="20">
                        <c:v>168686639.59122518</c:v>
                      </c:pt>
                      <c:pt idx="25">
                        <c:v>159309316.68132159</c:v>
                      </c:pt>
                      <c:pt idx="30">
                        <c:v>98443170.10430111</c:v>
                      </c:pt>
                      <c:pt idx="32">
                        <c:v>45713383.371464439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CC6-43FF-AAE9-BD7C8B85AB63}"/>
                  </c:ext>
                </c:extLst>
              </c15:ser>
            </c15:filteredScatterSeries>
          </c:ext>
        </c:extLst>
      </c:scatterChart>
      <c:scatterChart>
        <c:scatterStyle val="smoothMarker"/>
        <c:varyColors val="0"/>
        <c:ser>
          <c:idx val="5"/>
          <c:order val="5"/>
          <c:tx>
            <c:strRef>
              <c:f>'raw data'!$I$37</c:f>
              <c:strCache>
                <c:ptCount val="1"/>
                <c:pt idx="0">
                  <c:v> crushed rock reported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'raw data'!$B$39:$B$70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xVal>
          <c:yVal>
            <c:numRef>
              <c:f>'raw data'!$I$39:$I$72</c:f>
              <c:numCache>
                <c:formatCode>_-* #,##0_-;\-* #,##0_-;_-* "-"??_-;_-@_-</c:formatCode>
                <c:ptCount val="34"/>
                <c:pt idx="8">
                  <c:v>72498000</c:v>
                </c:pt>
                <c:pt idx="9">
                  <c:v>58889000</c:v>
                </c:pt>
                <c:pt idx="10">
                  <c:v>58588000</c:v>
                </c:pt>
                <c:pt idx="11">
                  <c:v>66670000</c:v>
                </c:pt>
                <c:pt idx="12">
                  <c:v>66996000</c:v>
                </c:pt>
                <c:pt idx="13">
                  <c:v>84934000</c:v>
                </c:pt>
                <c:pt idx="14">
                  <c:v>85142000</c:v>
                </c:pt>
                <c:pt idx="15">
                  <c:v>73006000</c:v>
                </c:pt>
                <c:pt idx="16">
                  <c:v>62762000</c:v>
                </c:pt>
                <c:pt idx="17">
                  <c:v>79913000</c:v>
                </c:pt>
                <c:pt idx="18">
                  <c:v>77674000</c:v>
                </c:pt>
                <c:pt idx="19">
                  <c:v>75883000</c:v>
                </c:pt>
                <c:pt idx="20">
                  <c:v>86497000</c:v>
                </c:pt>
                <c:pt idx="21">
                  <c:v>101809000</c:v>
                </c:pt>
                <c:pt idx="22">
                  <c:v>118510000</c:v>
                </c:pt>
                <c:pt idx="23">
                  <c:v>110339000</c:v>
                </c:pt>
                <c:pt idx="24">
                  <c:v>140889000</c:v>
                </c:pt>
                <c:pt idx="25">
                  <c:v>145626000</c:v>
                </c:pt>
                <c:pt idx="26">
                  <c:v>158744000</c:v>
                </c:pt>
                <c:pt idx="27">
                  <c:v>133073000</c:v>
                </c:pt>
                <c:pt idx="28">
                  <c:v>146143000</c:v>
                </c:pt>
                <c:pt idx="29">
                  <c:v>132125000</c:v>
                </c:pt>
                <c:pt idx="30">
                  <c:v>128622000</c:v>
                </c:pt>
                <c:pt idx="31">
                  <c:v>108085000</c:v>
                </c:pt>
                <c:pt idx="32">
                  <c:v>109520000</c:v>
                </c:pt>
                <c:pt idx="33">
                  <c:v>138637000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0C-474F-B998-1A0C4B6FA8FF}"/>
            </c:ext>
          </c:extLst>
        </c:ser>
        <c:ser>
          <c:idx val="7"/>
          <c:order val="7"/>
          <c:tx>
            <c:strRef>
              <c:f>'raw data'!$J$52</c:f>
              <c:strCache>
                <c:ptCount val="1"/>
                <c:pt idx="0">
                  <c:v> cement based on sand in buildings 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'raw data'!$B$53:$B$70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'raw data'!$J$53:$J$70</c:f>
              <c:numCache>
                <c:formatCode>_-* #,##0_-;\-* #,##0_-;_-* "-"??_-;_-@_-</c:formatCode>
                <c:ptCount val="18"/>
                <c:pt idx="0">
                  <c:v>17696124.038350821</c:v>
                </c:pt>
                <c:pt idx="1">
                  <c:v>14668403.442715233</c:v>
                </c:pt>
                <c:pt idx="2">
                  <c:v>14668403.442715233</c:v>
                </c:pt>
                <c:pt idx="3">
                  <c:v>14668403.442715233</c:v>
                </c:pt>
                <c:pt idx="4">
                  <c:v>14668403.442715233</c:v>
                </c:pt>
                <c:pt idx="5">
                  <c:v>14668403.442715233</c:v>
                </c:pt>
                <c:pt idx="6">
                  <c:v>13852984.059245357</c:v>
                </c:pt>
                <c:pt idx="7">
                  <c:v>13852984.059245357</c:v>
                </c:pt>
                <c:pt idx="8">
                  <c:v>13852984.059245357</c:v>
                </c:pt>
                <c:pt idx="9">
                  <c:v>13852984.059245357</c:v>
                </c:pt>
                <c:pt idx="10">
                  <c:v>13852984.059245357</c:v>
                </c:pt>
                <c:pt idx="11">
                  <c:v>8560275.6612435747</c:v>
                </c:pt>
                <c:pt idx="12">
                  <c:v>8560275.6612435747</c:v>
                </c:pt>
                <c:pt idx="13">
                  <c:v>8560275.6612435747</c:v>
                </c:pt>
                <c:pt idx="14">
                  <c:v>8560275.6612435747</c:v>
                </c:pt>
                <c:pt idx="15">
                  <c:v>8560275.6612435747</c:v>
                </c:pt>
                <c:pt idx="16">
                  <c:v>9937692.0372748785</c:v>
                </c:pt>
                <c:pt idx="17">
                  <c:v>9937692.0372748785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E81-4068-9439-384329AE0985}"/>
            </c:ext>
          </c:extLst>
        </c:ser>
        <c:ser>
          <c:idx val="9"/>
          <c:order val="9"/>
          <c:tx>
            <c:strRef>
              <c:f>'raw data'!$Q$37</c:f>
              <c:strCache>
                <c:ptCount val="1"/>
                <c:pt idx="0">
                  <c:v> Total modelled gravel consumption, including buildings, land reclamation and transport 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'raw data'!$B$39:$B$70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xVal>
          <c:yVal>
            <c:numRef>
              <c:f>'raw data'!$Q$39:$Q$70</c:f>
              <c:numCache>
                <c:formatCode>_-* #,##0_-;\-* #,##0_-;_-* "-"??_-;_-@_-</c:formatCode>
                <c:ptCount val="32"/>
                <c:pt idx="0">
                  <c:v>56870495.698169723</c:v>
                </c:pt>
                <c:pt idx="1">
                  <c:v>56870495.698169723</c:v>
                </c:pt>
                <c:pt idx="2">
                  <c:v>56870495.698169723</c:v>
                </c:pt>
                <c:pt idx="3">
                  <c:v>56870495.698169723</c:v>
                </c:pt>
                <c:pt idx="4">
                  <c:v>56870495.698169723</c:v>
                </c:pt>
                <c:pt idx="5">
                  <c:v>72219898.419397771</c:v>
                </c:pt>
                <c:pt idx="6">
                  <c:v>72219898.419397771</c:v>
                </c:pt>
                <c:pt idx="7">
                  <c:v>72219898.419397771</c:v>
                </c:pt>
                <c:pt idx="8">
                  <c:v>72219898.419397771</c:v>
                </c:pt>
                <c:pt idx="9">
                  <c:v>72219898.419397771</c:v>
                </c:pt>
                <c:pt idx="10">
                  <c:v>64527608.760172114</c:v>
                </c:pt>
                <c:pt idx="11">
                  <c:v>64527608.760172114</c:v>
                </c:pt>
                <c:pt idx="12">
                  <c:v>64527608.760172114</c:v>
                </c:pt>
                <c:pt idx="13">
                  <c:v>64527608.760172114</c:v>
                </c:pt>
                <c:pt idx="14">
                  <c:v>64527608.760172114</c:v>
                </c:pt>
                <c:pt idx="15">
                  <c:v>51005558.511232525</c:v>
                </c:pt>
                <c:pt idx="16">
                  <c:v>51005558.511232525</c:v>
                </c:pt>
                <c:pt idx="17">
                  <c:v>51005558.511232525</c:v>
                </c:pt>
                <c:pt idx="18">
                  <c:v>51005558.511232525</c:v>
                </c:pt>
                <c:pt idx="19">
                  <c:v>51005558.511232525</c:v>
                </c:pt>
                <c:pt idx="20">
                  <c:v>69187588.718699902</c:v>
                </c:pt>
                <c:pt idx="21">
                  <c:v>69187588.718699902</c:v>
                </c:pt>
                <c:pt idx="22">
                  <c:v>69187588.718699902</c:v>
                </c:pt>
                <c:pt idx="23">
                  <c:v>69187588.718699902</c:v>
                </c:pt>
                <c:pt idx="24">
                  <c:v>69187588.718699902</c:v>
                </c:pt>
                <c:pt idx="25">
                  <c:v>58179388.701416545</c:v>
                </c:pt>
                <c:pt idx="26">
                  <c:v>58179388.701416545</c:v>
                </c:pt>
                <c:pt idx="27">
                  <c:v>58179388.701416545</c:v>
                </c:pt>
                <c:pt idx="28">
                  <c:v>58179388.701416545</c:v>
                </c:pt>
                <c:pt idx="29">
                  <c:v>58179388.701416545</c:v>
                </c:pt>
                <c:pt idx="30">
                  <c:v>42272686.347223893</c:v>
                </c:pt>
                <c:pt idx="31">
                  <c:v>42272686.347223893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AEA-409C-99A4-D164F812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544648"/>
        <c:axId val="1026541408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'raw data'!$L$37</c15:sqref>
                        </c15:formulaRef>
                      </c:ext>
                    </c:extLst>
                    <c:strCache>
                      <c:ptCount val="1"/>
                      <c:pt idx="0">
                        <c:v>sand consumption including land 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'raw data'!$B$41:$B$70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  <c:pt idx="25">
                        <c:v>2016</c:v>
                      </c:pt>
                      <c:pt idx="26">
                        <c:v>2017</c:v>
                      </c:pt>
                      <c:pt idx="27">
                        <c:v>2018</c:v>
                      </c:pt>
                      <c:pt idx="28">
                        <c:v>2019</c:v>
                      </c:pt>
                      <c:pt idx="29">
                        <c:v>2020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'raw data'!$L$41:$L$70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0"/>
                      <c:pt idx="0">
                        <c:v>32633222.816355959</c:v>
                      </c:pt>
                      <c:pt idx="1">
                        <c:v>32633222.816355959</c:v>
                      </c:pt>
                      <c:pt idx="2">
                        <c:v>32633222.816355959</c:v>
                      </c:pt>
                      <c:pt idx="3">
                        <c:v>44223660.680327564</c:v>
                      </c:pt>
                      <c:pt idx="4">
                        <c:v>44223660.680327564</c:v>
                      </c:pt>
                      <c:pt idx="5">
                        <c:v>44223660.680327564</c:v>
                      </c:pt>
                      <c:pt idx="6">
                        <c:v>44223660.680327564</c:v>
                      </c:pt>
                      <c:pt idx="7">
                        <c:v>44223660.680327564</c:v>
                      </c:pt>
                      <c:pt idx="8">
                        <c:v>46122128.413206883</c:v>
                      </c:pt>
                      <c:pt idx="9">
                        <c:v>46122128.413206883</c:v>
                      </c:pt>
                      <c:pt idx="10">
                        <c:v>51736965.388206884</c:v>
                      </c:pt>
                      <c:pt idx="11">
                        <c:v>51736965.388206884</c:v>
                      </c:pt>
                      <c:pt idx="12">
                        <c:v>51736965.388206884</c:v>
                      </c:pt>
                      <c:pt idx="13">
                        <c:v>44773208.018245034</c:v>
                      </c:pt>
                      <c:pt idx="14">
                        <c:v>44773208.018245034</c:v>
                      </c:pt>
                      <c:pt idx="15">
                        <c:v>44773208.018245034</c:v>
                      </c:pt>
                      <c:pt idx="16">
                        <c:v>44773208.018245034</c:v>
                      </c:pt>
                      <c:pt idx="17">
                        <c:v>44773208.018245034</c:v>
                      </c:pt>
                      <c:pt idx="18">
                        <c:v>42897743.436264321</c:v>
                      </c:pt>
                      <c:pt idx="19">
                        <c:v>42897743.436264321</c:v>
                      </c:pt>
                      <c:pt idx="20">
                        <c:v>50837850.786264315</c:v>
                      </c:pt>
                      <c:pt idx="21">
                        <c:v>50837850.786264315</c:v>
                      </c:pt>
                      <c:pt idx="22">
                        <c:v>50837850.786264315</c:v>
                      </c:pt>
                      <c:pt idx="23">
                        <c:v>38664621.470860213</c:v>
                      </c:pt>
                      <c:pt idx="24">
                        <c:v>38664621.470860213</c:v>
                      </c:pt>
                      <c:pt idx="25">
                        <c:v>38664621.470860213</c:v>
                      </c:pt>
                      <c:pt idx="26">
                        <c:v>38664621.470860213</c:v>
                      </c:pt>
                      <c:pt idx="27">
                        <c:v>38664621.470860213</c:v>
                      </c:pt>
                      <c:pt idx="28">
                        <c:v>41832679.135732219</c:v>
                      </c:pt>
                      <c:pt idx="29">
                        <c:v>41832679.135732219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7-06F3-4AE0-819B-66319BF353BA}"/>
                  </c:ext>
                </c:extLst>
              </c15:ser>
            </c15:filteredScatterSeries>
          </c:ext>
        </c:extLst>
      </c:scatterChart>
      <c:valAx>
        <c:axId val="52075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753704"/>
        <c:crosses val="autoZero"/>
        <c:crossBetween val="midCat"/>
      </c:valAx>
      <c:valAx>
        <c:axId val="52075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sand and cement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753344"/>
        <c:crosses val="autoZero"/>
        <c:crossBetween val="midCat"/>
        <c:dispUnits>
          <c:builtInUnit val="millions"/>
        </c:dispUnits>
      </c:valAx>
      <c:valAx>
        <c:axId val="10265414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crushed rock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544648"/>
        <c:crosses val="max"/>
        <c:crossBetween val="midCat"/>
      </c:valAx>
      <c:valAx>
        <c:axId val="1026544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541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FCF17A5-2B3E-4F1E-AA6B-AD453FC70039}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790B19-6499-4171-86A0-A64E817EA4C5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7AB81F-768C-D3D1-CD55-9D38811A63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4E6B08-C40B-D3D2-D306-78BABA593D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191598</xdr:colOff>
      <xdr:row>48</xdr:row>
      <xdr:rowOff>91218</xdr:rowOff>
    </xdr:from>
    <xdr:to>
      <xdr:col>37</xdr:col>
      <xdr:colOff>271828</xdr:colOff>
      <xdr:row>67</xdr:row>
      <xdr:rowOff>162656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E44E13-1A53-871D-3E65-D1CD9D94C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ternational\IGRD\NEE7948_SandSustainability\Data\EO_data\OpenStreetMap\may2023\GIS_analysis\stats.xlsx" TargetMode="External"/><Relationship Id="rId1" Type="http://schemas.openxmlformats.org/officeDocument/2006/relationships/externalLinkPath" Target="/International/IGRD/NEE7948_SandSustainability/Data/EO_data/OpenStreetMap/may2023/GIS_analysis/sta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ternational\IGRD\NEE7948_SandSustainability\Data\EO_data\malaisa%20coastal%20reclamation.xlsx" TargetMode="External"/><Relationship Id="rId1" Type="http://schemas.openxmlformats.org/officeDocument/2006/relationships/externalLinkPath" Target="/International/IGRD/NEE7948_SandSustainability/Data/EO_data/malaisa%20coastal%20recla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figure for paper"/>
      <sheetName val="MI from Veitnam"/>
      <sheetName val="Sheet2"/>
    </sheetNames>
    <sheetDataSet>
      <sheetData sheetId="0" refreshError="1"/>
      <sheetData sheetId="1" refreshError="1"/>
      <sheetData sheetId="2" refreshError="1"/>
      <sheetData sheetId="3">
        <row r="26">
          <cell r="D26">
            <v>32335620.138417568</v>
          </cell>
          <cell r="E26">
            <v>38809962.092038281</v>
          </cell>
          <cell r="F26">
            <v>32464992.552434672</v>
          </cell>
          <cell r="G26">
            <v>25024003.388549663</v>
          </cell>
          <cell r="H26">
            <v>42811680.297362491</v>
          </cell>
          <cell r="I26">
            <v>40180236.678688131</v>
          </cell>
          <cell r="J26">
            <v>12192300.44843488</v>
          </cell>
        </row>
        <row r="27">
          <cell r="D27">
            <v>183235180.78435639</v>
          </cell>
          <cell r="E27">
            <v>219923118.52154785</v>
          </cell>
          <cell r="F27">
            <v>183968291.13045898</v>
          </cell>
          <cell r="G27">
            <v>141802685.86844707</v>
          </cell>
          <cell r="H27">
            <v>242599521.68505168</v>
          </cell>
          <cell r="I27">
            <v>227688007.8458986</v>
          </cell>
          <cell r="J27">
            <v>56398552.644360825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1">
          <cell r="D31">
            <v>54210431.249999985</v>
          </cell>
          <cell r="G31">
            <v>110358801.00000003</v>
          </cell>
          <cell r="K31">
            <v>189759874.49999997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om Bide - BGS" id="{637685B5-469C-44E8-B30B-F91B85B1C10C}" userId="S::tode@bgs.ac.uk::a755c584-f060-44af-96db-38b36daec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53" dT="2025-08-07T13:16:33.71" personId="{637685B5-469C-44E8-B30B-F91B85B1C10C}" id="{C634997C-3513-4ED5-A70A-72593401B2F4}">
    <text>2.3 is from https://www.sciencedirect.com/science/article/pii/S0921344925003386</text>
    <extLst>
      <x:ext xmlns:xltc2="http://schemas.microsoft.com/office/spreadsheetml/2020/threadedcomments2" uri="{F7C98A9C-CBB3-438F-8F68-D28B6AF4A901}">
        <xltc2:checksum>911609712</xltc2:checksum>
        <xltc2:hyperlink startIndex="12" length="67" url="https://www.sciencedirect.com/science/article/pii/S0921344925003386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D2219-8902-4702-A1C3-E3D1084B3FE2}">
  <sheetPr codeName="Sheet4"/>
  <dimension ref="A1:U81"/>
  <sheetViews>
    <sheetView tabSelected="1" zoomScale="130" zoomScaleNormal="130" workbookViewId="0">
      <selection activeCell="L17" sqref="L17"/>
    </sheetView>
  </sheetViews>
  <sheetFormatPr defaultRowHeight="15" x14ac:dyDescent="0.25"/>
  <cols>
    <col min="2" max="2" width="23.140625" customWidth="1"/>
    <col min="3" max="9" width="16" bestFit="1" customWidth="1"/>
    <col min="10" max="10" width="14.85546875" bestFit="1" customWidth="1"/>
    <col min="11" max="11" width="12" bestFit="1" customWidth="1"/>
    <col min="12" max="12" width="12.28515625" bestFit="1" customWidth="1"/>
    <col min="13" max="13" width="13.140625" bestFit="1" customWidth="1"/>
    <col min="14" max="15" width="15.140625" bestFit="1" customWidth="1"/>
    <col min="16" max="16" width="13.85546875" bestFit="1" customWidth="1"/>
    <col min="17" max="17" width="15.28515625" bestFit="1" customWidth="1"/>
    <col min="18" max="18" width="20.42578125" customWidth="1"/>
    <col min="19" max="19" width="16.140625" customWidth="1"/>
    <col min="20" max="20" width="12.7109375" customWidth="1"/>
    <col min="21" max="21" width="11.85546875" customWidth="1"/>
  </cols>
  <sheetData>
    <row r="1" spans="1:10" x14ac:dyDescent="0.25">
      <c r="A1" t="s">
        <v>42</v>
      </c>
    </row>
    <row r="2" spans="1:10" x14ac:dyDescent="0.25">
      <c r="A2" t="s">
        <v>44</v>
      </c>
    </row>
    <row r="3" spans="1:10" x14ac:dyDescent="0.25">
      <c r="C3" s="8" t="s">
        <v>0</v>
      </c>
      <c r="D3" s="8"/>
      <c r="E3" s="8"/>
      <c r="F3" s="8"/>
      <c r="G3" s="8"/>
      <c r="H3" s="8"/>
      <c r="I3" s="8"/>
      <c r="J3" s="8"/>
    </row>
    <row r="4" spans="1:10" x14ac:dyDescent="0.25">
      <c r="B4" t="s">
        <v>43</v>
      </c>
      <c r="C4">
        <v>1988</v>
      </c>
      <c r="D4" t="s">
        <v>10</v>
      </c>
      <c r="E4" t="s">
        <v>11</v>
      </c>
      <c r="F4" t="s">
        <v>7</v>
      </c>
      <c r="G4" t="s">
        <v>3</v>
      </c>
      <c r="H4" t="s">
        <v>4</v>
      </c>
      <c r="I4" t="s">
        <v>5</v>
      </c>
      <c r="J4" t="s">
        <v>6</v>
      </c>
    </row>
    <row r="5" spans="1:10" x14ac:dyDescent="0.25">
      <c r="A5" t="s">
        <v>12</v>
      </c>
      <c r="B5" t="s">
        <v>20</v>
      </c>
      <c r="C5" s="3">
        <v>61664539.630043902</v>
      </c>
      <c r="D5" s="3">
        <v>10935126.3781945</v>
      </c>
      <c r="E5" s="3">
        <v>18002173.969063401</v>
      </c>
      <c r="F5" s="3">
        <v>46627479.780986696</v>
      </c>
      <c r="G5" s="3">
        <v>27993925.593858901</v>
      </c>
      <c r="H5" s="3">
        <v>47151584.449025199</v>
      </c>
      <c r="I5" s="3">
        <v>21452403.056316301</v>
      </c>
      <c r="J5" s="3">
        <v>13977390.2824034</v>
      </c>
    </row>
    <row r="6" spans="1:10" x14ac:dyDescent="0.25">
      <c r="B6" t="s">
        <v>19</v>
      </c>
      <c r="C6" s="3">
        <v>136877699.025289</v>
      </c>
      <c r="D6" s="3">
        <v>44529737.8110957</v>
      </c>
      <c r="E6" s="3">
        <v>59754552.6631428</v>
      </c>
      <c r="F6" s="3">
        <v>53450016.085774899</v>
      </c>
      <c r="G6" s="3">
        <v>46734768.792904899</v>
      </c>
      <c r="H6" s="3">
        <v>33810931.0278778</v>
      </c>
      <c r="I6" s="3">
        <v>24668992.550718501</v>
      </c>
      <c r="J6" s="3">
        <v>10574863.942776499</v>
      </c>
    </row>
    <row r="7" spans="1:10" x14ac:dyDescent="0.25">
      <c r="B7" t="s">
        <v>18</v>
      </c>
      <c r="C7" s="3">
        <v>65951042.908413097</v>
      </c>
      <c r="D7" s="3">
        <v>41846232.935921699</v>
      </c>
      <c r="E7" s="3">
        <v>71079928.234477803</v>
      </c>
      <c r="F7" s="3">
        <v>61534409.129375301</v>
      </c>
      <c r="G7" s="3">
        <v>63651793.836291403</v>
      </c>
      <c r="H7" s="3">
        <v>40750042.475668602</v>
      </c>
      <c r="I7" s="3">
        <v>30190781.2270272</v>
      </c>
      <c r="J7" s="3">
        <v>11327955.2871649</v>
      </c>
    </row>
    <row r="8" spans="1:10" x14ac:dyDescent="0.25">
      <c r="B8" t="s">
        <v>16</v>
      </c>
      <c r="C8" s="3">
        <v>32988106.1624</v>
      </c>
      <c r="D8" s="3">
        <v>17250527.6059651</v>
      </c>
      <c r="E8" s="3">
        <v>18334283.658073999</v>
      </c>
      <c r="F8" s="3">
        <v>21025061.054280899</v>
      </c>
      <c r="G8" s="3">
        <v>14377488.185409101</v>
      </c>
      <c r="H8" s="3">
        <v>15332613.498648699</v>
      </c>
      <c r="I8" s="3">
        <v>7509982.4020183003</v>
      </c>
      <c r="J8" s="3">
        <v>4065952.2013061</v>
      </c>
    </row>
    <row r="9" spans="1:10" x14ac:dyDescent="0.25">
      <c r="B9" t="s">
        <v>17</v>
      </c>
      <c r="C9" s="3">
        <v>29265322.236796301</v>
      </c>
      <c r="D9" s="3">
        <v>21499273.725602798</v>
      </c>
      <c r="E9" s="3">
        <v>26842149.2518798</v>
      </c>
      <c r="F9" s="3">
        <v>20868460.390616599</v>
      </c>
      <c r="G9" s="3">
        <v>15928663.1827609</v>
      </c>
      <c r="H9" s="3">
        <v>22264145.230101299</v>
      </c>
      <c r="I9" s="3">
        <v>14621010.868220801</v>
      </c>
      <c r="J9" s="3">
        <v>5767221.6578135397</v>
      </c>
    </row>
    <row r="10" spans="1:10" x14ac:dyDescent="0.25">
      <c r="B10" t="s">
        <v>25</v>
      </c>
      <c r="C10" s="3">
        <f>SUM(C5:C9)</f>
        <v>326746709.9629423</v>
      </c>
      <c r="D10" s="3">
        <f t="shared" ref="D10:J10" si="0">SUM(D5:D9)</f>
        <v>136060898.45677981</v>
      </c>
      <c r="E10" s="3">
        <f t="shared" si="0"/>
        <v>194013087.77663782</v>
      </c>
      <c r="F10" s="3">
        <f t="shared" si="0"/>
        <v>203505426.44103441</v>
      </c>
      <c r="G10" s="3">
        <f t="shared" si="0"/>
        <v>168686639.59122518</v>
      </c>
      <c r="H10" s="3">
        <f t="shared" si="0"/>
        <v>159309316.68132159</v>
      </c>
      <c r="I10" s="3">
        <f t="shared" si="0"/>
        <v>98443170.10430111</v>
      </c>
      <c r="J10" s="3">
        <f t="shared" si="0"/>
        <v>45713383.371464439</v>
      </c>
    </row>
    <row r="11" spans="1:10" x14ac:dyDescent="0.25">
      <c r="A11" t="s">
        <v>14</v>
      </c>
      <c r="B11" t="s">
        <v>20</v>
      </c>
      <c r="C11" s="3">
        <v>71426995.504422396</v>
      </c>
      <c r="D11" s="3">
        <v>7075245.3474378502</v>
      </c>
      <c r="E11" s="3">
        <v>11371326.8901833</v>
      </c>
      <c r="F11" s="3">
        <v>33281503.595632199</v>
      </c>
      <c r="G11" s="3">
        <v>19567751.812883999</v>
      </c>
      <c r="H11" s="3">
        <v>31550204.473443899</v>
      </c>
      <c r="I11" s="3">
        <v>13745221.2311689</v>
      </c>
      <c r="J11" s="3">
        <v>8529005.6475316193</v>
      </c>
    </row>
    <row r="12" spans="1:10" x14ac:dyDescent="0.25">
      <c r="B12" t="s">
        <v>19</v>
      </c>
      <c r="C12" s="3">
        <v>155495168.23273</v>
      </c>
      <c r="D12" s="3">
        <v>38578749.813184001</v>
      </c>
      <c r="E12" s="3">
        <v>48309426.374722898</v>
      </c>
      <c r="F12" s="3">
        <v>38224071.537466101</v>
      </c>
      <c r="G12" s="3">
        <v>32640936.244209699</v>
      </c>
      <c r="H12" s="3">
        <v>22238635.017712999</v>
      </c>
      <c r="I12" s="3">
        <v>15781848.495270099</v>
      </c>
      <c r="J12" s="3">
        <v>6271518.8491259804</v>
      </c>
    </row>
    <row r="13" spans="1:10" x14ac:dyDescent="0.25">
      <c r="B13" t="s">
        <v>18</v>
      </c>
      <c r="C13" s="3">
        <v>68132336.610524103</v>
      </c>
      <c r="D13" s="3">
        <v>30806371.1547236</v>
      </c>
      <c r="E13" s="3">
        <v>52771708.145503096</v>
      </c>
      <c r="F13" s="3">
        <v>42287391.742084302</v>
      </c>
      <c r="G13" s="3">
        <v>43293981.501251303</v>
      </c>
      <c r="H13" s="3">
        <v>27777725.8462421</v>
      </c>
      <c r="I13" s="3">
        <v>20823844.4275853</v>
      </c>
      <c r="J13" s="3">
        <v>7568202.2562559796</v>
      </c>
    </row>
    <row r="14" spans="1:10" x14ac:dyDescent="0.25">
      <c r="B14" t="s">
        <v>16</v>
      </c>
      <c r="C14" s="3">
        <v>32397077.9901396</v>
      </c>
      <c r="D14" s="3">
        <v>11841741.6774216</v>
      </c>
      <c r="E14" s="3">
        <v>12748049.2750594</v>
      </c>
      <c r="F14" s="3">
        <v>13617702.053589201</v>
      </c>
      <c r="G14" s="3">
        <v>9217369.0153297093</v>
      </c>
      <c r="H14" s="3">
        <v>9859974.5260965191</v>
      </c>
      <c r="I14" s="3">
        <v>4950383.9113365402</v>
      </c>
      <c r="J14" s="3">
        <v>2649206.78077209</v>
      </c>
    </row>
    <row r="15" spans="1:10" x14ac:dyDescent="0.25">
      <c r="B15" t="s">
        <v>17</v>
      </c>
      <c r="C15" s="3">
        <v>28267014.9257829</v>
      </c>
      <c r="D15" s="3">
        <v>12815189.7137252</v>
      </c>
      <c r="E15" s="3">
        <v>15975862.889972299</v>
      </c>
      <c r="F15" s="3">
        <v>11259083.7416298</v>
      </c>
      <c r="G15" s="3">
        <v>8505068.1140408497</v>
      </c>
      <c r="H15" s="3">
        <v>11911882.044952299</v>
      </c>
      <c r="I15" s="3">
        <v>7907637.5958232796</v>
      </c>
      <c r="J15" s="3">
        <v>3128886.51640129</v>
      </c>
    </row>
    <row r="16" spans="1:10" x14ac:dyDescent="0.25">
      <c r="B16" t="s">
        <v>25</v>
      </c>
      <c r="C16" s="3">
        <f>SUM(C11:C15)</f>
        <v>355718593.26359904</v>
      </c>
      <c r="D16" s="3">
        <f>SUM(D11:D15)</f>
        <v>101117297.70649225</v>
      </c>
      <c r="E16" s="3">
        <f t="shared" ref="E16:J16" si="1">SUM(E11:E15)</f>
        <v>141176373.575441</v>
      </c>
      <c r="F16" s="3">
        <f t="shared" si="1"/>
        <v>138669752.6704016</v>
      </c>
      <c r="G16" s="3">
        <f t="shared" si="1"/>
        <v>113225106.68771555</v>
      </c>
      <c r="H16" s="3">
        <f t="shared" si="1"/>
        <v>103338421.90844783</v>
      </c>
      <c r="I16" s="3">
        <f t="shared" si="1"/>
        <v>63208935.661184125</v>
      </c>
      <c r="J16" s="3">
        <f t="shared" si="1"/>
        <v>28146820.05008696</v>
      </c>
    </row>
    <row r="17" spans="1:10" x14ac:dyDescent="0.25">
      <c r="A17" t="s">
        <v>1</v>
      </c>
      <c r="B17" t="s">
        <v>20</v>
      </c>
      <c r="C17" s="3">
        <v>24806844.847482398</v>
      </c>
      <c r="D17" s="3">
        <v>2643292.1560850702</v>
      </c>
      <c r="E17" s="3">
        <v>4313369.7800297402</v>
      </c>
      <c r="F17" s="3">
        <v>11981434.3444665</v>
      </c>
      <c r="G17" s="3">
        <v>7180880.4674656903</v>
      </c>
      <c r="H17" s="3">
        <v>12053782.621859601</v>
      </c>
      <c r="I17" s="3">
        <v>5458782.3328833198</v>
      </c>
      <c r="J17" s="3">
        <v>3548424.8910007402</v>
      </c>
    </row>
    <row r="18" spans="1:10" x14ac:dyDescent="0.25">
      <c r="B18" t="s">
        <v>19</v>
      </c>
      <c r="C18" s="3">
        <v>52865219.122749999</v>
      </c>
      <c r="D18" s="3">
        <v>13284598.6286474</v>
      </c>
      <c r="E18" s="3">
        <v>16990123.3682184</v>
      </c>
      <c r="F18" s="3">
        <v>13719994.5693116</v>
      </c>
      <c r="G18" s="3">
        <v>11976338.883328499</v>
      </c>
      <c r="H18" s="3">
        <v>8601627.7708061896</v>
      </c>
      <c r="I18" s="3">
        <v>6251659.7881012503</v>
      </c>
      <c r="J18" s="3">
        <v>2647682.4323843401</v>
      </c>
    </row>
    <row r="19" spans="1:10" x14ac:dyDescent="0.25">
      <c r="B19" t="s">
        <v>18</v>
      </c>
      <c r="C19" s="3">
        <v>19710440.288068201</v>
      </c>
      <c r="D19" s="3">
        <v>11178412.101427799</v>
      </c>
      <c r="E19" s="3">
        <v>19040819.094455101</v>
      </c>
      <c r="F19" s="3">
        <v>15765971.621358899</v>
      </c>
      <c r="G19" s="3">
        <v>16293815.929868801</v>
      </c>
      <c r="H19" s="3">
        <v>10445435.2489787</v>
      </c>
      <c r="I19" s="3">
        <v>7749769.9442745401</v>
      </c>
      <c r="J19" s="3">
        <v>2899869.3626645799</v>
      </c>
    </row>
    <row r="20" spans="1:10" x14ac:dyDescent="0.25">
      <c r="B20" t="s">
        <v>16</v>
      </c>
      <c r="C20" s="3">
        <v>8896515.9566844106</v>
      </c>
      <c r="D20" s="3">
        <v>4424460.5583774699</v>
      </c>
      <c r="E20" s="3">
        <v>4724788.2313729804</v>
      </c>
      <c r="F20" s="3">
        <v>5339455.1551752603</v>
      </c>
      <c r="G20" s="3">
        <v>3655175.3397881598</v>
      </c>
      <c r="H20" s="3">
        <v>3895505.88849079</v>
      </c>
      <c r="I20" s="3">
        <v>1914126.8000626799</v>
      </c>
      <c r="J20" s="3">
        <v>1035722.41553771</v>
      </c>
    </row>
    <row r="21" spans="1:10" x14ac:dyDescent="0.25">
      <c r="B21" t="s">
        <v>17</v>
      </c>
      <c r="C21" s="3">
        <v>7376124.7857017899</v>
      </c>
      <c r="D21" s="3">
        <v>5050523.9060937101</v>
      </c>
      <c r="E21" s="3">
        <v>6302181.0788098499</v>
      </c>
      <c r="F21" s="3">
        <v>5210475.4765892597</v>
      </c>
      <c r="G21" s="3">
        <v>3959430.2369705401</v>
      </c>
      <c r="H21" s="3">
        <v>5549371.1524437601</v>
      </c>
      <c r="I21" s="3">
        <v>3661246.5372268502</v>
      </c>
      <c r="J21" s="3">
        <v>1446176.13622355</v>
      </c>
    </row>
    <row r="22" spans="1:10" x14ac:dyDescent="0.25">
      <c r="B22" t="s">
        <v>25</v>
      </c>
      <c r="C22" s="3">
        <f>SUM(C17:C21)</f>
        <v>113655145.00068681</v>
      </c>
      <c r="D22" s="3">
        <f t="shared" ref="D22:J22" si="2">SUM(D17:D21)</f>
        <v>36581287.350631453</v>
      </c>
      <c r="E22" s="3">
        <f t="shared" si="2"/>
        <v>51371281.552886076</v>
      </c>
      <c r="F22" s="3">
        <f t="shared" si="2"/>
        <v>52017331.166901521</v>
      </c>
      <c r="G22" s="3">
        <f t="shared" si="2"/>
        <v>43065640.857421696</v>
      </c>
      <c r="H22" s="3">
        <f t="shared" si="2"/>
        <v>40545722.682579041</v>
      </c>
      <c r="I22" s="3">
        <f t="shared" si="2"/>
        <v>25035585.402548641</v>
      </c>
      <c r="J22" s="3">
        <f t="shared" si="2"/>
        <v>11577875.237810921</v>
      </c>
    </row>
    <row r="23" spans="1:10" x14ac:dyDescent="0.25">
      <c r="A23" t="s">
        <v>15</v>
      </c>
      <c r="B23" t="s">
        <v>20</v>
      </c>
      <c r="C23" s="3"/>
      <c r="D23" s="3">
        <v>11997098.5563304</v>
      </c>
      <c r="E23" s="3">
        <v>20611264.677838501</v>
      </c>
      <c r="F23" s="3">
        <v>34815782.295511901</v>
      </c>
      <c r="G23" s="3">
        <v>21243307.922171898</v>
      </c>
      <c r="H23" s="3">
        <v>36957180.101643398</v>
      </c>
      <c r="I23" s="3">
        <v>17221156.698972199</v>
      </c>
      <c r="J23" s="3">
        <v>11635063.1508816</v>
      </c>
    </row>
    <row r="24" spans="1:10" x14ac:dyDescent="0.25">
      <c r="B24" t="s">
        <v>19</v>
      </c>
      <c r="C24" s="3">
        <v>169952031.495316</v>
      </c>
      <c r="D24" s="3">
        <v>29084952.479821298</v>
      </c>
      <c r="E24" s="3">
        <v>46302440.720141202</v>
      </c>
      <c r="F24" s="3">
        <v>39620489.527898997</v>
      </c>
      <c r="G24" s="3">
        <v>35335382.278821699</v>
      </c>
      <c r="H24" s="3">
        <v>26404961.505718902</v>
      </c>
      <c r="I24" s="3">
        <v>19482535.048853599</v>
      </c>
      <c r="J24" s="3">
        <v>8520831.3240878507</v>
      </c>
    </row>
    <row r="25" spans="1:10" x14ac:dyDescent="0.25">
      <c r="B25" t="s">
        <v>18</v>
      </c>
      <c r="C25" s="3">
        <v>101411966.25215299</v>
      </c>
      <c r="D25" s="3">
        <v>39120899.431060098</v>
      </c>
      <c r="E25" s="3">
        <v>66023421.131853901</v>
      </c>
      <c r="F25" s="3">
        <v>47338115.489596397</v>
      </c>
      <c r="G25" s="3">
        <v>49320894.1990318</v>
      </c>
      <c r="H25" s="3">
        <v>31693189.013417099</v>
      </c>
      <c r="I25" s="3">
        <v>23329511.432033598</v>
      </c>
      <c r="J25" s="3">
        <v>8947955.0207526609</v>
      </c>
    </row>
    <row r="26" spans="1:10" x14ac:dyDescent="0.25">
      <c r="B26" t="s">
        <v>16</v>
      </c>
      <c r="C26" s="3">
        <v>52875331.430056296</v>
      </c>
      <c r="D26" s="3">
        <v>18074646.719510101</v>
      </c>
      <c r="E26" s="3">
        <v>18983982.169950299</v>
      </c>
      <c r="F26" s="3">
        <v>16552186.060432101</v>
      </c>
      <c r="G26" s="3">
        <v>11489662.6389571</v>
      </c>
      <c r="H26" s="3">
        <v>12181394.021066699</v>
      </c>
      <c r="I26" s="3">
        <v>5900377.4640948698</v>
      </c>
      <c r="J26" s="3">
        <v>3224603.2347230902</v>
      </c>
    </row>
    <row r="27" spans="1:10" x14ac:dyDescent="0.25">
      <c r="B27" t="s">
        <v>17</v>
      </c>
      <c r="C27" s="3">
        <v>49123447.807508998</v>
      </c>
      <c r="D27" s="3">
        <v>26845596.8266198</v>
      </c>
      <c r="E27" s="3">
        <v>33596415.555418</v>
      </c>
      <c r="F27" s="3">
        <v>17998449.891710199</v>
      </c>
      <c r="G27" s="3">
        <v>13605918.551035101</v>
      </c>
      <c r="H27" s="3">
        <v>19194881.665942699</v>
      </c>
      <c r="I27" s="3">
        <v>12732256.72555</v>
      </c>
      <c r="J27" s="3">
        <v>5037647.6011812603</v>
      </c>
    </row>
    <row r="28" spans="1:10" x14ac:dyDescent="0.25">
      <c r="B28" t="s">
        <v>25</v>
      </c>
      <c r="C28" s="3">
        <f>SUM(C23:C27)</f>
        <v>373362776.98503429</v>
      </c>
      <c r="D28" s="3">
        <f t="shared" ref="D28:J28" si="3">SUM(D23:D27)</f>
        <v>125123194.0133417</v>
      </c>
      <c r="E28" s="3">
        <f t="shared" si="3"/>
        <v>185517524.25520194</v>
      </c>
      <c r="F28" s="3">
        <f t="shared" si="3"/>
        <v>156325023.26514959</v>
      </c>
      <c r="G28" s="3">
        <f t="shared" si="3"/>
        <v>130995165.5900176</v>
      </c>
      <c r="H28" s="3">
        <f t="shared" si="3"/>
        <v>126431606.30778879</v>
      </c>
      <c r="I28" s="3">
        <f t="shared" si="3"/>
        <v>78665837.369504273</v>
      </c>
      <c r="J28" s="3">
        <f t="shared" si="3"/>
        <v>37366100.33162646</v>
      </c>
    </row>
    <row r="29" spans="1:10" x14ac:dyDescent="0.25">
      <c r="A29" t="s">
        <v>13</v>
      </c>
      <c r="B29" t="s">
        <v>20</v>
      </c>
      <c r="C29" s="3">
        <v>61664539.630043902</v>
      </c>
      <c r="D29" s="3">
        <v>49048463.948292702</v>
      </c>
      <c r="E29" s="3">
        <v>61148178.385077201</v>
      </c>
      <c r="F29" s="3">
        <v>63955988.315420099</v>
      </c>
      <c r="G29" s="3">
        <v>39138673.3514053</v>
      </c>
      <c r="H29" s="3">
        <v>68472266.799752399</v>
      </c>
      <c r="I29" s="3">
        <v>32090003.160457298</v>
      </c>
      <c r="J29" s="3">
        <v>21775056.663395099</v>
      </c>
    </row>
    <row r="30" spans="1:10" x14ac:dyDescent="0.25">
      <c r="B30" t="s">
        <v>19</v>
      </c>
      <c r="C30" s="3">
        <v>284003573.99245501</v>
      </c>
      <c r="D30" s="3">
        <v>85165451.008439496</v>
      </c>
      <c r="E30" s="3">
        <v>108139070.414646</v>
      </c>
      <c r="F30" s="3">
        <v>72811431.312393606</v>
      </c>
      <c r="G30" s="3">
        <v>65142724.883562803</v>
      </c>
      <c r="H30" s="3">
        <v>49119508.005075403</v>
      </c>
      <c r="I30" s="3">
        <v>36392680.555849299</v>
      </c>
      <c r="J30" s="3">
        <v>16100012.544426201</v>
      </c>
    </row>
    <row r="31" spans="1:10" x14ac:dyDescent="0.25">
      <c r="B31" t="s">
        <v>18</v>
      </c>
      <c r="C31" s="3">
        <v>148040230.53733999</v>
      </c>
      <c r="D31" s="3">
        <v>70983382.869415507</v>
      </c>
      <c r="E31" s="3">
        <v>120864043.240945</v>
      </c>
      <c r="F31" s="3">
        <v>92482682.924152806</v>
      </c>
      <c r="G31" s="3">
        <v>97025246.200747207</v>
      </c>
      <c r="H31" s="3">
        <v>63066721.186645702</v>
      </c>
      <c r="I31" s="3">
        <v>46768355.993662797</v>
      </c>
      <c r="J31" s="3">
        <v>17814945.090159401</v>
      </c>
    </row>
    <row r="32" spans="1:10" x14ac:dyDescent="0.25">
      <c r="B32" t="s">
        <v>16</v>
      </c>
      <c r="C32" s="3">
        <v>69856144.666232899</v>
      </c>
      <c r="D32" s="3">
        <v>28383987.0126362</v>
      </c>
      <c r="E32" s="3">
        <v>30250636.388330899</v>
      </c>
      <c r="F32" s="3">
        <v>30855669.780997802</v>
      </c>
      <c r="G32" s="3">
        <v>21420106.082187898</v>
      </c>
      <c r="H32" s="3">
        <v>22713284.160599701</v>
      </c>
      <c r="I32" s="3">
        <v>10962716.225811301</v>
      </c>
      <c r="J32" s="3">
        <v>5998205.5611691102</v>
      </c>
    </row>
    <row r="33" spans="1:21" x14ac:dyDescent="0.25">
      <c r="B33" t="s">
        <v>17</v>
      </c>
      <c r="C33" s="3">
        <v>62558305.717729002</v>
      </c>
      <c r="D33" s="3">
        <v>38434672.439857699</v>
      </c>
      <c r="E33" s="3">
        <v>47843230.9840803</v>
      </c>
      <c r="F33" s="3">
        <v>39624855.835714802</v>
      </c>
      <c r="G33" s="3">
        <v>31242151.210554801</v>
      </c>
      <c r="H33" s="3">
        <v>40755985.641004004</v>
      </c>
      <c r="I33" s="3">
        <v>27015149.4195766</v>
      </c>
      <c r="J33" s="3">
        <v>10517951.857257299</v>
      </c>
    </row>
    <row r="34" spans="1:21" x14ac:dyDescent="0.25">
      <c r="B34" t="s">
        <v>25</v>
      </c>
      <c r="C34" s="3">
        <f>SUM(C29:C33)</f>
        <v>626122794.54380083</v>
      </c>
      <c r="D34" s="3">
        <f t="shared" ref="D34:J34" si="4">SUM(D29:D33)</f>
        <v>272015957.27864164</v>
      </c>
      <c r="E34" s="3">
        <f t="shared" si="4"/>
        <v>368245159.41307938</v>
      </c>
      <c r="F34" s="3">
        <f t="shared" si="4"/>
        <v>299730628.16867912</v>
      </c>
      <c r="G34" s="3">
        <f t="shared" si="4"/>
        <v>253968901.72845802</v>
      </c>
      <c r="H34" s="3">
        <f t="shared" si="4"/>
        <v>244127765.7930772</v>
      </c>
      <c r="I34" s="3">
        <f t="shared" si="4"/>
        <v>153228905.35535729</v>
      </c>
      <c r="J34" s="3">
        <f t="shared" si="4"/>
        <v>72206171.71640712</v>
      </c>
    </row>
    <row r="35" spans="1:21" x14ac:dyDescent="0.25">
      <c r="C35" s="3"/>
      <c r="D35" s="3"/>
      <c r="E35" s="3"/>
      <c r="F35" s="3"/>
      <c r="G35" s="3"/>
      <c r="H35" s="3"/>
      <c r="I35" s="3"/>
      <c r="J35" s="3"/>
    </row>
    <row r="36" spans="1:21" x14ac:dyDescent="0.25">
      <c r="A36" t="s">
        <v>46</v>
      </c>
      <c r="C36" s="3"/>
      <c r="D36" s="3"/>
      <c r="E36" s="3"/>
      <c r="F36" s="3"/>
      <c r="G36" s="3"/>
      <c r="H36" s="3"/>
      <c r="I36" s="3"/>
      <c r="J36" s="3"/>
      <c r="M36" s="7" t="s">
        <v>23</v>
      </c>
      <c r="N36" s="7"/>
      <c r="P36" t="s">
        <v>25</v>
      </c>
    </row>
    <row r="37" spans="1:21" x14ac:dyDescent="0.25">
      <c r="C37" s="3"/>
      <c r="D37" s="3" t="s">
        <v>8</v>
      </c>
      <c r="E37" s="3" t="s">
        <v>9</v>
      </c>
      <c r="F37" s="3"/>
      <c r="G37" s="3"/>
      <c r="H37" s="3"/>
      <c r="I37" s="3" t="s">
        <v>21</v>
      </c>
      <c r="L37" t="s">
        <v>22</v>
      </c>
      <c r="M37" s="3" t="s">
        <v>24</v>
      </c>
      <c r="N37" s="3" t="s">
        <v>14</v>
      </c>
      <c r="O37" s="3" t="s">
        <v>45</v>
      </c>
      <c r="P37" s="3" t="s">
        <v>26</v>
      </c>
      <c r="Q37" s="3" t="s">
        <v>30</v>
      </c>
      <c r="R37" s="3" t="s">
        <v>31</v>
      </c>
      <c r="S37" s="3" t="s">
        <v>32</v>
      </c>
      <c r="T37" s="3" t="s">
        <v>33</v>
      </c>
      <c r="U37" s="3" t="s">
        <v>34</v>
      </c>
    </row>
    <row r="38" spans="1:21" x14ac:dyDescent="0.25">
      <c r="B38">
        <v>1988</v>
      </c>
      <c r="C38" s="3"/>
      <c r="D38" s="3"/>
      <c r="E38" s="3"/>
      <c r="F38" s="3"/>
      <c r="G38" s="3"/>
      <c r="H38" s="3"/>
      <c r="I38" s="3"/>
      <c r="J38" s="3"/>
    </row>
    <row r="39" spans="1:21" x14ac:dyDescent="0.25">
      <c r="B39">
        <v>1989</v>
      </c>
      <c r="C39" s="3"/>
      <c r="D39" s="3">
        <f>$C$43/5</f>
        <v>27212179.691355962</v>
      </c>
      <c r="E39" s="3"/>
      <c r="F39" s="3"/>
      <c r="G39" s="3"/>
      <c r="H39" s="3"/>
      <c r="I39" s="3"/>
      <c r="J39" s="3"/>
      <c r="L39" s="2">
        <f>K39+D39</f>
        <v>27212179.691355962</v>
      </c>
      <c r="M39" s="2">
        <f>[1]Sheet2!$D$26/5</f>
        <v>6467124.0276835132</v>
      </c>
      <c r="N39" s="2">
        <f>[1]Sheet2!$D$27/5</f>
        <v>36647036.156871274</v>
      </c>
      <c r="O39" s="4">
        <f>D$16/5</f>
        <v>20223459.541298449</v>
      </c>
      <c r="P39" s="2">
        <f>L39+M39</f>
        <v>33679303.719039477</v>
      </c>
      <c r="Q39" s="2">
        <f>O39+N39</f>
        <v>56870495.698169723</v>
      </c>
      <c r="R39" s="4">
        <f>$D$28/5</f>
        <v>25024638.802668341</v>
      </c>
      <c r="S39" s="4">
        <f>$D$22/5</f>
        <v>7316257.4701262908</v>
      </c>
    </row>
    <row r="40" spans="1:21" x14ac:dyDescent="0.25">
      <c r="B40">
        <v>1990</v>
      </c>
      <c r="C40" s="3"/>
      <c r="D40" s="3">
        <f>$C$43/5</f>
        <v>27212179.691355962</v>
      </c>
      <c r="E40" s="3"/>
      <c r="F40" s="3"/>
      <c r="G40" s="3"/>
      <c r="H40" s="3"/>
      <c r="I40" s="3"/>
      <c r="J40" s="3"/>
      <c r="K40" t="s">
        <v>27</v>
      </c>
      <c r="L40" s="2">
        <f>K39+D40</f>
        <v>27212179.691355962</v>
      </c>
      <c r="M40" s="2">
        <f>[1]Sheet2!$D$26/5</f>
        <v>6467124.0276835132</v>
      </c>
      <c r="N40" s="2">
        <f>[1]Sheet2!$D$27/5</f>
        <v>36647036.156871274</v>
      </c>
      <c r="O40" s="4">
        <f>D$16/5</f>
        <v>20223459.541298449</v>
      </c>
      <c r="P40" s="2">
        <f t="shared" ref="P40:P70" si="5">L40+M40</f>
        <v>33679303.719039477</v>
      </c>
      <c r="Q40" s="2">
        <f t="shared" ref="Q40:Q70" si="6">O40+N40</f>
        <v>56870495.698169723</v>
      </c>
      <c r="R40" s="4">
        <f>$D$28/5</f>
        <v>25024638.802668341</v>
      </c>
      <c r="S40" s="4">
        <f>$D$22/5</f>
        <v>7316257.4701262908</v>
      </c>
    </row>
    <row r="41" spans="1:21" x14ac:dyDescent="0.25">
      <c r="B41">
        <v>1991</v>
      </c>
      <c r="C41" s="3"/>
      <c r="D41" s="3">
        <f>$C$43/5</f>
        <v>27212179.691355962</v>
      </c>
      <c r="E41" s="1">
        <v>7054000</v>
      </c>
      <c r="F41" s="3"/>
      <c r="G41" s="3"/>
      <c r="H41" s="3"/>
      <c r="I41" s="3"/>
      <c r="J41" s="3"/>
      <c r="K41" s="3">
        <f>[2]Sheet1!$D$31/10</f>
        <v>5421043.1249999981</v>
      </c>
      <c r="L41" s="2">
        <f>K41+D41</f>
        <v>32633222.816355959</v>
      </c>
      <c r="M41" s="2">
        <f>[1]Sheet2!$D$26/5</f>
        <v>6467124.0276835132</v>
      </c>
      <c r="N41" s="2">
        <f>[1]Sheet2!$D$27/5</f>
        <v>36647036.156871274</v>
      </c>
      <c r="O41" s="4">
        <f>D$16/5</f>
        <v>20223459.541298449</v>
      </c>
      <c r="P41" s="2">
        <f t="shared" si="5"/>
        <v>39100346.84403947</v>
      </c>
      <c r="Q41" s="2">
        <f t="shared" si="6"/>
        <v>56870495.698169723</v>
      </c>
      <c r="R41" s="4">
        <f>$D$28/5</f>
        <v>25024638.802668341</v>
      </c>
      <c r="S41" s="4">
        <f>$D$22/5</f>
        <v>7316257.4701262908</v>
      </c>
    </row>
    <row r="42" spans="1:21" x14ac:dyDescent="0.25">
      <c r="B42">
        <v>1992</v>
      </c>
      <c r="C42" s="3"/>
      <c r="D42" s="3">
        <f>$C$43/5</f>
        <v>27212179.691355962</v>
      </c>
      <c r="E42" s="1">
        <v>7151000</v>
      </c>
      <c r="F42" s="3"/>
      <c r="G42" s="3"/>
      <c r="H42" s="3"/>
      <c r="I42" s="3"/>
      <c r="J42" s="3"/>
      <c r="K42" s="3">
        <f>[2]Sheet1!$D$31/10</f>
        <v>5421043.1249999981</v>
      </c>
      <c r="L42" s="2">
        <f t="shared" ref="L42:L69" si="7">K42+D42</f>
        <v>32633222.816355959</v>
      </c>
      <c r="M42" s="2">
        <f>[1]Sheet2!$D$26/5</f>
        <v>6467124.0276835132</v>
      </c>
      <c r="N42" s="2">
        <f>[1]Sheet2!$D$27/5</f>
        <v>36647036.156871274</v>
      </c>
      <c r="O42" s="4">
        <f>D$16/5</f>
        <v>20223459.541298449</v>
      </c>
      <c r="P42" s="2">
        <f t="shared" si="5"/>
        <v>39100346.84403947</v>
      </c>
      <c r="Q42" s="2">
        <f t="shared" si="6"/>
        <v>56870495.698169723</v>
      </c>
      <c r="R42" s="4">
        <f>$D$28/5</f>
        <v>25024638.802668341</v>
      </c>
      <c r="S42" s="4">
        <f>$D$22/5</f>
        <v>7316257.4701262908</v>
      </c>
    </row>
    <row r="43" spans="1:21" x14ac:dyDescent="0.25">
      <c r="B43">
        <v>1993</v>
      </c>
      <c r="C43" s="3">
        <f>D10</f>
        <v>136060898.45677981</v>
      </c>
      <c r="D43" s="3">
        <f>$C$43/5</f>
        <v>27212179.691355962</v>
      </c>
      <c r="E43" s="1">
        <v>17565000</v>
      </c>
      <c r="F43" s="3">
        <f>E43+E42+E41+E41+E41</f>
        <v>45878000</v>
      </c>
      <c r="G43" s="3"/>
      <c r="H43" s="3"/>
      <c r="I43" s="3"/>
      <c r="J43" s="3"/>
      <c r="K43" s="3">
        <f>[2]Sheet1!$D$31/10</f>
        <v>5421043.1249999981</v>
      </c>
      <c r="L43" s="2">
        <f t="shared" si="7"/>
        <v>32633222.816355959</v>
      </c>
      <c r="M43" s="2">
        <f>[1]Sheet2!$D$26/5</f>
        <v>6467124.0276835132</v>
      </c>
      <c r="N43" s="2">
        <f>[1]Sheet2!$D$27/5</f>
        <v>36647036.156871274</v>
      </c>
      <c r="O43" s="4">
        <f>D$16/5</f>
        <v>20223459.541298449</v>
      </c>
      <c r="P43" s="2">
        <f t="shared" si="5"/>
        <v>39100346.84403947</v>
      </c>
      <c r="Q43" s="2">
        <f t="shared" si="6"/>
        <v>56870495.698169723</v>
      </c>
      <c r="R43" s="4">
        <f>$D$28/5</f>
        <v>25024638.802668341</v>
      </c>
      <c r="S43" s="4">
        <f>$D$22/5</f>
        <v>7316257.4701262908</v>
      </c>
    </row>
    <row r="44" spans="1:21" x14ac:dyDescent="0.25">
      <c r="B44">
        <v>1994</v>
      </c>
      <c r="C44" s="3"/>
      <c r="D44" s="3">
        <f>$C$48/5</f>
        <v>38802617.555327564</v>
      </c>
      <c r="E44" s="1">
        <v>20378000</v>
      </c>
      <c r="F44" s="3"/>
      <c r="G44" s="3"/>
      <c r="H44" s="3"/>
      <c r="I44" s="3"/>
      <c r="J44" s="3"/>
      <c r="K44" s="3">
        <f>[2]Sheet1!$D$31/10</f>
        <v>5421043.1249999981</v>
      </c>
      <c r="L44" s="2">
        <f t="shared" si="7"/>
        <v>44223660.680327564</v>
      </c>
      <c r="M44" s="2">
        <f>[1]Sheet2!$E$26/5</f>
        <v>7761992.4184076563</v>
      </c>
      <c r="N44" s="2">
        <f>[1]Sheet2!$E$27/5</f>
        <v>43984623.704309568</v>
      </c>
      <c r="O44" s="4">
        <f>E$16/5</f>
        <v>28235274.7150882</v>
      </c>
      <c r="P44" s="2">
        <f t="shared" si="5"/>
        <v>51985653.098735221</v>
      </c>
      <c r="Q44" s="2">
        <f t="shared" si="6"/>
        <v>72219898.419397771</v>
      </c>
      <c r="R44" s="4">
        <f>$E$28/5</f>
        <v>37103504.851040386</v>
      </c>
      <c r="S44" s="4">
        <f>$E$22/5</f>
        <v>10274256.310577216</v>
      </c>
    </row>
    <row r="45" spans="1:21" x14ac:dyDescent="0.25">
      <c r="B45">
        <v>1995</v>
      </c>
      <c r="C45" s="3"/>
      <c r="D45" s="3">
        <f>$C$48/5</f>
        <v>38802617.555327564</v>
      </c>
      <c r="E45" s="1">
        <v>20657000</v>
      </c>
      <c r="F45" s="3"/>
      <c r="G45" s="3"/>
      <c r="H45" s="3"/>
      <c r="I45" s="3"/>
      <c r="J45" s="3"/>
      <c r="K45" s="3">
        <f>[2]Sheet1!$D$31/10</f>
        <v>5421043.1249999981</v>
      </c>
      <c r="L45" s="2">
        <f t="shared" si="7"/>
        <v>44223660.680327564</v>
      </c>
      <c r="M45" s="2">
        <f>[1]Sheet2!$E$26/5</f>
        <v>7761992.4184076563</v>
      </c>
      <c r="N45" s="2">
        <f>[1]Sheet2!$E$27/5</f>
        <v>43984623.704309568</v>
      </c>
      <c r="O45" s="4">
        <f>E$16/5</f>
        <v>28235274.7150882</v>
      </c>
      <c r="P45" s="2">
        <f t="shared" si="5"/>
        <v>51985653.098735221</v>
      </c>
      <c r="Q45" s="2">
        <f t="shared" si="6"/>
        <v>72219898.419397771</v>
      </c>
      <c r="R45" s="4">
        <f>$E$28/5</f>
        <v>37103504.851040386</v>
      </c>
      <c r="S45" s="4">
        <f>$E$22/5</f>
        <v>10274256.310577216</v>
      </c>
    </row>
    <row r="46" spans="1:21" x14ac:dyDescent="0.25">
      <c r="B46">
        <v>1996</v>
      </c>
      <c r="C46" s="3"/>
      <c r="D46" s="3">
        <f>$C$48/5</f>
        <v>38802617.555327564</v>
      </c>
      <c r="E46" s="1">
        <v>32587000</v>
      </c>
      <c r="F46" s="3"/>
      <c r="G46" s="3"/>
      <c r="H46" s="3"/>
      <c r="I46" s="3"/>
      <c r="J46" s="3"/>
      <c r="K46" s="3">
        <f>[2]Sheet1!$D$31/10</f>
        <v>5421043.1249999981</v>
      </c>
      <c r="L46" s="2">
        <f t="shared" si="7"/>
        <v>44223660.680327564</v>
      </c>
      <c r="M46" s="2">
        <f>[1]Sheet2!$E$26/5</f>
        <v>7761992.4184076563</v>
      </c>
      <c r="N46" s="2">
        <f>[1]Sheet2!$E$27/5</f>
        <v>43984623.704309568</v>
      </c>
      <c r="O46" s="4">
        <f>E$16/5</f>
        <v>28235274.7150882</v>
      </c>
      <c r="P46" s="2">
        <f t="shared" si="5"/>
        <v>51985653.098735221</v>
      </c>
      <c r="Q46" s="2">
        <f t="shared" si="6"/>
        <v>72219898.419397771</v>
      </c>
      <c r="R46" s="4">
        <f>$E$28/5</f>
        <v>37103504.851040386</v>
      </c>
      <c r="S46" s="4">
        <f>$E$22/5</f>
        <v>10274256.310577216</v>
      </c>
    </row>
    <row r="47" spans="1:21" x14ac:dyDescent="0.25">
      <c r="B47">
        <v>1997</v>
      </c>
      <c r="C47" s="3"/>
      <c r="D47" s="3">
        <f>$C$48/5</f>
        <v>38802617.555327564</v>
      </c>
      <c r="E47" s="1">
        <v>40295000</v>
      </c>
      <c r="F47" s="3"/>
      <c r="G47" s="3"/>
      <c r="H47" s="3"/>
      <c r="I47" s="1">
        <v>72498000</v>
      </c>
      <c r="J47" s="3"/>
      <c r="K47" s="3">
        <f>[2]Sheet1!$D$31/10</f>
        <v>5421043.1249999981</v>
      </c>
      <c r="L47" s="2">
        <f t="shared" si="7"/>
        <v>44223660.680327564</v>
      </c>
      <c r="M47" s="2">
        <f>[1]Sheet2!$E$26/5</f>
        <v>7761992.4184076563</v>
      </c>
      <c r="N47" s="2">
        <f>[1]Sheet2!$E$27/5</f>
        <v>43984623.704309568</v>
      </c>
      <c r="O47" s="4">
        <f>E$16/5</f>
        <v>28235274.7150882</v>
      </c>
      <c r="P47" s="2">
        <f t="shared" si="5"/>
        <v>51985653.098735221</v>
      </c>
      <c r="Q47" s="2">
        <f t="shared" si="6"/>
        <v>72219898.419397771</v>
      </c>
      <c r="R47" s="4">
        <f>$E$28/5</f>
        <v>37103504.851040386</v>
      </c>
      <c r="S47" s="4">
        <f>$E$22/5</f>
        <v>10274256.310577216</v>
      </c>
      <c r="T47">
        <v>35601000</v>
      </c>
    </row>
    <row r="48" spans="1:21" x14ac:dyDescent="0.25">
      <c r="B48">
        <v>1998</v>
      </c>
      <c r="C48" s="3">
        <f>E10</f>
        <v>194013087.77663782</v>
      </c>
      <c r="D48" s="3">
        <f>$C$48/5</f>
        <v>38802617.555327564</v>
      </c>
      <c r="E48" s="1">
        <v>45231000</v>
      </c>
      <c r="F48" s="3">
        <f>E48+E47+E46+E45+E44</f>
        <v>159148000</v>
      </c>
      <c r="G48" s="3"/>
      <c r="H48" s="3"/>
      <c r="I48" s="1">
        <v>58889000</v>
      </c>
      <c r="J48" s="3"/>
      <c r="K48" s="3">
        <f>[2]Sheet1!$D$31/10</f>
        <v>5421043.1249999981</v>
      </c>
      <c r="L48" s="2">
        <f t="shared" si="7"/>
        <v>44223660.680327564</v>
      </c>
      <c r="M48" s="2">
        <f>[1]Sheet2!$E$26/5</f>
        <v>7761992.4184076563</v>
      </c>
      <c r="N48" s="2">
        <f>[1]Sheet2!$E$27/5</f>
        <v>43984623.704309568</v>
      </c>
      <c r="O48" s="4">
        <f>E$16/5</f>
        <v>28235274.7150882</v>
      </c>
      <c r="P48" s="2">
        <f t="shared" si="5"/>
        <v>51985653.098735221</v>
      </c>
      <c r="Q48" s="2">
        <f t="shared" si="6"/>
        <v>72219898.419397771</v>
      </c>
      <c r="R48" s="4">
        <f>$E$28/5</f>
        <v>37103504.851040386</v>
      </c>
      <c r="S48" s="4">
        <f>$E$22/5</f>
        <v>10274256.310577216</v>
      </c>
      <c r="T48">
        <v>25422000</v>
      </c>
    </row>
    <row r="49" spans="2:21" x14ac:dyDescent="0.25">
      <c r="B49">
        <v>1999</v>
      </c>
      <c r="C49" s="3"/>
      <c r="D49" s="3">
        <f>$C$53/5</f>
        <v>40701085.288206883</v>
      </c>
      <c r="E49" s="1">
        <v>33351000</v>
      </c>
      <c r="F49" s="3"/>
      <c r="G49" s="3"/>
      <c r="H49" s="3"/>
      <c r="I49" s="1">
        <v>58588000</v>
      </c>
      <c r="J49" s="3"/>
      <c r="K49" s="3">
        <f>[2]Sheet1!$D$31/10</f>
        <v>5421043.1249999981</v>
      </c>
      <c r="L49" s="2">
        <f t="shared" si="7"/>
        <v>46122128.413206883</v>
      </c>
      <c r="M49" s="2">
        <f>[1]Sheet2!$F$26/5</f>
        <v>6492998.5104869343</v>
      </c>
      <c r="N49" s="2">
        <f>[1]Sheet2!$F$27/5</f>
        <v>36793658.226091795</v>
      </c>
      <c r="O49" s="4">
        <f>F$16/5</f>
        <v>27733950.534080319</v>
      </c>
      <c r="P49" s="2">
        <f t="shared" si="5"/>
        <v>52615126.923693821</v>
      </c>
      <c r="Q49" s="2">
        <f t="shared" si="6"/>
        <v>64527608.760172114</v>
      </c>
      <c r="R49" s="4">
        <f>$F$28/5</f>
        <v>31265004.653029919</v>
      </c>
      <c r="S49" s="4">
        <f>$F$22/5</f>
        <v>10403466.233380305</v>
      </c>
      <c r="T49">
        <v>33083000</v>
      </c>
    </row>
    <row r="50" spans="2:21" x14ac:dyDescent="0.25">
      <c r="B50">
        <v>2000</v>
      </c>
      <c r="C50" s="3"/>
      <c r="D50" s="3">
        <f>$C$53/5</f>
        <v>40701085.288206883</v>
      </c>
      <c r="E50" s="1">
        <v>21497000</v>
      </c>
      <c r="F50" s="3"/>
      <c r="G50" s="3"/>
      <c r="H50" s="3"/>
      <c r="I50" s="1">
        <v>66670000</v>
      </c>
      <c r="J50" s="3"/>
      <c r="K50" s="3">
        <f>[2]Sheet1!$D$31/10</f>
        <v>5421043.1249999981</v>
      </c>
      <c r="L50" s="2">
        <f t="shared" si="7"/>
        <v>46122128.413206883</v>
      </c>
      <c r="M50" s="2">
        <f>[1]Sheet2!$F$26/5</f>
        <v>6492998.5104869343</v>
      </c>
      <c r="N50" s="2">
        <f>[1]Sheet2!$F$27/5</f>
        <v>36793658.226091795</v>
      </c>
      <c r="O50" s="4">
        <f>F$16/5</f>
        <v>27733950.534080319</v>
      </c>
      <c r="P50" s="2">
        <f t="shared" si="5"/>
        <v>52615126.923693821</v>
      </c>
      <c r="Q50" s="2">
        <f t="shared" si="6"/>
        <v>64527608.760172114</v>
      </c>
      <c r="R50" s="4">
        <f>$F$28/5</f>
        <v>31265004.653029919</v>
      </c>
      <c r="S50" s="4">
        <f>$F$22/5</f>
        <v>10403466.233380305</v>
      </c>
      <c r="T50">
        <v>79485000</v>
      </c>
    </row>
    <row r="51" spans="2:21" x14ac:dyDescent="0.25">
      <c r="B51">
        <v>2001</v>
      </c>
      <c r="C51" s="3"/>
      <c r="D51" s="3">
        <f>$C$53/5</f>
        <v>40701085.288206883</v>
      </c>
      <c r="E51" s="1">
        <v>15020000</v>
      </c>
      <c r="F51" s="3"/>
      <c r="G51" s="3"/>
      <c r="H51" s="3"/>
      <c r="I51" s="1">
        <v>66996000</v>
      </c>
      <c r="J51" s="3"/>
      <c r="K51" s="3">
        <f>[2]Sheet1!$G$31/10</f>
        <v>11035880.100000003</v>
      </c>
      <c r="L51" s="2">
        <f t="shared" si="7"/>
        <v>51736965.388206884</v>
      </c>
      <c r="M51" s="2">
        <f>[1]Sheet2!$F$26/5</f>
        <v>6492998.5104869343</v>
      </c>
      <c r="N51" s="2">
        <f>[1]Sheet2!$F$27/5</f>
        <v>36793658.226091795</v>
      </c>
      <c r="O51" s="4">
        <f>F$16/5</f>
        <v>27733950.534080319</v>
      </c>
      <c r="P51" s="2">
        <f t="shared" si="5"/>
        <v>58229963.898693815</v>
      </c>
      <c r="Q51" s="2">
        <f t="shared" si="6"/>
        <v>64527608.760172114</v>
      </c>
      <c r="R51" s="4">
        <f>$F$28/5</f>
        <v>31265004.653029919</v>
      </c>
      <c r="S51" s="4">
        <f>$F$22/5</f>
        <v>10403466.233380305</v>
      </c>
      <c r="T51">
        <v>29596000</v>
      </c>
    </row>
    <row r="52" spans="2:21" x14ac:dyDescent="0.25">
      <c r="B52">
        <v>2002</v>
      </c>
      <c r="C52" s="3"/>
      <c r="D52" s="3">
        <f>$C$53/5</f>
        <v>40701085.288206883</v>
      </c>
      <c r="E52" s="1">
        <v>19574000</v>
      </c>
      <c r="F52" s="3"/>
      <c r="G52" s="3" t="s">
        <v>28</v>
      </c>
      <c r="H52" s="3" t="s">
        <v>35</v>
      </c>
      <c r="I52" s="1">
        <v>84934000</v>
      </c>
      <c r="J52" s="3" t="s">
        <v>29</v>
      </c>
      <c r="K52" s="3">
        <f>[2]Sheet1!$G$31/10</f>
        <v>11035880.100000003</v>
      </c>
      <c r="L52" s="2">
        <f t="shared" si="7"/>
        <v>51736965.388206884</v>
      </c>
      <c r="M52" s="2">
        <f>[1]Sheet2!$F$26/5</f>
        <v>6492998.5104869343</v>
      </c>
      <c r="N52" s="2">
        <f>[1]Sheet2!$F$27/5</f>
        <v>36793658.226091795</v>
      </c>
      <c r="O52" s="4">
        <f>F$16/5</f>
        <v>27733950.534080319</v>
      </c>
      <c r="P52" s="2">
        <f t="shared" si="5"/>
        <v>58229963.898693815</v>
      </c>
      <c r="Q52" s="2">
        <f t="shared" si="6"/>
        <v>64527608.760172114</v>
      </c>
      <c r="R52" s="4">
        <f>$F$28/5</f>
        <v>31265004.653029919</v>
      </c>
      <c r="S52" s="4">
        <f>$F$22/5</f>
        <v>10403466.233380305</v>
      </c>
      <c r="T52">
        <v>23092000</v>
      </c>
    </row>
    <row r="53" spans="2:21" x14ac:dyDescent="0.25">
      <c r="B53">
        <v>2003</v>
      </c>
      <c r="C53" s="3">
        <f>F10</f>
        <v>203505426.44103441</v>
      </c>
      <c r="D53" s="3">
        <f>$C$53/5</f>
        <v>40701085.288206883</v>
      </c>
      <c r="E53" s="1">
        <v>17955000</v>
      </c>
      <c r="F53" s="3">
        <f>E53+E52+E51+E50+E49</f>
        <v>107397000</v>
      </c>
      <c r="G53" s="5">
        <v>16316601</v>
      </c>
      <c r="H53" s="3">
        <f>G53*2.3</f>
        <v>37528182.299999997</v>
      </c>
      <c r="I53" s="1">
        <v>85142000</v>
      </c>
      <c r="J53" s="3">
        <f>D53/2.3</f>
        <v>17696124.038350821</v>
      </c>
      <c r="K53" s="3">
        <f>[2]Sheet1!$G$31/10</f>
        <v>11035880.100000003</v>
      </c>
      <c r="L53" s="2">
        <f t="shared" si="7"/>
        <v>51736965.388206884</v>
      </c>
      <c r="M53" s="2">
        <f>[1]Sheet2!$F$26/5</f>
        <v>6492998.5104869343</v>
      </c>
      <c r="N53" s="2">
        <f>[1]Sheet2!$F$27/5</f>
        <v>36793658.226091795</v>
      </c>
      <c r="O53" s="4">
        <f>F$16/5</f>
        <v>27733950.534080319</v>
      </c>
      <c r="P53" s="2">
        <f t="shared" si="5"/>
        <v>58229963.898693815</v>
      </c>
      <c r="Q53" s="2">
        <f t="shared" si="6"/>
        <v>64527608.760172114</v>
      </c>
      <c r="R53" s="4">
        <f>$F$28/5</f>
        <v>31265004.653029919</v>
      </c>
      <c r="S53" s="4">
        <f>$F$22/5</f>
        <v>10403466.233380305</v>
      </c>
      <c r="T53">
        <v>23909000</v>
      </c>
      <c r="U53">
        <v>17243000</v>
      </c>
    </row>
    <row r="54" spans="2:21" x14ac:dyDescent="0.25">
      <c r="B54">
        <v>2004</v>
      </c>
      <c r="C54" s="3"/>
      <c r="D54" s="3">
        <f>$C$58/5</f>
        <v>33737327.918245032</v>
      </c>
      <c r="E54" s="1">
        <v>18371000</v>
      </c>
      <c r="F54" s="3"/>
      <c r="G54" s="5">
        <v>15739214.978</v>
      </c>
      <c r="H54" s="3">
        <f t="shared" ref="H54:H70" si="8">G54*2.3</f>
        <v>36200194.4494</v>
      </c>
      <c r="I54" s="1">
        <v>73006000</v>
      </c>
      <c r="J54" s="3">
        <f t="shared" ref="J54:J70" si="9">D54/2.3</f>
        <v>14668403.442715233</v>
      </c>
      <c r="K54" s="3">
        <f>[2]Sheet1!$G$31/10</f>
        <v>11035880.100000003</v>
      </c>
      <c r="L54" s="2">
        <f t="shared" si="7"/>
        <v>44773208.018245034</v>
      </c>
      <c r="M54" s="2">
        <f>[1]Sheet2!$G$26/5</f>
        <v>5004800.6777099324</v>
      </c>
      <c r="N54" s="2">
        <f>[1]Sheet2!$G$27/5</f>
        <v>28360537.173689414</v>
      </c>
      <c r="O54" s="4">
        <f>G$16/5</f>
        <v>22645021.337543108</v>
      </c>
      <c r="P54" s="2">
        <f t="shared" si="5"/>
        <v>49778008.695954964</v>
      </c>
      <c r="Q54" s="2">
        <f t="shared" si="6"/>
        <v>51005558.511232525</v>
      </c>
      <c r="R54" s="4">
        <f>$G$28/5</f>
        <v>26199033.118003521</v>
      </c>
      <c r="S54" s="4">
        <f>$G$22/5</f>
        <v>8613128.17148434</v>
      </c>
      <c r="T54">
        <v>22109000</v>
      </c>
      <c r="U54">
        <v>17326000</v>
      </c>
    </row>
    <row r="55" spans="2:21" x14ac:dyDescent="0.25">
      <c r="B55">
        <v>2005</v>
      </c>
      <c r="C55" s="3"/>
      <c r="D55" s="3">
        <f>$C$58/5</f>
        <v>33737327.918245032</v>
      </c>
      <c r="E55" s="1">
        <v>17071000</v>
      </c>
      <c r="F55" s="3"/>
      <c r="G55" s="5">
        <v>15475907.223000001</v>
      </c>
      <c r="H55" s="3">
        <f>G55*2.3</f>
        <v>35594586.612899996</v>
      </c>
      <c r="I55" s="1">
        <v>62762000</v>
      </c>
      <c r="J55" s="3">
        <f t="shared" si="9"/>
        <v>14668403.442715233</v>
      </c>
      <c r="K55" s="3">
        <f>[2]Sheet1!$G$31/10</f>
        <v>11035880.100000003</v>
      </c>
      <c r="L55" s="2">
        <f t="shared" si="7"/>
        <v>44773208.018245034</v>
      </c>
      <c r="M55" s="2">
        <f>[1]Sheet2!$G$26/5</f>
        <v>5004800.6777099324</v>
      </c>
      <c r="N55" s="2">
        <f>[1]Sheet2!$G$27/5</f>
        <v>28360537.173689414</v>
      </c>
      <c r="O55" s="4">
        <f>G$16/5</f>
        <v>22645021.337543108</v>
      </c>
      <c r="P55" s="2">
        <f t="shared" si="5"/>
        <v>49778008.695954964</v>
      </c>
      <c r="Q55" s="2">
        <f>O55+N55</f>
        <v>51005558.511232525</v>
      </c>
      <c r="R55" s="4">
        <f>$G$28/5</f>
        <v>26199033.118003521</v>
      </c>
      <c r="S55" s="4">
        <f>$G$22/5</f>
        <v>8613128.17148434</v>
      </c>
      <c r="T55">
        <v>28758000</v>
      </c>
      <c r="U55">
        <v>16658000</v>
      </c>
    </row>
    <row r="56" spans="2:21" x14ac:dyDescent="0.25">
      <c r="B56">
        <v>2006</v>
      </c>
      <c r="C56" s="3"/>
      <c r="D56" s="3">
        <f>$C$58/5</f>
        <v>33737327.918245032</v>
      </c>
      <c r="E56" s="1">
        <v>25226000</v>
      </c>
      <c r="F56" s="3"/>
      <c r="G56" s="5">
        <v>17262539.934</v>
      </c>
      <c r="H56" s="3">
        <f t="shared" si="8"/>
        <v>39703841.848200001</v>
      </c>
      <c r="I56" s="1">
        <v>79913000</v>
      </c>
      <c r="J56" s="3">
        <f t="shared" si="9"/>
        <v>14668403.442715233</v>
      </c>
      <c r="K56" s="3">
        <f>[2]Sheet1!$G$31/10</f>
        <v>11035880.100000003</v>
      </c>
      <c r="L56" s="2">
        <f>K56+D56</f>
        <v>44773208.018245034</v>
      </c>
      <c r="M56" s="2">
        <f>[1]Sheet2!$G$26/5</f>
        <v>5004800.6777099324</v>
      </c>
      <c r="N56" s="2">
        <f>[1]Sheet2!$G$27/5</f>
        <v>28360537.173689414</v>
      </c>
      <c r="O56" s="4">
        <f>G$16/5</f>
        <v>22645021.337543108</v>
      </c>
      <c r="P56" s="2">
        <f>L56+M56</f>
        <v>49778008.695954964</v>
      </c>
      <c r="Q56" s="2">
        <f t="shared" si="6"/>
        <v>51005558.511232525</v>
      </c>
      <c r="R56" s="4">
        <f>$G$28/5</f>
        <v>26199033.118003521</v>
      </c>
      <c r="S56" s="4">
        <f>$G$22/5</f>
        <v>8613128.17148434</v>
      </c>
      <c r="T56">
        <v>25081000</v>
      </c>
      <c r="U56">
        <v>19457000</v>
      </c>
    </row>
    <row r="57" spans="2:21" x14ac:dyDescent="0.25">
      <c r="B57">
        <v>2007</v>
      </c>
      <c r="C57" s="3"/>
      <c r="D57" s="3">
        <f>$C$58/5</f>
        <v>33737327.918245032</v>
      </c>
      <c r="E57" s="1">
        <v>22370000</v>
      </c>
      <c r="F57" s="3"/>
      <c r="G57" s="5">
        <v>19251204.348000001</v>
      </c>
      <c r="H57" s="3">
        <f t="shared" si="8"/>
        <v>44277770.000399999</v>
      </c>
      <c r="I57" s="1">
        <v>77674000</v>
      </c>
      <c r="J57" s="3">
        <f t="shared" si="9"/>
        <v>14668403.442715233</v>
      </c>
      <c r="K57" s="3">
        <f>[2]Sheet1!$G$31/10</f>
        <v>11035880.100000003</v>
      </c>
      <c r="L57" s="2">
        <f t="shared" si="7"/>
        <v>44773208.018245034</v>
      </c>
      <c r="M57" s="2">
        <f>[1]Sheet2!$G$26/5</f>
        <v>5004800.6777099324</v>
      </c>
      <c r="N57" s="2">
        <f>[1]Sheet2!$G$27/5</f>
        <v>28360537.173689414</v>
      </c>
      <c r="O57" s="4">
        <f>G$16/5</f>
        <v>22645021.337543108</v>
      </c>
      <c r="P57" s="2">
        <f t="shared" si="5"/>
        <v>49778008.695954964</v>
      </c>
      <c r="Q57" s="2">
        <f t="shared" si="6"/>
        <v>51005558.511232525</v>
      </c>
      <c r="R57" s="4">
        <f>$G$28/5</f>
        <v>26199033.118003521</v>
      </c>
      <c r="S57" s="4">
        <f>$G$22/5</f>
        <v>8613128.17148434</v>
      </c>
      <c r="T57">
        <v>28292000</v>
      </c>
      <c r="U57">
        <v>21909000</v>
      </c>
    </row>
    <row r="58" spans="2:21" x14ac:dyDescent="0.25">
      <c r="B58">
        <v>2008</v>
      </c>
      <c r="C58" s="3">
        <f>G10</f>
        <v>168686639.59122518</v>
      </c>
      <c r="D58" s="3">
        <f>$C$58/5</f>
        <v>33737327.918245032</v>
      </c>
      <c r="E58" s="1">
        <v>24471000</v>
      </c>
      <c r="F58" s="3">
        <f>E58+E57+E56+E55+E54</f>
        <v>107509000</v>
      </c>
      <c r="G58" s="5">
        <v>16605291.984146001</v>
      </c>
      <c r="H58" s="3">
        <f t="shared" si="8"/>
        <v>38192171.563535802</v>
      </c>
      <c r="I58" s="1">
        <v>75883000</v>
      </c>
      <c r="J58" s="3">
        <f t="shared" si="9"/>
        <v>14668403.442715233</v>
      </c>
      <c r="K58" s="3">
        <f>[2]Sheet1!$G$31/10</f>
        <v>11035880.100000003</v>
      </c>
      <c r="L58" s="2">
        <f t="shared" si="7"/>
        <v>44773208.018245034</v>
      </c>
      <c r="M58" s="2">
        <f>[1]Sheet2!$G$26/5</f>
        <v>5004800.6777099324</v>
      </c>
      <c r="N58" s="2">
        <f>[1]Sheet2!$G$27/5</f>
        <v>28360537.173689414</v>
      </c>
      <c r="O58" s="4">
        <f>G$16/5</f>
        <v>22645021.337543108</v>
      </c>
      <c r="P58" s="2">
        <f t="shared" si="5"/>
        <v>49778008.695954964</v>
      </c>
      <c r="Q58" s="2">
        <f t="shared" si="6"/>
        <v>51005558.511232525</v>
      </c>
      <c r="R58" s="4">
        <f>$G$28/5</f>
        <v>26199033.118003521</v>
      </c>
      <c r="S58" s="4">
        <f>$G$22/5</f>
        <v>8613128.17148434</v>
      </c>
      <c r="T58">
        <v>25065000</v>
      </c>
      <c r="U58">
        <v>19629000</v>
      </c>
    </row>
    <row r="59" spans="2:21" x14ac:dyDescent="0.25">
      <c r="B59">
        <v>2009</v>
      </c>
      <c r="C59" s="3"/>
      <c r="D59" s="3">
        <f>$C$63/5</f>
        <v>31861863.33626432</v>
      </c>
      <c r="E59" s="1">
        <v>17382000</v>
      </c>
      <c r="F59" s="3"/>
      <c r="G59" s="5">
        <v>18403985.958999999</v>
      </c>
      <c r="H59" s="3">
        <f t="shared" si="8"/>
        <v>42329167.705699995</v>
      </c>
      <c r="I59" s="1">
        <v>86497000</v>
      </c>
      <c r="J59" s="3">
        <f t="shared" si="9"/>
        <v>13852984.059245357</v>
      </c>
      <c r="K59" s="3">
        <f>[2]Sheet1!$G$31/10</f>
        <v>11035880.100000003</v>
      </c>
      <c r="L59" s="2">
        <f t="shared" si="7"/>
        <v>42897743.436264321</v>
      </c>
      <c r="M59" s="2">
        <f>[1]Sheet2!$H$26/5</f>
        <v>8562336.0594724976</v>
      </c>
      <c r="N59" s="2">
        <f>[1]Sheet2!$H$27/5</f>
        <v>48519904.337010339</v>
      </c>
      <c r="O59" s="4">
        <f>H$16/5</f>
        <v>20667684.381689567</v>
      </c>
      <c r="P59" s="2">
        <f t="shared" si="5"/>
        <v>51460079.495736822</v>
      </c>
      <c r="Q59" s="2">
        <f t="shared" si="6"/>
        <v>69187588.718699902</v>
      </c>
      <c r="R59" s="4">
        <f>$H$28/5</f>
        <v>25286321.261557758</v>
      </c>
      <c r="S59" s="4">
        <f>$H$22/5</f>
        <v>8109144.5365158077</v>
      </c>
      <c r="T59">
        <v>22966000</v>
      </c>
      <c r="U59">
        <v>19457000</v>
      </c>
    </row>
    <row r="60" spans="2:21" x14ac:dyDescent="0.25">
      <c r="B60">
        <v>2010</v>
      </c>
      <c r="C60" s="3"/>
      <c r="D60" s="3">
        <f>$C$63/5</f>
        <v>31861863.33626432</v>
      </c>
      <c r="E60" s="1">
        <v>30698000</v>
      </c>
      <c r="F60" s="3"/>
      <c r="G60" s="5">
        <v>15652570.323999999</v>
      </c>
      <c r="H60" s="3">
        <f t="shared" si="8"/>
        <v>36000911.745199993</v>
      </c>
      <c r="I60" s="1">
        <v>101809000</v>
      </c>
      <c r="J60" s="3">
        <f t="shared" si="9"/>
        <v>13852984.059245357</v>
      </c>
      <c r="K60" s="3">
        <f>[2]Sheet1!$G$31/10</f>
        <v>11035880.100000003</v>
      </c>
      <c r="L60" s="2">
        <f t="shared" si="7"/>
        <v>42897743.436264321</v>
      </c>
      <c r="M60" s="2">
        <f>[1]Sheet2!$H$26/5</f>
        <v>8562336.0594724976</v>
      </c>
      <c r="N60" s="2">
        <f>[1]Sheet2!$H$27/5</f>
        <v>48519904.337010339</v>
      </c>
      <c r="O60" s="4">
        <f>H$16/5</f>
        <v>20667684.381689567</v>
      </c>
      <c r="P60" s="2">
        <f t="shared" si="5"/>
        <v>51460079.495736822</v>
      </c>
      <c r="Q60" s="2">
        <f t="shared" si="6"/>
        <v>69187588.718699902</v>
      </c>
      <c r="R60" s="4">
        <f>$H$28/5</f>
        <v>25286321.261557758</v>
      </c>
      <c r="S60" s="4">
        <f>$H$22/5</f>
        <v>8109144.5365158077</v>
      </c>
      <c r="T60">
        <v>27543000</v>
      </c>
      <c r="U60">
        <v>19762000</v>
      </c>
    </row>
    <row r="61" spans="2:21" x14ac:dyDescent="0.25">
      <c r="B61">
        <v>2011</v>
      </c>
      <c r="C61" s="3"/>
      <c r="D61" s="3">
        <f>$C$63/5</f>
        <v>31861863.33626432</v>
      </c>
      <c r="E61" s="1">
        <v>37339000</v>
      </c>
      <c r="F61" s="3"/>
      <c r="G61" s="5">
        <v>21199893.079999998</v>
      </c>
      <c r="H61" s="3">
        <f t="shared" si="8"/>
        <v>48759754.083999991</v>
      </c>
      <c r="I61" s="1">
        <v>118510000</v>
      </c>
      <c r="J61" s="3">
        <f t="shared" si="9"/>
        <v>13852984.059245357</v>
      </c>
      <c r="K61" s="3">
        <f>[2]Sheet1!$K$31/10</f>
        <v>18975987.449999996</v>
      </c>
      <c r="L61" s="2">
        <f t="shared" si="7"/>
        <v>50837850.786264315</v>
      </c>
      <c r="M61" s="2">
        <f>[1]Sheet2!$H$26/5</f>
        <v>8562336.0594724976</v>
      </c>
      <c r="N61" s="2">
        <f>[1]Sheet2!$H$27/5</f>
        <v>48519904.337010339</v>
      </c>
      <c r="O61" s="4">
        <f>H$16/5</f>
        <v>20667684.381689567</v>
      </c>
      <c r="P61" s="2">
        <f t="shared" si="5"/>
        <v>59400186.845736817</v>
      </c>
      <c r="Q61" s="2">
        <f t="shared" si="6"/>
        <v>69187588.718699902</v>
      </c>
      <c r="R61" s="4">
        <f>$H$28/5</f>
        <v>25286321.261557758</v>
      </c>
      <c r="S61" s="4">
        <f>$H$22/5</f>
        <v>8109144.5365158077</v>
      </c>
      <c r="T61">
        <v>28374000</v>
      </c>
      <c r="U61">
        <v>21198000</v>
      </c>
    </row>
    <row r="62" spans="2:21" x14ac:dyDescent="0.25">
      <c r="B62">
        <v>2012</v>
      </c>
      <c r="C62" s="3"/>
      <c r="D62" s="3">
        <f>$C$63/5</f>
        <v>31861863.33626432</v>
      </c>
      <c r="E62" s="1">
        <v>28592000</v>
      </c>
      <c r="F62" s="3"/>
      <c r="G62" s="5">
        <v>22538788.526000001</v>
      </c>
      <c r="H62" s="3">
        <f t="shared" si="8"/>
        <v>51839213.609799996</v>
      </c>
      <c r="I62" s="1">
        <v>110339000</v>
      </c>
      <c r="J62" s="3">
        <f t="shared" si="9"/>
        <v>13852984.059245357</v>
      </c>
      <c r="K62" s="3">
        <f>[2]Sheet1!$K$31/10</f>
        <v>18975987.449999996</v>
      </c>
      <c r="L62" s="2">
        <f t="shared" si="7"/>
        <v>50837850.786264315</v>
      </c>
      <c r="M62" s="2">
        <f>[1]Sheet2!$H$26/5</f>
        <v>8562336.0594724976</v>
      </c>
      <c r="N62" s="2">
        <f>[1]Sheet2!$H$27/5</f>
        <v>48519904.337010339</v>
      </c>
      <c r="O62" s="4">
        <f>H$16/5</f>
        <v>20667684.381689567</v>
      </c>
      <c r="P62" s="2">
        <f t="shared" si="5"/>
        <v>59400186.845736817</v>
      </c>
      <c r="Q62" s="2">
        <f t="shared" si="6"/>
        <v>69187588.718699902</v>
      </c>
      <c r="R62" s="4">
        <f>$H$28/5</f>
        <v>25286321.261557758</v>
      </c>
      <c r="S62" s="4">
        <f>$H$22/5</f>
        <v>8109144.5365158077</v>
      </c>
      <c r="T62">
        <v>30727000</v>
      </c>
      <c r="U62">
        <v>21726000</v>
      </c>
    </row>
    <row r="63" spans="2:21" x14ac:dyDescent="0.25">
      <c r="B63">
        <v>2013</v>
      </c>
      <c r="C63" s="3">
        <f>H10</f>
        <v>159309316.68132159</v>
      </c>
      <c r="D63" s="3">
        <f>$C$63/5</f>
        <v>31861863.33626432</v>
      </c>
      <c r="E63" s="1">
        <v>35576000</v>
      </c>
      <c r="F63" s="3">
        <f>E63+E62+E61+E60+E59</f>
        <v>149587000</v>
      </c>
      <c r="G63" s="5">
        <v>22475316.221999999</v>
      </c>
      <c r="H63" s="3">
        <f t="shared" si="8"/>
        <v>51693227.310599998</v>
      </c>
      <c r="I63" s="1">
        <v>140889000</v>
      </c>
      <c r="J63" s="3">
        <f t="shared" si="9"/>
        <v>13852984.059245357</v>
      </c>
      <c r="K63" s="3">
        <f>[2]Sheet1!$K$31/10</f>
        <v>18975987.449999996</v>
      </c>
      <c r="L63" s="2">
        <f t="shared" si="7"/>
        <v>50837850.786264315</v>
      </c>
      <c r="M63" s="2">
        <f>[1]Sheet2!$H$26/5</f>
        <v>8562336.0594724976</v>
      </c>
      <c r="N63" s="2">
        <f>[1]Sheet2!$H$27/5</f>
        <v>48519904.337010339</v>
      </c>
      <c r="O63" s="4">
        <f>H$16/5</f>
        <v>20667684.381689567</v>
      </c>
      <c r="P63" s="2">
        <f t="shared" si="5"/>
        <v>59400186.845736817</v>
      </c>
      <c r="Q63" s="2">
        <f t="shared" si="6"/>
        <v>69187588.718699902</v>
      </c>
      <c r="R63" s="4">
        <f>$H$28/5</f>
        <v>25286321.261557758</v>
      </c>
      <c r="S63" s="4">
        <f>$H$22/5</f>
        <v>8109144.5365158077</v>
      </c>
      <c r="T63">
        <v>29831000</v>
      </c>
      <c r="U63">
        <v>21457000</v>
      </c>
    </row>
    <row r="64" spans="2:21" x14ac:dyDescent="0.25">
      <c r="B64">
        <v>2014</v>
      </c>
      <c r="C64" s="3"/>
      <c r="D64" s="3">
        <f>$C$68/5</f>
        <v>19688634.020860221</v>
      </c>
      <c r="E64" s="1">
        <v>29862000</v>
      </c>
      <c r="F64" s="3"/>
      <c r="G64" s="5">
        <v>24105338</v>
      </c>
      <c r="H64" s="3">
        <f t="shared" si="8"/>
        <v>55442277.399999999</v>
      </c>
      <c r="I64" s="1">
        <v>145626000</v>
      </c>
      <c r="J64" s="3">
        <f t="shared" si="9"/>
        <v>8560275.6612435747</v>
      </c>
      <c r="K64" s="3">
        <f>[2]Sheet1!$K$31/10</f>
        <v>18975987.449999996</v>
      </c>
      <c r="L64" s="2">
        <f t="shared" si="7"/>
        <v>38664621.470860213</v>
      </c>
      <c r="M64" s="2">
        <f>[1]Sheet2!$I$26/5</f>
        <v>8036047.3357376261</v>
      </c>
      <c r="N64" s="2">
        <f>[1]Sheet2!$I$27/5</f>
        <v>45537601.569179721</v>
      </c>
      <c r="O64" s="4">
        <f>I$16/5</f>
        <v>12641787.132236825</v>
      </c>
      <c r="P64" s="2">
        <f t="shared" si="5"/>
        <v>46700668.806597836</v>
      </c>
      <c r="Q64" s="2">
        <f t="shared" si="6"/>
        <v>58179388.701416545</v>
      </c>
      <c r="R64" s="4">
        <f>$I$28/5</f>
        <v>15733167.473900855</v>
      </c>
      <c r="S64" s="4">
        <f>$I$22/5</f>
        <v>5007117.0805097278</v>
      </c>
      <c r="T64">
        <v>30867000</v>
      </c>
      <c r="U64">
        <v>22446000</v>
      </c>
    </row>
    <row r="65" spans="2:21" x14ac:dyDescent="0.25">
      <c r="B65">
        <v>2015</v>
      </c>
      <c r="C65" s="3"/>
      <c r="D65" s="3">
        <f>$C$68/5</f>
        <v>19688634.020860221</v>
      </c>
      <c r="E65" s="6">
        <v>40575000</v>
      </c>
      <c r="F65" s="3"/>
      <c r="G65" s="5">
        <v>24308463.171999998</v>
      </c>
      <c r="H65" s="3">
        <f t="shared" si="8"/>
        <v>55909465.29559999</v>
      </c>
      <c r="I65" s="1">
        <v>158744000</v>
      </c>
      <c r="J65" s="3">
        <f t="shared" si="9"/>
        <v>8560275.6612435747</v>
      </c>
      <c r="K65" s="3">
        <f>[2]Sheet1!$K$31/10</f>
        <v>18975987.449999996</v>
      </c>
      <c r="L65" s="2">
        <f t="shared" si="7"/>
        <v>38664621.470860213</v>
      </c>
      <c r="M65" s="2">
        <f>[1]Sheet2!$I$26/5</f>
        <v>8036047.3357376261</v>
      </c>
      <c r="N65" s="2">
        <f>[1]Sheet2!$I$27/5</f>
        <v>45537601.569179721</v>
      </c>
      <c r="O65" s="4">
        <f>I$16/5</f>
        <v>12641787.132236825</v>
      </c>
      <c r="P65" s="2">
        <f t="shared" si="5"/>
        <v>46700668.806597836</v>
      </c>
      <c r="Q65" s="2">
        <f t="shared" si="6"/>
        <v>58179388.701416545</v>
      </c>
      <c r="R65" s="4">
        <f>$I$28/5</f>
        <v>15733167.473900855</v>
      </c>
      <c r="S65" s="4">
        <f>$I$22/5</f>
        <v>5007117.0805097278</v>
      </c>
      <c r="T65">
        <v>38929000</v>
      </c>
      <c r="U65">
        <v>22347000</v>
      </c>
    </row>
    <row r="66" spans="2:21" x14ac:dyDescent="0.25">
      <c r="B66">
        <v>2016</v>
      </c>
      <c r="C66" s="3"/>
      <c r="D66" s="3">
        <f>$C$68/5</f>
        <v>19688634.020860221</v>
      </c>
      <c r="E66" s="6">
        <v>44944336</v>
      </c>
      <c r="F66" s="3"/>
      <c r="G66" s="5">
        <v>20462648.690000001</v>
      </c>
      <c r="H66" s="3">
        <f t="shared" si="8"/>
        <v>47064091.986999996</v>
      </c>
      <c r="I66" s="1">
        <v>133073000</v>
      </c>
      <c r="J66" s="3">
        <f t="shared" si="9"/>
        <v>8560275.6612435747</v>
      </c>
      <c r="K66" s="3">
        <f>[2]Sheet1!$K$31/10</f>
        <v>18975987.449999996</v>
      </c>
      <c r="L66" s="2">
        <f t="shared" si="7"/>
        <v>38664621.470860213</v>
      </c>
      <c r="M66" s="2">
        <f>[1]Sheet2!$I$26/5</f>
        <v>8036047.3357376261</v>
      </c>
      <c r="N66" s="2">
        <f>[1]Sheet2!$I$27/5</f>
        <v>45537601.569179721</v>
      </c>
      <c r="O66" s="4">
        <f>I$16/5</f>
        <v>12641787.132236825</v>
      </c>
      <c r="P66" s="2">
        <f t="shared" si="5"/>
        <v>46700668.806597836</v>
      </c>
      <c r="Q66" s="2">
        <f t="shared" si="6"/>
        <v>58179388.701416545</v>
      </c>
      <c r="R66" s="4">
        <f>$I$28/5</f>
        <v>15733167.473900855</v>
      </c>
      <c r="S66" s="4">
        <f>$I$22/5</f>
        <v>5007117.0805097278</v>
      </c>
      <c r="T66">
        <v>31286000</v>
      </c>
      <c r="U66">
        <v>20006000</v>
      </c>
    </row>
    <row r="67" spans="2:21" x14ac:dyDescent="0.25">
      <c r="B67">
        <v>2017</v>
      </c>
      <c r="C67" s="3"/>
      <c r="D67" s="3">
        <f>$C$68/5</f>
        <v>19688634.020860221</v>
      </c>
      <c r="E67" s="6">
        <v>36703000</v>
      </c>
      <c r="F67" s="3"/>
      <c r="G67" s="5">
        <v>18449853.18</v>
      </c>
      <c r="H67" s="3">
        <f t="shared" si="8"/>
        <v>42434662.313999996</v>
      </c>
      <c r="I67" s="1">
        <v>146143000</v>
      </c>
      <c r="J67" s="3">
        <f t="shared" si="9"/>
        <v>8560275.6612435747</v>
      </c>
      <c r="K67" s="3">
        <f>[2]Sheet1!$K$31/10</f>
        <v>18975987.449999996</v>
      </c>
      <c r="L67" s="2">
        <f t="shared" si="7"/>
        <v>38664621.470860213</v>
      </c>
      <c r="M67" s="2">
        <f>[1]Sheet2!$I$26/5</f>
        <v>8036047.3357376261</v>
      </c>
      <c r="N67" s="2">
        <f>[1]Sheet2!$I$27/5</f>
        <v>45537601.569179721</v>
      </c>
      <c r="O67" s="4">
        <f>I$16/5</f>
        <v>12641787.132236825</v>
      </c>
      <c r="P67" s="2">
        <f t="shared" si="5"/>
        <v>46700668.806597836</v>
      </c>
      <c r="Q67" s="2">
        <f t="shared" si="6"/>
        <v>58179388.701416545</v>
      </c>
      <c r="R67" s="4">
        <f>$I$28/5</f>
        <v>15733167.473900855</v>
      </c>
      <c r="S67" s="4">
        <f>$I$22/5</f>
        <v>5007117.0805097278</v>
      </c>
      <c r="T67">
        <v>38765000</v>
      </c>
      <c r="U67">
        <v>18762000</v>
      </c>
    </row>
    <row r="68" spans="2:21" x14ac:dyDescent="0.25">
      <c r="B68">
        <v>2018</v>
      </c>
      <c r="C68" s="3">
        <f>I10</f>
        <v>98443170.10430111</v>
      </c>
      <c r="D68" s="3">
        <f>$C$68/5</f>
        <v>19688634.020860221</v>
      </c>
      <c r="E68" s="6">
        <v>44919000</v>
      </c>
      <c r="F68" s="3">
        <f>E68+E67+E66+E65+E64</f>
        <v>197003336</v>
      </c>
      <c r="G68" s="5">
        <v>16962565.719999999</v>
      </c>
      <c r="H68" s="3">
        <f t="shared" si="8"/>
        <v>39013901.155999996</v>
      </c>
      <c r="I68" s="1">
        <v>132125000</v>
      </c>
      <c r="J68" s="3">
        <f t="shared" si="9"/>
        <v>8560275.6612435747</v>
      </c>
      <c r="K68" s="3">
        <f>[2]Sheet1!$K$31/10</f>
        <v>18975987.449999996</v>
      </c>
      <c r="L68" s="2">
        <f t="shared" si="7"/>
        <v>38664621.470860213</v>
      </c>
      <c r="M68" s="2">
        <f>[1]Sheet2!$I$26/5</f>
        <v>8036047.3357376261</v>
      </c>
      <c r="N68" s="2">
        <f>[1]Sheet2!$I$27/5</f>
        <v>45537601.569179721</v>
      </c>
      <c r="O68" s="4">
        <f>I$16/5</f>
        <v>12641787.132236825</v>
      </c>
      <c r="P68" s="2">
        <f t="shared" si="5"/>
        <v>46700668.806597836</v>
      </c>
      <c r="Q68" s="2">
        <f t="shared" si="6"/>
        <v>58179388.701416545</v>
      </c>
      <c r="R68" s="4">
        <f>$I$28/5</f>
        <v>15733167.473900855</v>
      </c>
      <c r="S68" s="4">
        <f>$I$22/5</f>
        <v>5007117.0805097278</v>
      </c>
      <c r="T68">
        <v>37372000</v>
      </c>
      <c r="U68">
        <v>17556000</v>
      </c>
    </row>
    <row r="69" spans="2:21" x14ac:dyDescent="0.25">
      <c r="B69">
        <v>2019</v>
      </c>
      <c r="C69" s="3"/>
      <c r="D69" s="3">
        <f>$C$70/2</f>
        <v>22856691.685732219</v>
      </c>
      <c r="E69" s="6">
        <v>69425000</v>
      </c>
      <c r="F69" s="3"/>
      <c r="G69" s="5">
        <v>14378726.969999999</v>
      </c>
      <c r="H69" s="3">
        <f t="shared" si="8"/>
        <v>33071072.030999996</v>
      </c>
      <c r="I69" s="1">
        <v>128622000</v>
      </c>
      <c r="J69" s="3">
        <f t="shared" si="9"/>
        <v>9937692.0372748785</v>
      </c>
      <c r="K69" s="3">
        <f>[2]Sheet1!$K$31/10</f>
        <v>18975987.449999996</v>
      </c>
      <c r="L69" s="2">
        <f t="shared" si="7"/>
        <v>41832679.135732219</v>
      </c>
      <c r="M69" s="2">
        <f>[1]Sheet2!$J$26/2</f>
        <v>6096150.22421744</v>
      </c>
      <c r="N69" s="2">
        <f>[1]Sheet2!$J$27/2</f>
        <v>28199276.322180413</v>
      </c>
      <c r="O69" s="4">
        <f>J$16/2</f>
        <v>14073410.02504348</v>
      </c>
      <c r="P69" s="2">
        <f t="shared" si="5"/>
        <v>47928829.359949656</v>
      </c>
      <c r="Q69" s="2">
        <f t="shared" si="6"/>
        <v>42272686.347223893</v>
      </c>
      <c r="R69" s="4">
        <f>$J$28/2</f>
        <v>18683050.16581323</v>
      </c>
      <c r="S69" s="4">
        <f>$J$22/2</f>
        <v>5788937.6189054605</v>
      </c>
      <c r="T69">
        <v>33519000</v>
      </c>
      <c r="U69">
        <v>16102000</v>
      </c>
    </row>
    <row r="70" spans="2:21" x14ac:dyDescent="0.25">
      <c r="B70">
        <v>2020</v>
      </c>
      <c r="C70" s="3">
        <f>J10</f>
        <v>45713383.371464439</v>
      </c>
      <c r="D70" s="3">
        <f>$C$70/2</f>
        <v>22856691.685732219</v>
      </c>
      <c r="E70" s="6">
        <v>35681000</v>
      </c>
      <c r="F70" s="3"/>
      <c r="G70" s="5">
        <v>19489962.150000002</v>
      </c>
      <c r="H70" s="3">
        <f t="shared" si="8"/>
        <v>44826912.945</v>
      </c>
      <c r="I70" s="1">
        <v>108085000</v>
      </c>
      <c r="J70" s="3">
        <f t="shared" si="9"/>
        <v>9937692.0372748785</v>
      </c>
      <c r="K70" s="3">
        <f>[2]Sheet1!$K$31/10</f>
        <v>18975987.449999996</v>
      </c>
      <c r="L70" s="2">
        <f>K70+D70</f>
        <v>41832679.135732219</v>
      </c>
      <c r="M70" s="2">
        <f>[1]Sheet2!$J$26/2</f>
        <v>6096150.22421744</v>
      </c>
      <c r="N70" s="2">
        <f>[1]Sheet2!$J$27/2</f>
        <v>28199276.322180413</v>
      </c>
      <c r="O70" s="4">
        <f>J$16/2</f>
        <v>14073410.02504348</v>
      </c>
      <c r="P70" s="2">
        <f t="shared" si="5"/>
        <v>47928829.359949656</v>
      </c>
      <c r="Q70" s="2">
        <f t="shared" si="6"/>
        <v>42272686.347223893</v>
      </c>
      <c r="R70" s="4">
        <f>$J$28/2</f>
        <v>18683050.16581323</v>
      </c>
      <c r="S70" s="4">
        <f>$J$22/2</f>
        <v>5788937.6189054605</v>
      </c>
      <c r="T70">
        <v>25365000</v>
      </c>
      <c r="U70">
        <v>19936000</v>
      </c>
    </row>
    <row r="71" spans="2:21" x14ac:dyDescent="0.25">
      <c r="C71" s="3"/>
      <c r="D71" s="3"/>
      <c r="E71" s="3"/>
      <c r="F71" s="3"/>
      <c r="G71" s="5">
        <v>19961000</v>
      </c>
      <c r="H71" s="3"/>
      <c r="I71" s="1">
        <v>109520000</v>
      </c>
      <c r="J71" s="3"/>
      <c r="K71" s="3">
        <f>[2]Sheet1!$K$31/10</f>
        <v>18975987.449999996</v>
      </c>
      <c r="T71">
        <v>26550000</v>
      </c>
      <c r="U71">
        <v>19961000</v>
      </c>
    </row>
    <row r="72" spans="2:21" x14ac:dyDescent="0.25">
      <c r="C72" s="3"/>
      <c r="D72" s="3"/>
      <c r="E72" s="3"/>
      <c r="F72" s="3"/>
      <c r="G72" s="5">
        <v>19856000</v>
      </c>
      <c r="H72" s="3"/>
      <c r="I72" s="1">
        <v>138637000</v>
      </c>
      <c r="J72" s="3"/>
      <c r="T72">
        <v>29964000</v>
      </c>
      <c r="U72">
        <v>19856000</v>
      </c>
    </row>
    <row r="73" spans="2:21" x14ac:dyDescent="0.25">
      <c r="C73" s="3"/>
      <c r="D73" s="3"/>
      <c r="E73" s="3"/>
      <c r="F73" s="3"/>
      <c r="G73" s="5">
        <v>23191000</v>
      </c>
      <c r="H73" s="3"/>
      <c r="I73" s="3"/>
      <c r="J73" s="3"/>
      <c r="U73">
        <v>23191000</v>
      </c>
    </row>
    <row r="76" spans="2:21" x14ac:dyDescent="0.25">
      <c r="D76" t="s">
        <v>36</v>
      </c>
      <c r="E76" t="s">
        <v>39</v>
      </c>
      <c r="F76" t="s">
        <v>40</v>
      </c>
      <c r="G76" t="s">
        <v>41</v>
      </c>
    </row>
    <row r="77" spans="2:21" x14ac:dyDescent="0.25">
      <c r="D77" s="2" t="s">
        <v>2</v>
      </c>
      <c r="E77" s="2">
        <f>SUM(C10:J10)</f>
        <v>1332478632.3857067</v>
      </c>
      <c r="F77" s="2">
        <f>SUM(M39:M70)</f>
        <v>223818795.59592566</v>
      </c>
      <c r="G77" s="2">
        <f>SUM(K41:K70)</f>
        <v>354329106.74999994</v>
      </c>
      <c r="H77" s="2">
        <f>E77+F77+G77</f>
        <v>1910626534.7316322</v>
      </c>
    </row>
    <row r="78" spans="2:21" x14ac:dyDescent="0.25">
      <c r="D78" t="s">
        <v>37</v>
      </c>
      <c r="E78" s="2">
        <f>SUM(C16:J16)</f>
        <v>1044601301.5233682</v>
      </c>
      <c r="F78" s="2">
        <f>SUM(N39:N70)</f>
        <v>1255615358.4801219</v>
      </c>
      <c r="G78" s="2"/>
      <c r="H78" s="2">
        <f t="shared" ref="H78:H80" si="10">E78+F78+G78</f>
        <v>2300216660.00349</v>
      </c>
    </row>
    <row r="79" spans="2:21" x14ac:dyDescent="0.25">
      <c r="D79" t="s">
        <v>1</v>
      </c>
      <c r="E79" s="2">
        <f>SUM(C22:J22)</f>
        <v>373849869.25146621</v>
      </c>
      <c r="H79" s="2">
        <f t="shared" si="10"/>
        <v>373849869.25146621</v>
      </c>
    </row>
    <row r="80" spans="2:21" x14ac:dyDescent="0.25">
      <c r="D80" t="s">
        <v>38</v>
      </c>
      <c r="E80" s="2">
        <f>SUM(C28:J28)</f>
        <v>1213787228.1176646</v>
      </c>
      <c r="H80" s="2">
        <f t="shared" si="10"/>
        <v>1213787228.1176646</v>
      </c>
    </row>
    <row r="81" spans="5:8" x14ac:dyDescent="0.25">
      <c r="E81" s="2">
        <f t="shared" ref="E81:G81" si="11">SUM(E77:E80)</f>
        <v>3964717031.2782059</v>
      </c>
      <c r="F81" s="2">
        <f t="shared" si="11"/>
        <v>1479434154.0760474</v>
      </c>
      <c r="G81" s="2">
        <f t="shared" si="11"/>
        <v>354329106.74999994</v>
      </c>
      <c r="H81" s="2">
        <f>SUM(H77:H80)</f>
        <v>5798480292.1042528</v>
      </c>
    </row>
  </sheetData>
  <mergeCells count="2">
    <mergeCell ref="M36:N36"/>
    <mergeCell ref="C3:J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raw data</vt:lpstr>
      <vt:lpstr>chart of selected results</vt:lpstr>
      <vt:lpstr>chart of all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Tom Bide - BGS</cp:lastModifiedBy>
  <dcterms:created xsi:type="dcterms:W3CDTF">2024-11-01T10:18:27Z</dcterms:created>
  <dcterms:modified xsi:type="dcterms:W3CDTF">2025-12-09T12:29:29Z</dcterms:modified>
</cp:coreProperties>
</file>