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hmarvin/Downloads/SARAH/BMT Submission/"/>
    </mc:Choice>
  </mc:AlternateContent>
  <xr:revisionPtr revIDLastSave="0" documentId="8_{851355AF-6D3E-9741-92C5-310461D882EE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RAW data" sheetId="1" r:id="rId1"/>
  </sheets>
  <definedNames>
    <definedName name="_xlnm._FilterDatabase" localSheetId="0" hidden="1">'RAW data'!$A$1:$BD$100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3" i="1" l="1"/>
  <c r="C82" i="1"/>
  <c r="C81" i="1"/>
  <c r="C52" i="1" l="1"/>
  <c r="C54" i="1"/>
  <c r="C57" i="1"/>
  <c r="C59" i="1"/>
  <c r="C48" i="1"/>
  <c r="C47" i="1" l="1"/>
  <c r="C49" i="1"/>
  <c r="C50" i="1"/>
  <c r="C53" i="1"/>
  <c r="C55" i="1"/>
  <c r="C56" i="1"/>
  <c r="C58" i="1"/>
  <c r="C60" i="1"/>
  <c r="C61" i="1"/>
  <c r="C63" i="1"/>
  <c r="C64" i="1"/>
  <c r="C65" i="1"/>
  <c r="C67" i="1"/>
  <c r="C68" i="1"/>
  <c r="C70" i="1"/>
  <c r="C46" i="1" l="1"/>
  <c r="C45" i="1"/>
  <c r="C44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<sst xmlns="http://schemas.openxmlformats.org/spreadsheetml/2006/main" count="651" uniqueCount="113">
  <si>
    <t>SEX</t>
  </si>
  <si>
    <t>DIAGNOSIS</t>
  </si>
  <si>
    <t>TRNSPLANT TYPE</t>
  </si>
  <si>
    <t>NO. OF SESSIONS</t>
  </si>
  <si>
    <t>ATT (%)</t>
  </si>
  <si>
    <t>F</t>
  </si>
  <si>
    <t>M</t>
  </si>
  <si>
    <t>Myelodysplastic Syndrome</t>
  </si>
  <si>
    <t>Non-Hodgkin Lymphoma</t>
  </si>
  <si>
    <t>Chronic Lymphocytic Leukaemia/Myelodysplastic Syndrome</t>
  </si>
  <si>
    <t>Multiple Myeloma</t>
  </si>
  <si>
    <t>Acute Myeloid Leukaemia</t>
  </si>
  <si>
    <t>T-Cell Lymphoma (Non-Hodgkin Lymphoma)</t>
  </si>
  <si>
    <t>Hodgkin Lymphoma/Non-Hodgkin Lymphoma</t>
  </si>
  <si>
    <t>Chronic Myeloid Leukaemia</t>
  </si>
  <si>
    <t>Acute Lymphoblastic Leukaemia</t>
  </si>
  <si>
    <t>Amyloidosis</t>
  </si>
  <si>
    <t>Lymphoma</t>
  </si>
  <si>
    <t>Allogeneic SCT</t>
  </si>
  <si>
    <t>Autologous SCT</t>
  </si>
  <si>
    <t>Allogeneic SCT (Double Cord)</t>
  </si>
  <si>
    <t>CNS Lymphoma</t>
  </si>
  <si>
    <t>MYELOMA</t>
  </si>
  <si>
    <t>Mulitple Myloma 2015</t>
  </si>
  <si>
    <t>H LYMPHOMA</t>
  </si>
  <si>
    <t>MULTIPLE MYELOMA</t>
  </si>
  <si>
    <t>AML - Transplant in JULY</t>
  </si>
  <si>
    <t>T-CELL LYMPHOMA</t>
  </si>
  <si>
    <t>Mulitple Myloma 2011, Right femur resection</t>
  </si>
  <si>
    <t>POEMS</t>
  </si>
  <si>
    <t xml:space="preserve">SCLERODEMOA </t>
  </si>
  <si>
    <t>ACUTE MYELOID LEUKEMIA</t>
  </si>
  <si>
    <t>NHL</t>
  </si>
  <si>
    <t>LYMPHOMA</t>
  </si>
  <si>
    <t>LARGE B-CELL LYMPHOMA</t>
  </si>
  <si>
    <t>ACUTE MYELOID LEUKAEMIA</t>
  </si>
  <si>
    <t>AMAPHATIC LARGE CELL LYMPHOMA</t>
  </si>
  <si>
    <t>MULIPLE MYELOMA</t>
  </si>
  <si>
    <t>?</t>
  </si>
  <si>
    <t>AUTO</t>
  </si>
  <si>
    <t>auto</t>
  </si>
  <si>
    <t>ALLO</t>
  </si>
  <si>
    <t>AGE @ TIME OF TRANSPLANT</t>
  </si>
  <si>
    <t>Allogenic</t>
  </si>
  <si>
    <t>autologous SCT</t>
  </si>
  <si>
    <t>Scleroderma</t>
  </si>
  <si>
    <t>Auto &amp; Allo</t>
  </si>
  <si>
    <t>FULL SET</t>
  </si>
  <si>
    <t>N</t>
  </si>
  <si>
    <t>Y</t>
  </si>
  <si>
    <t>82..9</t>
  </si>
  <si>
    <t>ID</t>
  </si>
  <si>
    <t>BFI SCORE_pre</t>
  </si>
  <si>
    <t>BFI_post</t>
  </si>
  <si>
    <t>FACTBMT_TS_PRE</t>
  </si>
  <si>
    <t>FACTBMT_TS_POST</t>
  </si>
  <si>
    <t>FACTBMT_FULLSET</t>
  </si>
  <si>
    <t>FACTBMTPW_PRE</t>
  </si>
  <si>
    <t>FACTBMT_PW_POST</t>
  </si>
  <si>
    <t>FACTBMT_SW_PRE</t>
  </si>
  <si>
    <t>FACTBMT_SW_POST</t>
  </si>
  <si>
    <t>FACTBMT_EW_PRE</t>
  </si>
  <si>
    <t>FACTBMT_EW_POST</t>
  </si>
  <si>
    <t>FACTBMT_FW_PRE</t>
  </si>
  <si>
    <t>FACTBMT_AD_PRE</t>
  </si>
  <si>
    <t>FACTBMT_AC_POST</t>
  </si>
  <si>
    <t>1RM LEG_POST</t>
  </si>
  <si>
    <t>1RM LEG_PRE</t>
  </si>
  <si>
    <t>1RM ROW_POST</t>
  </si>
  <si>
    <t>1RM ROW_PRE</t>
  </si>
  <si>
    <t>GRIP STRENGTH_L_PRE</t>
  </si>
  <si>
    <t>GRIP STRENGTH_L_POST</t>
  </si>
  <si>
    <t>GRIP STRENGTH_R_PRE</t>
  </si>
  <si>
    <t>GRIP STRENGTH_R_POST</t>
  </si>
  <si>
    <t>S2S_PRE</t>
  </si>
  <si>
    <t>S2S_POST</t>
  </si>
  <si>
    <t>6MWT_PRE</t>
  </si>
  <si>
    <t>6MWT_POST</t>
  </si>
  <si>
    <t>BALANCE_L_PRE</t>
  </si>
  <si>
    <t>BALANCE_L_POST</t>
  </si>
  <si>
    <t>BALANCE_R_PRE</t>
  </si>
  <si>
    <t>BALANCE_R_POST</t>
  </si>
  <si>
    <t>WEIGHT_PRE</t>
  </si>
  <si>
    <t>WEIGHT_POST</t>
  </si>
  <si>
    <t>BODYFAT_PRE</t>
  </si>
  <si>
    <t>BODYFAT_POST</t>
  </si>
  <si>
    <t>FFM_PRE</t>
  </si>
  <si>
    <t>FFM_POST</t>
  </si>
  <si>
    <t>Diagnosis overall class</t>
  </si>
  <si>
    <t>Myeloma</t>
  </si>
  <si>
    <t>TRANSPLANT TYPE (SPSS)</t>
  </si>
  <si>
    <t>allo</t>
  </si>
  <si>
    <t>combined</t>
  </si>
  <si>
    <t>FACT_BMTFW_POST</t>
  </si>
  <si>
    <t>TRANSPLANT YR</t>
  </si>
  <si>
    <t>multiple myeloma</t>
  </si>
  <si>
    <t>myeloma</t>
  </si>
  <si>
    <t>plasmacytoma</t>
  </si>
  <si>
    <t>hodgkin lymphoma</t>
  </si>
  <si>
    <t>Myeloid Leukaemia</t>
  </si>
  <si>
    <t>large -cell Lymphoma</t>
  </si>
  <si>
    <t>Non-hodgkins Lymphoma</t>
  </si>
  <si>
    <t>large b-cell lymphoma</t>
  </si>
  <si>
    <t>lymphoma</t>
  </si>
  <si>
    <t xml:space="preserve">acute myeloid leukemia </t>
  </si>
  <si>
    <t>unknown</t>
  </si>
  <si>
    <t>other</t>
  </si>
  <si>
    <t>leukemia</t>
  </si>
  <si>
    <t>before/after donation</t>
  </si>
  <si>
    <t>before</t>
  </si>
  <si>
    <t>after</t>
  </si>
  <si>
    <t>Initial Assessment Date</t>
  </si>
  <si>
    <t>Date of Transplant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</si>
</sst>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2" borderId="0" applyNumberFormat="0" applyBorder="0" applyAlignment="0" applyProtection="0"/>
  </cellStyleXfs>
  <cellXfs count="32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2" fontId="0" fillId="0" borderId="0" xfId="0" applyNumberForma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 vertical="center" wrapText="1"/>
    </xf>
    <xf numFmtId="1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1" fontId="6" fillId="0" borderId="0" xfId="0" applyNumberFormat="1" applyFont="1" applyFill="1" applyBorder="1" applyAlignment="1">
      <alignment horizontal="center"/>
    </xf>
    <xf numFmtId="1" fontId="0" fillId="0" borderId="0" xfId="1" applyNumberFormat="1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2" fontId="5" fillId="0" borderId="0" xfId="0" applyNumberFormat="1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" fontId="6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center"/>
    </xf>
    <xf numFmtId="0" fontId="0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1" fontId="0" fillId="3" borderId="0" xfId="0" applyNumberFormat="1" applyFill="1" applyBorder="1" applyAlignment="1">
      <alignment horizontal="center" vertical="center" wrapText="1"/>
    </xf>
    <xf numFmtId="49" fontId="0" fillId="3" borderId="0" xfId="0" applyNumberFormat="1" applyFill="1" applyBorder="1" applyAlignment="1">
      <alignment horizontal="center" vertical="center"/>
    </xf>
    <xf numFmtId="1" fontId="0" fillId="3" borderId="0" xfId="0" applyNumberFormat="1" applyFill="1" applyBorder="1" applyAlignment="1">
      <alignment horizontal="center" vertical="center"/>
    </xf>
    <xf numFmtId="2" fontId="0" fillId="3" borderId="0" xfId="0" applyNumberFormat="1" applyFill="1" applyBorder="1" applyAlignment="1">
      <alignment horizontal="center" vertical="center"/>
    </xf>
    <xf numFmtId="1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2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1" fontId="4" fillId="0" borderId="0" xfId="2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6" fillId="0" borderId="0" xfId="0" applyFont="1" applyBorder="1" applyAlignment="1">
      <alignment horizontal="center"/>
    </xf>
  </cellXfs>
  <cellStyles count="3">
    <cellStyle name="Good" xfId="2" builtinId="26"/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12"/>
  <sheetViews>
    <sheetView tabSelected="1" zoomScale="109" zoomScaleNormal="70" workbookViewId="0">
      <pane ySplit="1" topLeftCell="A2" activePane="bottomLeft" state="frozen"/>
      <selection pane="bottomLeft" activeCell="AX84" sqref="AX84"/>
    </sheetView>
  </sheetViews>
  <sheetFormatPr baseColWidth="10" defaultColWidth="10.83203125" defaultRowHeight="16" x14ac:dyDescent="0.2"/>
  <cols>
    <col min="1" max="2" width="10.83203125" style="1"/>
    <col min="3" max="3" width="11.83203125" style="5" customWidth="1"/>
    <col min="4" max="5" width="49.5" style="6" customWidth="1"/>
    <col min="6" max="11" width="24.83203125" style="6" customWidth="1"/>
    <col min="12" max="12" width="16.83203125" style="5" customWidth="1"/>
    <col min="13" max="15" width="10.83203125" style="3"/>
    <col min="16" max="16" width="10.83203125" style="6"/>
    <col min="17" max="17" width="21.6640625" style="3" customWidth="1"/>
    <col min="18" max="18" width="18.1640625" style="3" customWidth="1"/>
    <col min="19" max="19" width="18.1640625" style="6" customWidth="1"/>
    <col min="20" max="20" width="22.83203125" style="3" customWidth="1"/>
    <col min="21" max="21" width="22" style="3" customWidth="1"/>
    <col min="22" max="22" width="16.83203125" style="3" customWidth="1"/>
    <col min="23" max="23" width="21" style="3" customWidth="1"/>
    <col min="24" max="24" width="20.33203125" style="3" customWidth="1"/>
    <col min="25" max="25" width="19" style="3" customWidth="1"/>
    <col min="26" max="26" width="25.6640625" style="3" customWidth="1"/>
    <col min="27" max="27" width="26.83203125" style="3" customWidth="1"/>
    <col min="28" max="28" width="38" style="3" customWidth="1"/>
    <col min="29" max="29" width="21.33203125" style="3" customWidth="1"/>
    <col min="30" max="30" width="37.33203125" style="3" customWidth="1"/>
    <col min="31" max="31" width="33.33203125" style="3" customWidth="1"/>
    <col min="32" max="32" width="27.6640625" style="3" customWidth="1"/>
    <col min="33" max="33" width="24.1640625" style="3" customWidth="1"/>
    <col min="34" max="51" width="10.83203125" style="3"/>
    <col min="52" max="16384" width="10.83203125" style="1"/>
  </cols>
  <sheetData>
    <row r="1" spans="1:51" s="17" customFormat="1" ht="16" customHeight="1" x14ac:dyDescent="0.2">
      <c r="A1" s="17" t="s">
        <v>51</v>
      </c>
      <c r="B1" s="18" t="s">
        <v>0</v>
      </c>
      <c r="C1" s="19" t="s">
        <v>42</v>
      </c>
      <c r="D1" s="20" t="s">
        <v>1</v>
      </c>
      <c r="E1" s="20" t="s">
        <v>88</v>
      </c>
      <c r="F1" s="20" t="s">
        <v>2</v>
      </c>
      <c r="G1" s="20" t="s">
        <v>90</v>
      </c>
      <c r="H1" s="20" t="s">
        <v>94</v>
      </c>
      <c r="I1" s="20" t="s">
        <v>108</v>
      </c>
      <c r="J1" s="20" t="s">
        <v>111</v>
      </c>
      <c r="K1" s="20" t="s">
        <v>112</v>
      </c>
      <c r="L1" s="21" t="s">
        <v>3</v>
      </c>
      <c r="M1" s="22" t="s">
        <v>4</v>
      </c>
      <c r="N1" s="22" t="s">
        <v>52</v>
      </c>
      <c r="O1" s="22" t="s">
        <v>53</v>
      </c>
      <c r="P1" s="20" t="s">
        <v>47</v>
      </c>
      <c r="Q1" s="22" t="s">
        <v>54</v>
      </c>
      <c r="R1" s="22" t="s">
        <v>55</v>
      </c>
      <c r="S1" s="20" t="s">
        <v>56</v>
      </c>
      <c r="T1" s="22" t="s">
        <v>57</v>
      </c>
      <c r="U1" s="22" t="s">
        <v>58</v>
      </c>
      <c r="V1" s="22" t="s">
        <v>59</v>
      </c>
      <c r="W1" s="22" t="s">
        <v>60</v>
      </c>
      <c r="X1" s="22" t="s">
        <v>61</v>
      </c>
      <c r="Y1" s="22" t="s">
        <v>62</v>
      </c>
      <c r="Z1" s="22" t="s">
        <v>63</v>
      </c>
      <c r="AA1" s="22" t="s">
        <v>93</v>
      </c>
      <c r="AB1" s="22" t="s">
        <v>64</v>
      </c>
      <c r="AC1" s="22" t="s">
        <v>65</v>
      </c>
      <c r="AD1" s="22" t="s">
        <v>67</v>
      </c>
      <c r="AE1" s="22" t="s">
        <v>66</v>
      </c>
      <c r="AF1" s="22" t="s">
        <v>69</v>
      </c>
      <c r="AG1" s="22" t="s">
        <v>68</v>
      </c>
      <c r="AH1" s="22" t="s">
        <v>70</v>
      </c>
      <c r="AI1" s="22" t="s">
        <v>71</v>
      </c>
      <c r="AJ1" s="22" t="s">
        <v>72</v>
      </c>
      <c r="AK1" s="22" t="s">
        <v>73</v>
      </c>
      <c r="AL1" s="22" t="s">
        <v>74</v>
      </c>
      <c r="AM1" s="22" t="s">
        <v>75</v>
      </c>
      <c r="AN1" s="22" t="s">
        <v>76</v>
      </c>
      <c r="AO1" s="22" t="s">
        <v>77</v>
      </c>
      <c r="AP1" s="22" t="s">
        <v>78</v>
      </c>
      <c r="AQ1" s="22" t="s">
        <v>79</v>
      </c>
      <c r="AR1" s="22" t="s">
        <v>80</v>
      </c>
      <c r="AS1" s="22" t="s">
        <v>81</v>
      </c>
      <c r="AT1" s="22" t="s">
        <v>82</v>
      </c>
      <c r="AU1" s="22" t="s">
        <v>83</v>
      </c>
      <c r="AV1" s="22" t="s">
        <v>84</v>
      </c>
      <c r="AW1" s="22" t="s">
        <v>85</v>
      </c>
      <c r="AX1" s="22" t="s">
        <v>86</v>
      </c>
      <c r="AY1" s="22" t="s">
        <v>87</v>
      </c>
    </row>
    <row r="2" spans="1:51" ht="17" x14ac:dyDescent="0.2">
      <c r="A2" s="1">
        <v>1</v>
      </c>
      <c r="B2" s="2" t="s">
        <v>5</v>
      </c>
      <c r="C2" s="4">
        <f>2014-1949</f>
        <v>65</v>
      </c>
      <c r="D2" s="6" t="s">
        <v>7</v>
      </c>
      <c r="E2" s="6" t="s">
        <v>106</v>
      </c>
      <c r="F2" s="6" t="s">
        <v>18</v>
      </c>
      <c r="G2" s="6" t="s">
        <v>91</v>
      </c>
      <c r="H2" s="14">
        <v>2014</v>
      </c>
      <c r="I2" s="14" t="s">
        <v>109</v>
      </c>
      <c r="J2" s="23">
        <v>41835</v>
      </c>
      <c r="K2" s="23">
        <v>41767</v>
      </c>
      <c r="L2" s="9">
        <v>8</v>
      </c>
      <c r="M2" s="3">
        <v>87.5</v>
      </c>
      <c r="N2" s="3">
        <v>1.2</v>
      </c>
      <c r="O2" s="3">
        <v>7.2</v>
      </c>
      <c r="P2" s="16" t="s">
        <v>49</v>
      </c>
      <c r="S2" s="16" t="s">
        <v>48</v>
      </c>
      <c r="T2" s="11">
        <v>26</v>
      </c>
      <c r="U2" s="12">
        <v>12</v>
      </c>
      <c r="V2" s="11">
        <v>26</v>
      </c>
      <c r="W2" s="12">
        <v>25</v>
      </c>
      <c r="X2" s="11">
        <v>21</v>
      </c>
      <c r="Y2" s="12">
        <v>16</v>
      </c>
      <c r="Z2" s="11">
        <v>21</v>
      </c>
      <c r="AA2" s="12">
        <v>14</v>
      </c>
      <c r="AB2" s="11"/>
      <c r="AC2" s="12"/>
      <c r="AD2" s="3">
        <v>55</v>
      </c>
      <c r="AE2" s="3">
        <v>70</v>
      </c>
      <c r="AF2" s="3">
        <v>32.5</v>
      </c>
      <c r="AG2" s="3">
        <v>40</v>
      </c>
      <c r="AN2" s="3">
        <v>390</v>
      </c>
      <c r="AO2" s="3">
        <v>437</v>
      </c>
      <c r="AP2" s="3">
        <v>20</v>
      </c>
      <c r="AQ2" s="3">
        <v>35</v>
      </c>
      <c r="AR2" s="3">
        <v>30</v>
      </c>
      <c r="AS2" s="3">
        <v>40</v>
      </c>
      <c r="AT2" s="3">
        <v>68.599999999999994</v>
      </c>
      <c r="AU2" s="3">
        <v>68.400000000000006</v>
      </c>
      <c r="AV2" s="3">
        <v>34.1</v>
      </c>
      <c r="AW2" s="3">
        <v>26.4</v>
      </c>
      <c r="AX2" s="3">
        <v>45.8</v>
      </c>
      <c r="AY2" s="3">
        <v>50.3</v>
      </c>
    </row>
    <row r="3" spans="1:51" ht="17" x14ac:dyDescent="0.2">
      <c r="A3" s="1">
        <v>3</v>
      </c>
      <c r="B3" s="2" t="s">
        <v>5</v>
      </c>
      <c r="C3" s="4">
        <f>2013-1966</f>
        <v>47</v>
      </c>
      <c r="D3" s="6" t="s">
        <v>9</v>
      </c>
      <c r="E3" s="6" t="s">
        <v>107</v>
      </c>
      <c r="F3" s="6" t="s">
        <v>18</v>
      </c>
      <c r="G3" s="6" t="s">
        <v>91</v>
      </c>
      <c r="H3" s="14">
        <v>2013</v>
      </c>
      <c r="I3" s="14" t="s">
        <v>109</v>
      </c>
      <c r="J3" s="23">
        <v>41842</v>
      </c>
      <c r="K3" s="23">
        <v>41583</v>
      </c>
      <c r="L3" s="9">
        <v>8</v>
      </c>
      <c r="M3" s="3">
        <v>100</v>
      </c>
      <c r="N3" s="3">
        <v>3</v>
      </c>
      <c r="O3" s="3">
        <v>1.5</v>
      </c>
      <c r="P3" s="16" t="s">
        <v>49</v>
      </c>
      <c r="S3" s="16" t="s">
        <v>49</v>
      </c>
      <c r="T3" s="11">
        <v>23.333333333333332</v>
      </c>
      <c r="U3" s="12">
        <v>23</v>
      </c>
      <c r="V3" s="11">
        <v>23.333333333333332</v>
      </c>
      <c r="W3" s="12">
        <v>25.2</v>
      </c>
      <c r="X3" s="11"/>
      <c r="Y3" s="12"/>
      <c r="Z3" s="11">
        <v>16</v>
      </c>
      <c r="AA3" s="12">
        <v>25.666666666666668</v>
      </c>
      <c r="AB3" s="11">
        <v>28</v>
      </c>
      <c r="AC3" s="12">
        <v>27.777777777777779</v>
      </c>
      <c r="AD3" s="3">
        <v>50</v>
      </c>
      <c r="AE3" s="3">
        <v>75</v>
      </c>
      <c r="AF3" s="3">
        <v>25</v>
      </c>
      <c r="AG3" s="3">
        <v>27.5</v>
      </c>
      <c r="AN3" s="3">
        <v>320</v>
      </c>
      <c r="AO3" s="3">
        <v>430</v>
      </c>
      <c r="AP3" s="3">
        <v>40</v>
      </c>
      <c r="AQ3" s="3">
        <v>60</v>
      </c>
      <c r="AR3" s="3">
        <v>50</v>
      </c>
      <c r="AS3" s="3">
        <v>60</v>
      </c>
      <c r="AT3" s="3">
        <v>74.3</v>
      </c>
      <c r="AU3" s="3">
        <v>74.599999999999994</v>
      </c>
      <c r="AV3" s="3">
        <v>46.3</v>
      </c>
      <c r="AW3" s="3">
        <v>44.5</v>
      </c>
      <c r="AX3" s="3">
        <v>39.9</v>
      </c>
      <c r="AY3" s="3">
        <v>41.4</v>
      </c>
    </row>
    <row r="4" spans="1:51" ht="17" x14ac:dyDescent="0.2">
      <c r="A4" s="1">
        <v>4</v>
      </c>
      <c r="B4" s="2" t="s">
        <v>6</v>
      </c>
      <c r="C4" s="4">
        <f>2014-1970</f>
        <v>44</v>
      </c>
      <c r="D4" s="6" t="s">
        <v>10</v>
      </c>
      <c r="E4" s="6" t="s">
        <v>96</v>
      </c>
      <c r="F4" s="6" t="s">
        <v>19</v>
      </c>
      <c r="G4" s="6" t="s">
        <v>40</v>
      </c>
      <c r="H4" s="14">
        <v>2014</v>
      </c>
      <c r="I4" s="14" t="s">
        <v>109</v>
      </c>
      <c r="J4" s="23">
        <v>41835</v>
      </c>
      <c r="K4" s="23">
        <v>41759</v>
      </c>
      <c r="L4" s="9">
        <v>8</v>
      </c>
      <c r="M4" s="3">
        <v>62.5</v>
      </c>
      <c r="N4" s="3">
        <v>3.2</v>
      </c>
      <c r="O4" s="3">
        <v>1.3</v>
      </c>
      <c r="P4" s="16" t="s">
        <v>49</v>
      </c>
      <c r="Q4" s="3">
        <v>109.16666666666667</v>
      </c>
      <c r="R4" s="3">
        <v>120</v>
      </c>
      <c r="S4" s="16" t="s">
        <v>49</v>
      </c>
      <c r="T4" s="11">
        <v>22</v>
      </c>
      <c r="U4" s="12">
        <v>25</v>
      </c>
      <c r="V4" s="11">
        <v>24</v>
      </c>
      <c r="W4" s="12">
        <v>27</v>
      </c>
      <c r="X4" s="11">
        <v>20</v>
      </c>
      <c r="Y4" s="12">
        <v>20</v>
      </c>
      <c r="Z4" s="11">
        <v>19</v>
      </c>
      <c r="AA4" s="12">
        <v>23</v>
      </c>
      <c r="AB4" s="11">
        <v>24.166666666666668</v>
      </c>
      <c r="AC4" s="12">
        <v>25</v>
      </c>
      <c r="AP4" s="3">
        <v>60</v>
      </c>
      <c r="AQ4" s="3">
        <v>60</v>
      </c>
      <c r="AR4" s="3">
        <v>60</v>
      </c>
      <c r="AS4" s="3">
        <v>60</v>
      </c>
      <c r="AT4" s="3">
        <v>86.4</v>
      </c>
      <c r="AU4" s="3">
        <v>85.6</v>
      </c>
      <c r="AV4" s="3">
        <v>21.7</v>
      </c>
      <c r="AW4" s="3">
        <v>20.9</v>
      </c>
      <c r="AX4" s="3">
        <v>67.7</v>
      </c>
      <c r="AY4" s="3">
        <v>67.7</v>
      </c>
    </row>
    <row r="5" spans="1:51" ht="17" x14ac:dyDescent="0.2">
      <c r="A5" s="1">
        <v>5</v>
      </c>
      <c r="B5" s="2" t="s">
        <v>6</v>
      </c>
      <c r="C5" s="4">
        <f>2014-1956</f>
        <v>58</v>
      </c>
      <c r="D5" s="6" t="s">
        <v>11</v>
      </c>
      <c r="E5" s="6" t="s">
        <v>107</v>
      </c>
      <c r="F5" s="6" t="s">
        <v>18</v>
      </c>
      <c r="G5" s="6" t="s">
        <v>91</v>
      </c>
      <c r="H5" s="14">
        <v>2014</v>
      </c>
      <c r="I5" s="14" t="s">
        <v>109</v>
      </c>
      <c r="J5" s="23">
        <v>41841</v>
      </c>
      <c r="K5" s="23">
        <v>41730</v>
      </c>
      <c r="L5" s="9">
        <v>8</v>
      </c>
      <c r="M5" s="3">
        <v>87.5</v>
      </c>
      <c r="N5" s="3">
        <v>2.6</v>
      </c>
      <c r="O5" s="3">
        <v>0.67</v>
      </c>
      <c r="P5" s="16" t="s">
        <v>49</v>
      </c>
      <c r="Q5" s="3">
        <v>91.181818181818187</v>
      </c>
      <c r="R5" s="3">
        <v>117.81818181818181</v>
      </c>
      <c r="S5" s="16" t="s">
        <v>49</v>
      </c>
      <c r="T5" s="11">
        <v>24</v>
      </c>
      <c r="U5" s="12">
        <v>25</v>
      </c>
      <c r="V5" s="11">
        <v>19</v>
      </c>
      <c r="W5" s="12">
        <v>27</v>
      </c>
      <c r="X5" s="11">
        <v>19</v>
      </c>
      <c r="Y5" s="12">
        <v>22</v>
      </c>
      <c r="Z5" s="11">
        <v>11</v>
      </c>
      <c r="AA5" s="12">
        <v>22</v>
      </c>
      <c r="AB5" s="11">
        <v>18.181818181818183</v>
      </c>
      <c r="AC5" s="12">
        <v>21.818181818181817</v>
      </c>
      <c r="AD5" s="3">
        <v>60</v>
      </c>
      <c r="AE5" s="3">
        <v>92.5</v>
      </c>
      <c r="AF5" s="3">
        <v>60</v>
      </c>
      <c r="AG5" s="3">
        <v>70</v>
      </c>
      <c r="AN5" s="3">
        <v>360</v>
      </c>
      <c r="AO5" s="3">
        <v>445</v>
      </c>
      <c r="AP5" s="3">
        <v>60</v>
      </c>
      <c r="AQ5" s="3">
        <v>60</v>
      </c>
      <c r="AR5" s="3">
        <v>60</v>
      </c>
      <c r="AS5" s="3">
        <v>60</v>
      </c>
      <c r="AT5" s="3">
        <v>80</v>
      </c>
      <c r="AU5" s="3">
        <v>82.5</v>
      </c>
      <c r="AV5" s="3">
        <v>17.899999999999999</v>
      </c>
      <c r="AW5" s="3">
        <v>15.4</v>
      </c>
      <c r="AX5" s="3">
        <v>65.7</v>
      </c>
      <c r="AY5" s="3">
        <v>69.099999999999994</v>
      </c>
    </row>
    <row r="6" spans="1:51" ht="17" x14ac:dyDescent="0.2">
      <c r="A6" s="1">
        <v>6</v>
      </c>
      <c r="B6" s="2" t="s">
        <v>5</v>
      </c>
      <c r="C6" s="4">
        <f>2014-1953</f>
        <v>61</v>
      </c>
      <c r="D6" s="6" t="s">
        <v>12</v>
      </c>
      <c r="E6" s="6" t="s">
        <v>8</v>
      </c>
      <c r="F6" s="6" t="s">
        <v>19</v>
      </c>
      <c r="G6" s="6" t="s">
        <v>40</v>
      </c>
      <c r="H6" s="14">
        <v>2014</v>
      </c>
      <c r="I6" s="14" t="s">
        <v>109</v>
      </c>
      <c r="J6" s="23">
        <v>41843</v>
      </c>
      <c r="K6" s="23">
        <v>41822</v>
      </c>
      <c r="L6" s="9">
        <v>8</v>
      </c>
      <c r="M6" s="3">
        <v>100</v>
      </c>
      <c r="P6" s="16" t="s">
        <v>48</v>
      </c>
      <c r="S6" s="16" t="s">
        <v>48</v>
      </c>
      <c r="T6" s="11"/>
      <c r="U6" s="12"/>
      <c r="V6" s="11"/>
      <c r="W6" s="12"/>
      <c r="X6" s="11"/>
      <c r="Y6" s="12"/>
      <c r="Z6" s="11"/>
      <c r="AA6" s="12"/>
      <c r="AB6" s="11"/>
      <c r="AC6" s="12"/>
      <c r="AD6" s="3">
        <v>25</v>
      </c>
      <c r="AE6" s="3">
        <v>50</v>
      </c>
      <c r="AF6" s="3">
        <v>22.5</v>
      </c>
      <c r="AG6" s="3">
        <v>32.5</v>
      </c>
      <c r="AH6" s="3">
        <v>21.2</v>
      </c>
      <c r="AI6" s="3">
        <v>23.9</v>
      </c>
      <c r="AJ6" s="3">
        <v>19.7</v>
      </c>
      <c r="AK6" s="3">
        <v>22.4</v>
      </c>
      <c r="AN6" s="3">
        <v>340</v>
      </c>
      <c r="AO6" s="3">
        <v>460</v>
      </c>
      <c r="AP6" s="3">
        <v>60</v>
      </c>
      <c r="AQ6" s="3">
        <v>60</v>
      </c>
      <c r="AR6" s="3">
        <v>40</v>
      </c>
      <c r="AS6" s="3">
        <v>60</v>
      </c>
      <c r="AT6" s="3">
        <v>69.3</v>
      </c>
      <c r="AU6" s="3">
        <v>70.5</v>
      </c>
      <c r="AV6" s="3">
        <v>36.4</v>
      </c>
      <c r="AW6" s="3">
        <v>35.6</v>
      </c>
      <c r="AX6" s="3">
        <v>44.1</v>
      </c>
      <c r="AY6" s="3">
        <v>45.4</v>
      </c>
    </row>
    <row r="7" spans="1:51" ht="17" x14ac:dyDescent="0.2">
      <c r="A7" s="1">
        <v>7</v>
      </c>
      <c r="B7" s="2" t="s">
        <v>6</v>
      </c>
      <c r="C7" s="4">
        <f>2014-1962</f>
        <v>52</v>
      </c>
      <c r="D7" s="6" t="s">
        <v>10</v>
      </c>
      <c r="E7" s="6" t="s">
        <v>96</v>
      </c>
      <c r="F7" s="6" t="s">
        <v>19</v>
      </c>
      <c r="G7" s="6" t="s">
        <v>40</v>
      </c>
      <c r="H7" s="14">
        <v>2014</v>
      </c>
      <c r="I7" s="14" t="s">
        <v>109</v>
      </c>
      <c r="J7" s="24"/>
      <c r="K7" s="23">
        <v>41828</v>
      </c>
      <c r="L7" s="9">
        <v>8</v>
      </c>
      <c r="M7" s="3">
        <v>87.5</v>
      </c>
      <c r="N7" s="3">
        <v>4.2</v>
      </c>
      <c r="O7" s="3">
        <v>5.7</v>
      </c>
      <c r="P7" s="16" t="s">
        <v>49</v>
      </c>
      <c r="Q7" s="3">
        <v>97.333333333333329</v>
      </c>
      <c r="R7" s="3">
        <v>100.33333333333333</v>
      </c>
      <c r="S7" s="16" t="s">
        <v>49</v>
      </c>
      <c r="T7" s="11">
        <v>18</v>
      </c>
      <c r="U7" s="12">
        <v>19</v>
      </c>
      <c r="V7" s="11">
        <v>23</v>
      </c>
      <c r="W7" s="12">
        <v>23</v>
      </c>
      <c r="X7" s="11">
        <v>19</v>
      </c>
      <c r="Y7" s="12">
        <v>19</v>
      </c>
      <c r="Z7" s="11">
        <v>14</v>
      </c>
      <c r="AA7" s="12">
        <v>16</v>
      </c>
      <c r="AB7" s="11">
        <v>23.333333333333332</v>
      </c>
      <c r="AC7" s="12">
        <v>23.333333333333332</v>
      </c>
      <c r="AH7" s="3">
        <v>36.4</v>
      </c>
      <c r="AI7" s="3">
        <v>39.9</v>
      </c>
      <c r="AJ7" s="3">
        <v>39.700000000000003</v>
      </c>
      <c r="AK7" s="3">
        <v>41.9</v>
      </c>
      <c r="AN7" s="3">
        <v>510</v>
      </c>
      <c r="AO7" s="3">
        <v>595</v>
      </c>
      <c r="AP7" s="3">
        <v>60</v>
      </c>
      <c r="AQ7" s="3">
        <v>60</v>
      </c>
      <c r="AR7" s="3">
        <v>60</v>
      </c>
      <c r="AS7" s="3">
        <v>60</v>
      </c>
      <c r="AT7" s="3">
        <v>69.8</v>
      </c>
      <c r="AU7" s="3">
        <v>74.7</v>
      </c>
      <c r="AV7" s="3">
        <v>11</v>
      </c>
      <c r="AW7" s="3">
        <v>14</v>
      </c>
    </row>
    <row r="8" spans="1:51" ht="17" x14ac:dyDescent="0.2">
      <c r="A8" s="1">
        <v>8</v>
      </c>
      <c r="B8" s="2" t="s">
        <v>5</v>
      </c>
      <c r="C8" s="4">
        <f>2014-1946</f>
        <v>68</v>
      </c>
      <c r="D8" s="6" t="s">
        <v>13</v>
      </c>
      <c r="E8" s="6" t="s">
        <v>106</v>
      </c>
      <c r="F8" s="6" t="s">
        <v>19</v>
      </c>
      <c r="G8" s="6" t="s">
        <v>40</v>
      </c>
      <c r="H8" s="14">
        <v>2014</v>
      </c>
      <c r="I8" s="14" t="s">
        <v>109</v>
      </c>
      <c r="J8" s="23">
        <v>41927</v>
      </c>
      <c r="K8" s="23">
        <v>41867</v>
      </c>
      <c r="L8" s="9">
        <v>8</v>
      </c>
      <c r="M8" s="3">
        <v>100</v>
      </c>
      <c r="N8" s="3">
        <v>6.9</v>
      </c>
      <c r="O8" s="3">
        <v>3.1</v>
      </c>
      <c r="P8" s="16" t="s">
        <v>49</v>
      </c>
      <c r="S8" s="16" t="s">
        <v>48</v>
      </c>
      <c r="T8" s="11">
        <v>14</v>
      </c>
      <c r="U8" s="12">
        <v>27</v>
      </c>
      <c r="V8" s="11">
        <v>22</v>
      </c>
      <c r="W8" s="12">
        <v>25</v>
      </c>
      <c r="X8" s="11"/>
      <c r="Y8" s="12"/>
      <c r="Z8" s="11"/>
      <c r="AA8" s="12"/>
      <c r="AB8" s="11"/>
      <c r="AC8" s="12"/>
      <c r="AD8" s="3">
        <v>40</v>
      </c>
      <c r="AE8" s="3">
        <v>42.5</v>
      </c>
      <c r="AF8" s="3">
        <v>20</v>
      </c>
      <c r="AG8" s="3">
        <v>27.5</v>
      </c>
      <c r="AH8" s="3">
        <v>14.8</v>
      </c>
      <c r="AI8" s="3">
        <v>22.5</v>
      </c>
      <c r="AJ8" s="3">
        <v>19.100000000000001</v>
      </c>
      <c r="AK8" s="3">
        <v>20.8</v>
      </c>
      <c r="AN8" s="3">
        <v>330</v>
      </c>
      <c r="AO8" s="3">
        <v>430</v>
      </c>
      <c r="AP8" s="3">
        <v>30</v>
      </c>
      <c r="AQ8" s="3">
        <v>22</v>
      </c>
      <c r="AR8" s="3">
        <v>30</v>
      </c>
      <c r="AS8" s="3">
        <v>45</v>
      </c>
      <c r="AT8" s="3">
        <v>56.8</v>
      </c>
      <c r="AU8" s="3">
        <v>54.9</v>
      </c>
      <c r="AV8" s="3">
        <v>24.5</v>
      </c>
      <c r="AW8" s="3">
        <v>25.7</v>
      </c>
      <c r="AX8" s="3">
        <v>52.9</v>
      </c>
      <c r="AY8" s="3">
        <v>41.3</v>
      </c>
    </row>
    <row r="9" spans="1:51" ht="17" x14ac:dyDescent="0.2">
      <c r="A9" s="1">
        <v>9</v>
      </c>
      <c r="B9" s="2" t="s">
        <v>6</v>
      </c>
      <c r="C9" s="4">
        <f>2014-1959</f>
        <v>55</v>
      </c>
      <c r="D9" s="6" t="s">
        <v>10</v>
      </c>
      <c r="E9" s="6" t="s">
        <v>96</v>
      </c>
      <c r="F9" s="6" t="s">
        <v>19</v>
      </c>
      <c r="G9" s="6" t="s">
        <v>40</v>
      </c>
      <c r="H9" s="14">
        <v>2014</v>
      </c>
      <c r="I9" s="14" t="s">
        <v>109</v>
      </c>
      <c r="J9" s="23">
        <v>41927</v>
      </c>
      <c r="K9" s="23">
        <v>41866</v>
      </c>
      <c r="L9" s="9">
        <v>8</v>
      </c>
      <c r="M9" s="3">
        <v>100</v>
      </c>
      <c r="N9" s="3">
        <v>3.4</v>
      </c>
      <c r="O9" s="3">
        <v>2.6</v>
      </c>
      <c r="P9" s="16" t="s">
        <v>49</v>
      </c>
      <c r="S9" s="16" t="s">
        <v>48</v>
      </c>
      <c r="T9" s="11"/>
      <c r="U9" s="12"/>
      <c r="V9" s="11"/>
      <c r="W9" s="12"/>
      <c r="X9" s="11"/>
      <c r="Y9" s="12"/>
      <c r="Z9" s="11"/>
      <c r="AA9" s="12"/>
      <c r="AB9" s="11"/>
      <c r="AC9" s="12"/>
      <c r="AN9" s="3">
        <v>400</v>
      </c>
      <c r="AO9" s="3">
        <v>580</v>
      </c>
      <c r="AP9" s="3">
        <v>60</v>
      </c>
      <c r="AQ9" s="3">
        <v>60</v>
      </c>
      <c r="AR9" s="3">
        <v>60</v>
      </c>
      <c r="AS9" s="3">
        <v>60</v>
      </c>
    </row>
    <row r="10" spans="1:51" ht="17" x14ac:dyDescent="0.2">
      <c r="A10" s="1">
        <v>10</v>
      </c>
      <c r="B10" s="2" t="s">
        <v>6</v>
      </c>
      <c r="C10" s="4">
        <f>2014-1960</f>
        <v>54</v>
      </c>
      <c r="D10" s="6" t="s">
        <v>10</v>
      </c>
      <c r="E10" s="6" t="s">
        <v>96</v>
      </c>
      <c r="F10" s="6" t="s">
        <v>19</v>
      </c>
      <c r="G10" s="6" t="s">
        <v>40</v>
      </c>
      <c r="H10" s="14">
        <v>2014</v>
      </c>
      <c r="I10" s="14" t="s">
        <v>109</v>
      </c>
      <c r="J10" s="23">
        <v>41927</v>
      </c>
      <c r="K10" s="23">
        <v>41866</v>
      </c>
      <c r="L10" s="9">
        <v>7</v>
      </c>
      <c r="M10" s="3">
        <v>87.5</v>
      </c>
      <c r="N10" s="3">
        <v>7.7</v>
      </c>
      <c r="O10" s="3">
        <v>5.4</v>
      </c>
      <c r="P10" s="16" t="s">
        <v>49</v>
      </c>
      <c r="S10" s="16" t="s">
        <v>48</v>
      </c>
      <c r="T10" s="11">
        <v>10</v>
      </c>
      <c r="U10" s="12">
        <v>21</v>
      </c>
      <c r="V10" s="11">
        <v>15</v>
      </c>
      <c r="W10" s="12">
        <v>17</v>
      </c>
      <c r="X10" s="11"/>
      <c r="Y10" s="12"/>
      <c r="Z10" s="11"/>
      <c r="AA10" s="12"/>
      <c r="AB10" s="11">
        <v>20</v>
      </c>
      <c r="AC10" s="12">
        <v>22.5</v>
      </c>
      <c r="AD10" s="3">
        <v>157.5</v>
      </c>
      <c r="AE10" s="3">
        <v>157.5</v>
      </c>
      <c r="AH10" s="3">
        <v>40</v>
      </c>
      <c r="AI10" s="3">
        <v>35.1</v>
      </c>
      <c r="AN10" s="3">
        <v>400</v>
      </c>
      <c r="AO10" s="3">
        <v>495</v>
      </c>
      <c r="AP10" s="3">
        <v>10</v>
      </c>
      <c r="AQ10" s="3">
        <v>25</v>
      </c>
      <c r="AR10" s="3">
        <v>10</v>
      </c>
      <c r="AS10" s="3">
        <v>10</v>
      </c>
      <c r="AT10" s="3">
        <v>105.9</v>
      </c>
      <c r="AU10" s="3">
        <v>111</v>
      </c>
      <c r="AV10" s="3">
        <v>35.6</v>
      </c>
      <c r="AW10" s="3">
        <v>33.9</v>
      </c>
      <c r="AX10" s="3">
        <v>68.2</v>
      </c>
      <c r="AY10" s="3">
        <v>73.400000000000006</v>
      </c>
    </row>
    <row r="11" spans="1:51" ht="17" x14ac:dyDescent="0.2">
      <c r="A11" s="1">
        <v>11</v>
      </c>
      <c r="B11" s="2" t="s">
        <v>6</v>
      </c>
      <c r="C11" s="4">
        <f>2013-1983</f>
        <v>30</v>
      </c>
      <c r="D11" s="6" t="s">
        <v>10</v>
      </c>
      <c r="E11" s="6" t="s">
        <v>96</v>
      </c>
      <c r="F11" s="6" t="s">
        <v>18</v>
      </c>
      <c r="G11" s="6" t="s">
        <v>91</v>
      </c>
      <c r="H11" s="14">
        <v>2013</v>
      </c>
      <c r="I11" s="14" t="s">
        <v>109</v>
      </c>
      <c r="J11" s="23">
        <v>41927</v>
      </c>
      <c r="K11" s="23">
        <v>41612</v>
      </c>
      <c r="L11" s="9">
        <v>5</v>
      </c>
      <c r="M11" s="3">
        <v>62.5</v>
      </c>
      <c r="P11" s="16" t="s">
        <v>48</v>
      </c>
      <c r="S11" s="16" t="s">
        <v>48</v>
      </c>
      <c r="T11" s="11"/>
      <c r="U11" s="12"/>
      <c r="V11" s="11"/>
      <c r="W11" s="12"/>
      <c r="X11" s="11"/>
      <c r="Y11" s="12"/>
      <c r="Z11" s="11"/>
      <c r="AA11" s="12"/>
      <c r="AB11" s="11"/>
      <c r="AC11" s="12"/>
    </row>
    <row r="12" spans="1:51" ht="17" x14ac:dyDescent="0.2">
      <c r="A12" s="1">
        <v>12</v>
      </c>
      <c r="B12" s="2" t="s">
        <v>6</v>
      </c>
      <c r="C12" s="4">
        <f>2014-1949</f>
        <v>65</v>
      </c>
      <c r="D12" s="6" t="s">
        <v>10</v>
      </c>
      <c r="E12" s="6" t="s">
        <v>96</v>
      </c>
      <c r="F12" s="6" t="s">
        <v>19</v>
      </c>
      <c r="G12" s="6" t="s">
        <v>40</v>
      </c>
      <c r="H12" s="14">
        <v>2014</v>
      </c>
      <c r="I12" s="14" t="s">
        <v>109</v>
      </c>
      <c r="J12" s="23">
        <v>41927</v>
      </c>
      <c r="K12" s="23">
        <v>41898</v>
      </c>
      <c r="L12" s="9">
        <v>4</v>
      </c>
      <c r="M12" s="3">
        <v>62.5</v>
      </c>
      <c r="P12" s="16" t="s">
        <v>48</v>
      </c>
      <c r="S12" s="16" t="s">
        <v>48</v>
      </c>
      <c r="T12" s="11"/>
      <c r="U12" s="12"/>
      <c r="V12" s="11"/>
      <c r="W12" s="12"/>
      <c r="X12" s="11"/>
      <c r="Y12" s="12"/>
      <c r="Z12" s="11"/>
      <c r="AA12" s="12"/>
      <c r="AB12" s="11"/>
      <c r="AC12" s="12"/>
    </row>
    <row r="13" spans="1:51" ht="17" x14ac:dyDescent="0.2">
      <c r="A13" s="1">
        <v>13</v>
      </c>
      <c r="B13" s="2" t="s">
        <v>5</v>
      </c>
      <c r="C13" s="4">
        <f>2013-1965</f>
        <v>48</v>
      </c>
      <c r="D13" s="6" t="s">
        <v>14</v>
      </c>
      <c r="E13" s="6" t="s">
        <v>107</v>
      </c>
      <c r="F13" s="6" t="s">
        <v>18</v>
      </c>
      <c r="G13" s="6" t="s">
        <v>91</v>
      </c>
      <c r="H13" s="14">
        <v>2013</v>
      </c>
      <c r="I13" s="14" t="s">
        <v>109</v>
      </c>
      <c r="J13" s="23">
        <v>41927</v>
      </c>
      <c r="K13" s="23">
        <v>41396</v>
      </c>
      <c r="L13" s="9">
        <v>8</v>
      </c>
      <c r="M13" s="3">
        <v>100</v>
      </c>
      <c r="N13" s="3">
        <v>4.3</v>
      </c>
      <c r="O13" s="3">
        <v>4.4000000000000004</v>
      </c>
      <c r="P13" s="16" t="s">
        <v>49</v>
      </c>
      <c r="Q13" s="3">
        <v>88.833333333333329</v>
      </c>
      <c r="R13" s="3">
        <v>86.166666666666671</v>
      </c>
      <c r="S13" s="16" t="s">
        <v>49</v>
      </c>
      <c r="T13" s="11">
        <v>23.333333333333332</v>
      </c>
      <c r="U13" s="12">
        <v>20</v>
      </c>
      <c r="V13" s="11">
        <v>14</v>
      </c>
      <c r="W13" s="12">
        <v>16.333333333333332</v>
      </c>
      <c r="X13" s="11">
        <v>19</v>
      </c>
      <c r="Y13" s="12">
        <v>18</v>
      </c>
      <c r="Z13" s="11">
        <v>15</v>
      </c>
      <c r="AA13" s="12">
        <v>16</v>
      </c>
      <c r="AB13" s="11">
        <v>17.5</v>
      </c>
      <c r="AC13" s="12">
        <v>15.833333333333334</v>
      </c>
      <c r="AD13" s="3">
        <v>35</v>
      </c>
      <c r="AE13" s="3">
        <v>45</v>
      </c>
      <c r="AF13" s="3">
        <v>25</v>
      </c>
      <c r="AG13" s="3">
        <v>32.5</v>
      </c>
      <c r="AN13" s="3">
        <v>530</v>
      </c>
      <c r="AO13" s="3">
        <v>560</v>
      </c>
      <c r="AP13" s="3">
        <v>35</v>
      </c>
      <c r="AQ13" s="3">
        <v>60</v>
      </c>
      <c r="AR13" s="3">
        <v>50</v>
      </c>
      <c r="AS13" s="3">
        <v>60</v>
      </c>
      <c r="AT13" s="3">
        <v>54.2</v>
      </c>
      <c r="AU13" s="3">
        <v>56.3</v>
      </c>
      <c r="AV13" s="3">
        <v>27.1</v>
      </c>
      <c r="AW13" s="3">
        <v>28.8</v>
      </c>
      <c r="AX13" s="3">
        <v>39.299999999999997</v>
      </c>
      <c r="AY13" s="3">
        <v>40.1</v>
      </c>
    </row>
    <row r="14" spans="1:51" ht="17" x14ac:dyDescent="0.2">
      <c r="A14" s="1">
        <v>14</v>
      </c>
      <c r="B14" s="2" t="s">
        <v>5</v>
      </c>
      <c r="C14" s="4">
        <f>2014-1950</f>
        <v>64</v>
      </c>
      <c r="D14" s="6" t="s">
        <v>10</v>
      </c>
      <c r="E14" s="6" t="s">
        <v>96</v>
      </c>
      <c r="F14" s="6" t="s">
        <v>18</v>
      </c>
      <c r="G14" s="6" t="s">
        <v>91</v>
      </c>
      <c r="H14" s="14">
        <v>2014</v>
      </c>
      <c r="I14" s="14" t="s">
        <v>109</v>
      </c>
      <c r="J14" s="23">
        <v>41927</v>
      </c>
      <c r="K14" s="23">
        <v>41865</v>
      </c>
      <c r="L14" s="9">
        <v>8</v>
      </c>
      <c r="M14" s="3">
        <v>100</v>
      </c>
      <c r="P14" s="16" t="s">
        <v>48</v>
      </c>
      <c r="S14" s="16" t="s">
        <v>48</v>
      </c>
      <c r="T14" s="11"/>
      <c r="U14" s="12"/>
      <c r="V14" s="11"/>
      <c r="W14" s="12"/>
      <c r="X14" s="11"/>
      <c r="Y14" s="12"/>
      <c r="Z14" s="11"/>
      <c r="AA14" s="12"/>
      <c r="AB14" s="11"/>
      <c r="AC14" s="12"/>
      <c r="AD14" s="3">
        <v>15</v>
      </c>
      <c r="AE14" s="3">
        <v>27.5</v>
      </c>
      <c r="AF14" s="3">
        <v>15</v>
      </c>
      <c r="AG14" s="3">
        <v>22.5</v>
      </c>
      <c r="AH14" s="3">
        <v>17.2</v>
      </c>
      <c r="AI14" s="3">
        <v>17.7</v>
      </c>
      <c r="AJ14" s="3">
        <v>19.100000000000001</v>
      </c>
      <c r="AK14" s="3">
        <v>20.7</v>
      </c>
      <c r="AN14" s="3">
        <v>140</v>
      </c>
      <c r="AO14" s="3">
        <v>250</v>
      </c>
      <c r="AP14" s="3">
        <v>0</v>
      </c>
      <c r="AQ14" s="3">
        <v>7</v>
      </c>
      <c r="AR14" s="3">
        <v>0</v>
      </c>
      <c r="AS14" s="3">
        <v>30</v>
      </c>
      <c r="AT14" s="3">
        <v>54.3</v>
      </c>
      <c r="AU14" s="3">
        <v>53.5</v>
      </c>
      <c r="AV14" s="3">
        <v>29.6</v>
      </c>
      <c r="AW14" s="3">
        <v>29.5</v>
      </c>
      <c r="AX14" s="3">
        <v>38.200000000000003</v>
      </c>
      <c r="AY14" s="3">
        <v>37.700000000000003</v>
      </c>
    </row>
    <row r="15" spans="1:51" ht="17" x14ac:dyDescent="0.2">
      <c r="A15" s="1">
        <v>15</v>
      </c>
      <c r="B15" s="2" t="s">
        <v>6</v>
      </c>
      <c r="C15" s="4">
        <f>2014-1963</f>
        <v>51</v>
      </c>
      <c r="D15" s="6" t="s">
        <v>10</v>
      </c>
      <c r="E15" s="6" t="s">
        <v>96</v>
      </c>
      <c r="F15" s="6" t="s">
        <v>19</v>
      </c>
      <c r="G15" s="6" t="s">
        <v>40</v>
      </c>
      <c r="H15" s="14">
        <v>2014</v>
      </c>
      <c r="I15" s="14" t="s">
        <v>109</v>
      </c>
      <c r="J15" s="23">
        <v>41927</v>
      </c>
      <c r="K15" s="23">
        <v>41919</v>
      </c>
      <c r="L15" s="9">
        <v>8</v>
      </c>
      <c r="M15" s="3">
        <v>100</v>
      </c>
      <c r="N15" s="3">
        <v>6.22</v>
      </c>
      <c r="O15" s="3">
        <v>2.56</v>
      </c>
      <c r="P15" s="16" t="s">
        <v>49</v>
      </c>
      <c r="S15" s="16" t="s">
        <v>48</v>
      </c>
      <c r="T15" s="11"/>
      <c r="U15" s="12"/>
      <c r="V15" s="11"/>
      <c r="W15" s="12"/>
      <c r="X15" s="11"/>
      <c r="Y15" s="12"/>
      <c r="Z15" s="11"/>
      <c r="AA15" s="12"/>
      <c r="AB15" s="11"/>
      <c r="AC15" s="12"/>
      <c r="AH15" s="3">
        <v>43.4</v>
      </c>
      <c r="AI15" s="3">
        <v>45.1</v>
      </c>
      <c r="AJ15" s="3">
        <v>50.4</v>
      </c>
      <c r="AK15" s="3">
        <v>47.1</v>
      </c>
      <c r="AN15" s="3">
        <v>490</v>
      </c>
      <c r="AO15" s="3">
        <v>550</v>
      </c>
      <c r="AP15" s="3">
        <v>8</v>
      </c>
      <c r="AQ15" s="3">
        <v>26</v>
      </c>
      <c r="AR15" s="3">
        <v>60</v>
      </c>
      <c r="AS15" s="3">
        <v>60</v>
      </c>
      <c r="AT15" s="3">
        <v>98</v>
      </c>
      <c r="AU15" s="3">
        <v>92.5</v>
      </c>
      <c r="AV15" s="3">
        <v>27.1</v>
      </c>
      <c r="AW15" s="3">
        <v>24.1</v>
      </c>
      <c r="AX15" s="3">
        <v>71.400000000000006</v>
      </c>
      <c r="AY15" s="3">
        <v>70.2</v>
      </c>
    </row>
    <row r="16" spans="1:51" ht="17" x14ac:dyDescent="0.2">
      <c r="A16" s="1">
        <v>16</v>
      </c>
      <c r="B16" s="2" t="s">
        <v>6</v>
      </c>
      <c r="C16" s="4">
        <f>2015-1963</f>
        <v>52</v>
      </c>
      <c r="D16" s="6" t="s">
        <v>10</v>
      </c>
      <c r="E16" s="6" t="s">
        <v>96</v>
      </c>
      <c r="F16" s="6" t="s">
        <v>18</v>
      </c>
      <c r="G16" s="6" t="s">
        <v>91</v>
      </c>
      <c r="H16" s="14">
        <v>2015</v>
      </c>
      <c r="I16" s="14" t="s">
        <v>109</v>
      </c>
      <c r="J16" s="23">
        <v>42095</v>
      </c>
      <c r="K16" s="23">
        <v>42110</v>
      </c>
      <c r="L16" s="10">
        <v>1</v>
      </c>
      <c r="M16" s="3">
        <v>12.5</v>
      </c>
      <c r="N16" s="3">
        <v>5</v>
      </c>
      <c r="O16" s="3">
        <v>5.0999999999999996</v>
      </c>
      <c r="P16" s="16" t="s">
        <v>49</v>
      </c>
      <c r="S16" s="16" t="s">
        <v>48</v>
      </c>
      <c r="T16" s="11"/>
      <c r="U16" s="12"/>
      <c r="V16" s="11"/>
      <c r="W16" s="12"/>
      <c r="X16" s="11"/>
      <c r="Y16" s="12"/>
      <c r="Z16" s="11"/>
      <c r="AA16" s="12"/>
      <c r="AB16" s="11"/>
      <c r="AC16" s="12"/>
    </row>
    <row r="17" spans="1:51" ht="17" x14ac:dyDescent="0.2">
      <c r="A17" s="1">
        <v>17</v>
      </c>
      <c r="B17" s="2" t="s">
        <v>6</v>
      </c>
      <c r="C17" s="4">
        <f>2014-1952</f>
        <v>62</v>
      </c>
      <c r="D17" s="6" t="s">
        <v>10</v>
      </c>
      <c r="E17" s="6" t="s">
        <v>96</v>
      </c>
      <c r="F17" s="6" t="s">
        <v>19</v>
      </c>
      <c r="G17" s="6" t="s">
        <v>40</v>
      </c>
      <c r="H17" s="14">
        <v>2014</v>
      </c>
      <c r="I17" s="14" t="s">
        <v>109</v>
      </c>
      <c r="J17" s="23">
        <v>42083</v>
      </c>
      <c r="K17" s="23">
        <v>41929</v>
      </c>
      <c r="L17" s="10">
        <v>4</v>
      </c>
      <c r="M17" s="3">
        <v>50</v>
      </c>
      <c r="N17" s="3">
        <v>3.11</v>
      </c>
      <c r="O17" s="3">
        <v>3.78</v>
      </c>
      <c r="P17" s="16" t="s">
        <v>49</v>
      </c>
      <c r="S17" s="16" t="s">
        <v>48</v>
      </c>
      <c r="T17" s="11"/>
      <c r="U17" s="12"/>
      <c r="V17" s="11"/>
      <c r="W17" s="12"/>
      <c r="X17" s="11"/>
      <c r="Y17" s="12"/>
      <c r="Z17" s="11"/>
      <c r="AA17" s="12"/>
      <c r="AB17" s="11"/>
      <c r="AC17" s="12"/>
      <c r="AD17" s="3">
        <v>90</v>
      </c>
      <c r="AE17" s="3">
        <v>115</v>
      </c>
      <c r="AF17" s="3">
        <v>45</v>
      </c>
      <c r="AG17" s="3">
        <v>70</v>
      </c>
      <c r="AH17" s="3">
        <v>40.700000000000003</v>
      </c>
      <c r="AI17" s="3">
        <v>46.6</v>
      </c>
      <c r="AJ17" s="3">
        <v>40.299999999999997</v>
      </c>
      <c r="AK17" s="3">
        <v>41.5</v>
      </c>
      <c r="AT17" s="3">
        <v>119.2</v>
      </c>
      <c r="AU17" s="3">
        <v>121.8</v>
      </c>
      <c r="AV17" s="3">
        <v>31.6</v>
      </c>
      <c r="AW17" s="3">
        <v>35.4</v>
      </c>
      <c r="AX17" s="3">
        <v>81.5</v>
      </c>
      <c r="AY17" s="3">
        <v>78</v>
      </c>
    </row>
    <row r="18" spans="1:51" ht="17" x14ac:dyDescent="0.2">
      <c r="A18" s="1">
        <v>18</v>
      </c>
      <c r="B18" s="2" t="s">
        <v>5</v>
      </c>
      <c r="C18" s="4">
        <f>2015-1956</f>
        <v>59</v>
      </c>
      <c r="D18" s="6" t="s">
        <v>10</v>
      </c>
      <c r="E18" s="6" t="s">
        <v>96</v>
      </c>
      <c r="F18" s="6" t="s">
        <v>19</v>
      </c>
      <c r="G18" s="6" t="s">
        <v>40</v>
      </c>
      <c r="H18" s="14">
        <v>2015</v>
      </c>
      <c r="I18" s="14" t="s">
        <v>109</v>
      </c>
      <c r="J18" s="23">
        <v>42083</v>
      </c>
      <c r="K18" s="23">
        <v>42057</v>
      </c>
      <c r="L18" s="10">
        <v>5</v>
      </c>
      <c r="M18" s="3">
        <v>62.5</v>
      </c>
      <c r="P18" s="16" t="s">
        <v>48</v>
      </c>
      <c r="S18" s="16" t="s">
        <v>48</v>
      </c>
      <c r="T18" s="11"/>
      <c r="U18" s="12"/>
      <c r="V18" s="11"/>
      <c r="W18" s="12"/>
      <c r="X18" s="11"/>
      <c r="Y18" s="12"/>
      <c r="Z18" s="11"/>
      <c r="AA18" s="12"/>
      <c r="AB18" s="11"/>
      <c r="AC18" s="12"/>
    </row>
    <row r="19" spans="1:51" ht="34" x14ac:dyDescent="0.2">
      <c r="A19" s="1">
        <v>19</v>
      </c>
      <c r="B19" s="2" t="s">
        <v>5</v>
      </c>
      <c r="C19" s="4">
        <f>2015-1984</f>
        <v>31</v>
      </c>
      <c r="D19" s="6" t="s">
        <v>11</v>
      </c>
      <c r="E19" s="6" t="s">
        <v>107</v>
      </c>
      <c r="F19" s="7" t="s">
        <v>20</v>
      </c>
      <c r="G19" s="7" t="s">
        <v>91</v>
      </c>
      <c r="H19" s="14">
        <v>2015</v>
      </c>
      <c r="I19" s="14" t="s">
        <v>109</v>
      </c>
      <c r="J19" s="23">
        <v>42088</v>
      </c>
      <c r="K19" s="23">
        <v>42019</v>
      </c>
      <c r="L19" s="10">
        <v>6</v>
      </c>
      <c r="M19" s="3">
        <v>87.5</v>
      </c>
      <c r="N19" s="3">
        <v>7.78</v>
      </c>
      <c r="O19" s="3">
        <v>2.33</v>
      </c>
      <c r="P19" s="16" t="s">
        <v>48</v>
      </c>
      <c r="Q19" s="3">
        <v>60.333333333333336</v>
      </c>
      <c r="R19" s="3">
        <v>89.166666666666671</v>
      </c>
      <c r="S19" s="16" t="s">
        <v>48</v>
      </c>
      <c r="T19" s="11">
        <v>3</v>
      </c>
      <c r="U19" s="12">
        <v>16</v>
      </c>
      <c r="V19" s="11">
        <v>18</v>
      </c>
      <c r="W19" s="12">
        <v>23</v>
      </c>
      <c r="X19" s="11">
        <v>12</v>
      </c>
      <c r="Y19" s="12">
        <v>17</v>
      </c>
      <c r="Z19" s="11">
        <v>14</v>
      </c>
      <c r="AA19" s="12">
        <v>14</v>
      </c>
      <c r="AB19" s="11">
        <v>13.333333333333334</v>
      </c>
      <c r="AC19" s="12">
        <v>19.166666666666668</v>
      </c>
      <c r="AH19" s="3">
        <v>14.7</v>
      </c>
      <c r="AI19" s="3">
        <v>19</v>
      </c>
      <c r="AJ19" s="3">
        <v>11.9</v>
      </c>
      <c r="AK19" s="3">
        <v>15.9</v>
      </c>
      <c r="AL19" s="3">
        <v>10</v>
      </c>
      <c r="AM19" s="3">
        <v>13</v>
      </c>
      <c r="AP19" s="3">
        <v>25</v>
      </c>
      <c r="AQ19" s="3">
        <v>60</v>
      </c>
      <c r="AR19" s="3">
        <v>43</v>
      </c>
      <c r="AS19" s="3">
        <v>60</v>
      </c>
      <c r="AT19" s="3">
        <v>53.4</v>
      </c>
      <c r="AU19" s="3">
        <v>51.4</v>
      </c>
      <c r="AV19" s="3">
        <v>28.1</v>
      </c>
      <c r="AW19" s="3">
        <v>18.399999999999999</v>
      </c>
      <c r="AX19" s="3">
        <v>38.4</v>
      </c>
      <c r="AY19" s="3">
        <v>42</v>
      </c>
    </row>
    <row r="20" spans="1:51" ht="34" x14ac:dyDescent="0.2">
      <c r="A20" s="1">
        <v>20</v>
      </c>
      <c r="B20" s="2" t="s">
        <v>6</v>
      </c>
      <c r="C20" s="4">
        <f>2015-1968</f>
        <v>47</v>
      </c>
      <c r="D20" s="6" t="s">
        <v>15</v>
      </c>
      <c r="E20" s="6" t="s">
        <v>107</v>
      </c>
      <c r="F20" s="7" t="s">
        <v>20</v>
      </c>
      <c r="G20" s="7" t="s">
        <v>91</v>
      </c>
      <c r="H20" s="14">
        <v>2015</v>
      </c>
      <c r="I20" s="14" t="s">
        <v>109</v>
      </c>
      <c r="J20" s="23">
        <v>42083</v>
      </c>
      <c r="K20" s="23">
        <v>42018</v>
      </c>
      <c r="L20" s="10">
        <v>6</v>
      </c>
      <c r="M20" s="3">
        <v>75</v>
      </c>
      <c r="P20" s="16" t="s">
        <v>48</v>
      </c>
      <c r="S20" s="16" t="s">
        <v>48</v>
      </c>
      <c r="T20" s="11"/>
      <c r="U20" s="12"/>
      <c r="V20" s="11"/>
      <c r="W20" s="12"/>
      <c r="X20" s="11"/>
      <c r="Y20" s="12"/>
      <c r="Z20" s="11"/>
      <c r="AA20" s="12"/>
      <c r="AB20" s="11"/>
      <c r="AC20" s="12"/>
      <c r="AL20" s="3">
        <v>11</v>
      </c>
      <c r="AM20" s="3">
        <v>15</v>
      </c>
    </row>
    <row r="21" spans="1:51" ht="17" x14ac:dyDescent="0.2">
      <c r="A21" s="1">
        <v>21</v>
      </c>
      <c r="B21" s="2" t="s">
        <v>6</v>
      </c>
      <c r="C21" s="4">
        <f>2015-1955</f>
        <v>60</v>
      </c>
      <c r="D21" s="6" t="s">
        <v>8</v>
      </c>
      <c r="E21" s="6" t="s">
        <v>8</v>
      </c>
      <c r="F21" s="6" t="s">
        <v>19</v>
      </c>
      <c r="G21" s="6" t="s">
        <v>40</v>
      </c>
      <c r="H21" s="14">
        <v>2015</v>
      </c>
      <c r="I21" s="14" t="s">
        <v>109</v>
      </c>
      <c r="J21" s="23">
        <v>42181</v>
      </c>
      <c r="K21" s="23">
        <v>42110</v>
      </c>
      <c r="L21" s="10">
        <v>8</v>
      </c>
      <c r="M21" s="3">
        <v>100</v>
      </c>
      <c r="N21" s="3">
        <v>4.5999999999999996</v>
      </c>
      <c r="O21" s="3">
        <v>1.67</v>
      </c>
      <c r="P21" s="16" t="s">
        <v>49</v>
      </c>
      <c r="S21" s="16" t="s">
        <v>48</v>
      </c>
      <c r="T21" s="11"/>
      <c r="U21" s="12"/>
      <c r="V21" s="11"/>
      <c r="W21" s="12"/>
      <c r="X21" s="11"/>
      <c r="Y21" s="12"/>
      <c r="Z21" s="11"/>
      <c r="AA21" s="12"/>
      <c r="AB21" s="11"/>
      <c r="AC21" s="12"/>
      <c r="AD21" s="3">
        <v>60</v>
      </c>
      <c r="AE21" s="3">
        <v>80</v>
      </c>
      <c r="AF21" s="3">
        <v>35</v>
      </c>
      <c r="AG21" s="3">
        <v>45</v>
      </c>
      <c r="AH21" s="3">
        <v>30</v>
      </c>
      <c r="AI21" s="3">
        <v>39.700000000000003</v>
      </c>
      <c r="AJ21" s="3">
        <v>29.2</v>
      </c>
      <c r="AK21" s="3">
        <v>38.5</v>
      </c>
      <c r="AL21" s="3">
        <v>10</v>
      </c>
      <c r="AM21" s="3">
        <v>12</v>
      </c>
      <c r="AN21" s="3">
        <v>300</v>
      </c>
      <c r="AO21" s="3">
        <v>490</v>
      </c>
      <c r="AT21" s="3">
        <v>66.400000000000006</v>
      </c>
      <c r="AU21" s="3">
        <v>68.400000000000006</v>
      </c>
      <c r="AX21" s="3">
        <v>57.6</v>
      </c>
      <c r="AY21" s="3">
        <v>57.2</v>
      </c>
    </row>
    <row r="22" spans="1:51" ht="17" x14ac:dyDescent="0.2">
      <c r="A22" s="1">
        <v>22</v>
      </c>
      <c r="B22" s="2" t="s">
        <v>5</v>
      </c>
      <c r="C22" s="4">
        <f>2015-1979</f>
        <v>36</v>
      </c>
      <c r="D22" s="6" t="s">
        <v>11</v>
      </c>
      <c r="E22" s="6" t="s">
        <v>107</v>
      </c>
      <c r="F22" s="6" t="s">
        <v>18</v>
      </c>
      <c r="G22" s="6" t="s">
        <v>91</v>
      </c>
      <c r="H22" s="14">
        <v>2015</v>
      </c>
      <c r="I22" s="14" t="s">
        <v>109</v>
      </c>
      <c r="J22" s="23">
        <v>42184</v>
      </c>
      <c r="K22" s="23">
        <v>42087</v>
      </c>
      <c r="L22" s="10">
        <v>8</v>
      </c>
      <c r="M22" s="3">
        <v>100</v>
      </c>
      <c r="N22" s="3">
        <v>3.56</v>
      </c>
      <c r="O22" s="3">
        <v>4.1100000000000003</v>
      </c>
      <c r="P22" s="16" t="s">
        <v>48</v>
      </c>
      <c r="Q22" s="3">
        <v>90</v>
      </c>
      <c r="R22" s="3">
        <v>91.5</v>
      </c>
      <c r="S22" s="16" t="s">
        <v>48</v>
      </c>
      <c r="T22" s="11">
        <v>17</v>
      </c>
      <c r="U22" s="12">
        <v>19</v>
      </c>
      <c r="V22" s="11">
        <v>24</v>
      </c>
      <c r="W22" s="12">
        <v>25</v>
      </c>
      <c r="X22" s="11">
        <v>20</v>
      </c>
      <c r="Y22" s="12">
        <v>17</v>
      </c>
      <c r="Z22" s="11">
        <v>9</v>
      </c>
      <c r="AA22" s="12">
        <v>13</v>
      </c>
      <c r="AB22" s="11">
        <v>20</v>
      </c>
      <c r="AC22" s="12">
        <v>17.5</v>
      </c>
      <c r="AD22" s="3">
        <v>25</v>
      </c>
      <c r="AE22" s="3">
        <v>32.5</v>
      </c>
      <c r="AF22" s="3">
        <v>45</v>
      </c>
      <c r="AG22" s="3">
        <v>70</v>
      </c>
      <c r="AH22" s="3">
        <v>12.1</v>
      </c>
      <c r="AI22" s="3">
        <v>15.5</v>
      </c>
      <c r="AJ22" s="3">
        <v>20.399999999999999</v>
      </c>
      <c r="AK22" s="3">
        <v>17.7</v>
      </c>
      <c r="AL22" s="3">
        <v>14</v>
      </c>
      <c r="AM22" s="3">
        <v>15</v>
      </c>
      <c r="AN22" s="3">
        <v>320</v>
      </c>
      <c r="AO22" s="3">
        <v>500</v>
      </c>
      <c r="AV22" s="3">
        <v>29.4</v>
      </c>
      <c r="AW22" s="3">
        <v>25.4</v>
      </c>
      <c r="AX22" s="3">
        <v>34.4</v>
      </c>
      <c r="AY22" s="3">
        <v>36.4</v>
      </c>
    </row>
    <row r="23" spans="1:51" ht="17" x14ac:dyDescent="0.2">
      <c r="A23" s="1">
        <v>23</v>
      </c>
      <c r="B23" s="2" t="s">
        <v>6</v>
      </c>
      <c r="C23" s="4">
        <f>2015-1958</f>
        <v>57</v>
      </c>
      <c r="D23" s="6" t="s">
        <v>8</v>
      </c>
      <c r="E23" s="6" t="s">
        <v>8</v>
      </c>
      <c r="F23" s="6" t="s">
        <v>18</v>
      </c>
      <c r="G23" s="6" t="s">
        <v>91</v>
      </c>
      <c r="H23" s="14">
        <v>2015</v>
      </c>
      <c r="I23" s="14" t="s">
        <v>109</v>
      </c>
      <c r="J23" s="23">
        <v>42179</v>
      </c>
      <c r="K23" s="23">
        <v>42059</v>
      </c>
      <c r="L23" s="10">
        <v>1</v>
      </c>
      <c r="M23" s="3">
        <v>12.5</v>
      </c>
      <c r="P23" s="16" t="s">
        <v>48</v>
      </c>
      <c r="S23" s="16" t="s">
        <v>48</v>
      </c>
      <c r="T23" s="11"/>
      <c r="U23" s="12"/>
      <c r="V23" s="11"/>
      <c r="W23" s="12"/>
      <c r="X23" s="11"/>
      <c r="Y23" s="12"/>
      <c r="Z23" s="11"/>
      <c r="AA23" s="12"/>
      <c r="AB23" s="11"/>
      <c r="AC23" s="12"/>
    </row>
    <row r="24" spans="1:51" ht="17" x14ac:dyDescent="0.2">
      <c r="A24" s="1">
        <v>24</v>
      </c>
      <c r="B24" s="2" t="s">
        <v>6</v>
      </c>
      <c r="C24" s="4">
        <f>2015-1946</f>
        <v>69</v>
      </c>
      <c r="D24" s="6" t="s">
        <v>10</v>
      </c>
      <c r="E24" s="6" t="s">
        <v>96</v>
      </c>
      <c r="F24" s="6" t="s">
        <v>19</v>
      </c>
      <c r="G24" s="6" t="s">
        <v>40</v>
      </c>
      <c r="H24" s="14">
        <v>2015</v>
      </c>
      <c r="I24" s="14" t="s">
        <v>109</v>
      </c>
      <c r="J24" s="23">
        <v>42179</v>
      </c>
      <c r="K24" s="23">
        <v>42118</v>
      </c>
      <c r="L24" s="10">
        <v>7</v>
      </c>
      <c r="M24" s="3">
        <v>87.5</v>
      </c>
      <c r="N24" s="3">
        <v>5.56</v>
      </c>
      <c r="O24" s="3">
        <v>7.44</v>
      </c>
      <c r="P24" s="16" t="s">
        <v>49</v>
      </c>
      <c r="S24" s="16" t="s">
        <v>48</v>
      </c>
      <c r="T24" s="11"/>
      <c r="U24" s="12"/>
      <c r="V24" s="11"/>
      <c r="W24" s="12"/>
      <c r="X24" s="11"/>
      <c r="Y24" s="12"/>
      <c r="Z24" s="11"/>
      <c r="AA24" s="12"/>
      <c r="AB24" s="11"/>
      <c r="AC24" s="12"/>
      <c r="AH24" s="3">
        <v>31.6</v>
      </c>
      <c r="AI24" s="3">
        <v>31</v>
      </c>
      <c r="AJ24" s="3">
        <v>30.5</v>
      </c>
      <c r="AK24" s="3">
        <v>27</v>
      </c>
      <c r="AL24" s="3">
        <v>9</v>
      </c>
      <c r="AM24" s="3">
        <v>10</v>
      </c>
      <c r="AT24" s="3">
        <v>76.599999999999994</v>
      </c>
      <c r="AU24" s="3">
        <v>81</v>
      </c>
      <c r="AV24" s="3">
        <v>22.6</v>
      </c>
      <c r="AW24" s="3">
        <v>26</v>
      </c>
      <c r="AX24" s="3">
        <v>59.3</v>
      </c>
      <c r="AY24" s="3">
        <v>59.8</v>
      </c>
    </row>
    <row r="25" spans="1:51" ht="17" x14ac:dyDescent="0.2">
      <c r="A25" s="1">
        <v>33</v>
      </c>
      <c r="B25" s="2" t="s">
        <v>6</v>
      </c>
      <c r="C25" s="4">
        <f>2015-1981</f>
        <v>34</v>
      </c>
      <c r="D25" s="6" t="s">
        <v>15</v>
      </c>
      <c r="E25" s="6" t="s">
        <v>107</v>
      </c>
      <c r="F25" s="6" t="s">
        <v>18</v>
      </c>
      <c r="G25" s="6" t="s">
        <v>91</v>
      </c>
      <c r="H25" s="14">
        <v>2015</v>
      </c>
      <c r="I25" s="14" t="s">
        <v>109</v>
      </c>
      <c r="J25" s="23">
        <v>42447</v>
      </c>
      <c r="K25" s="23">
        <v>42208</v>
      </c>
      <c r="L25" s="10">
        <v>8</v>
      </c>
      <c r="M25" s="3">
        <v>100</v>
      </c>
      <c r="N25" s="3">
        <v>2.7</v>
      </c>
      <c r="O25" s="3">
        <v>1.4</v>
      </c>
      <c r="P25" s="16" t="s">
        <v>49</v>
      </c>
      <c r="Q25" s="3">
        <v>102.5</v>
      </c>
      <c r="R25" s="3">
        <v>109.16666666666667</v>
      </c>
      <c r="S25" s="16" t="s">
        <v>49</v>
      </c>
      <c r="T25" s="11">
        <v>24</v>
      </c>
      <c r="U25" s="12">
        <v>26</v>
      </c>
      <c r="V25" s="11">
        <v>23.333333333333332</v>
      </c>
      <c r="W25" s="12">
        <v>21</v>
      </c>
      <c r="X25" s="11">
        <v>22</v>
      </c>
      <c r="Y25" s="12">
        <v>23</v>
      </c>
      <c r="Z25" s="11">
        <v>14</v>
      </c>
      <c r="AA25" s="12">
        <v>15</v>
      </c>
      <c r="AB25" s="11">
        <v>19.166666666666668</v>
      </c>
      <c r="AC25" s="12">
        <v>24.166666666666668</v>
      </c>
      <c r="AD25" s="3">
        <v>10</v>
      </c>
      <c r="AE25" s="3">
        <v>17.5</v>
      </c>
      <c r="AF25" s="3">
        <v>20</v>
      </c>
      <c r="AG25" s="3">
        <v>30</v>
      </c>
      <c r="AL25" s="3">
        <v>13</v>
      </c>
      <c r="AM25" s="3">
        <v>18</v>
      </c>
      <c r="AN25" s="3">
        <v>320</v>
      </c>
      <c r="AO25" s="3">
        <v>425</v>
      </c>
    </row>
    <row r="26" spans="1:51" ht="17" x14ac:dyDescent="0.2">
      <c r="A26" s="1">
        <v>34</v>
      </c>
      <c r="B26" s="2" t="s">
        <v>5</v>
      </c>
      <c r="C26" s="4">
        <f>2015-1989</f>
        <v>26</v>
      </c>
      <c r="D26" s="6" t="s">
        <v>16</v>
      </c>
      <c r="E26" s="6" t="s">
        <v>106</v>
      </c>
      <c r="F26" s="6" t="s">
        <v>19</v>
      </c>
      <c r="G26" s="6" t="s">
        <v>40</v>
      </c>
      <c r="H26" s="14">
        <v>2015</v>
      </c>
      <c r="I26" s="14" t="s">
        <v>109</v>
      </c>
      <c r="J26" s="23">
        <v>42081</v>
      </c>
      <c r="K26" s="23">
        <v>42037</v>
      </c>
      <c r="L26" s="10">
        <v>6</v>
      </c>
      <c r="M26" s="3">
        <v>75</v>
      </c>
      <c r="P26" s="16" t="s">
        <v>49</v>
      </c>
      <c r="S26" s="16" t="s">
        <v>48</v>
      </c>
      <c r="T26" s="11"/>
      <c r="U26" s="12"/>
      <c r="V26" s="11"/>
      <c r="W26" s="12"/>
      <c r="X26" s="11"/>
      <c r="Y26" s="12"/>
      <c r="Z26" s="11"/>
      <c r="AA26" s="12"/>
      <c r="AB26" s="11"/>
      <c r="AC26" s="12"/>
      <c r="AH26" s="3">
        <v>29</v>
      </c>
      <c r="AI26" s="3">
        <v>32</v>
      </c>
      <c r="AJ26" s="3">
        <v>29</v>
      </c>
      <c r="AK26" s="3">
        <v>33</v>
      </c>
      <c r="AP26" s="3">
        <v>60</v>
      </c>
      <c r="AQ26" s="3">
        <v>60</v>
      </c>
      <c r="AR26" s="3">
        <v>60</v>
      </c>
      <c r="AS26" s="3">
        <v>60</v>
      </c>
      <c r="AV26" s="3">
        <v>28</v>
      </c>
      <c r="AW26" s="3">
        <v>32</v>
      </c>
      <c r="AX26" s="3">
        <v>50</v>
      </c>
      <c r="AY26" s="3">
        <v>49</v>
      </c>
    </row>
    <row r="27" spans="1:51" ht="17" x14ac:dyDescent="0.2">
      <c r="A27" s="1">
        <v>35</v>
      </c>
      <c r="B27" s="2" t="s">
        <v>6</v>
      </c>
      <c r="C27" s="4">
        <f>2016-1974</f>
        <v>42</v>
      </c>
      <c r="D27" s="6" t="s">
        <v>10</v>
      </c>
      <c r="E27" s="6" t="s">
        <v>96</v>
      </c>
      <c r="F27" s="6" t="s">
        <v>19</v>
      </c>
      <c r="G27" s="6" t="s">
        <v>40</v>
      </c>
      <c r="H27" s="14">
        <v>2016</v>
      </c>
      <c r="I27" s="14" t="s">
        <v>109</v>
      </c>
      <c r="J27" s="23">
        <v>42654</v>
      </c>
      <c r="K27" s="23">
        <v>42387</v>
      </c>
      <c r="L27" s="10">
        <v>4</v>
      </c>
      <c r="M27" s="3">
        <v>50</v>
      </c>
      <c r="P27" s="16" t="s">
        <v>48</v>
      </c>
      <c r="S27" s="16" t="s">
        <v>48</v>
      </c>
      <c r="T27" s="11"/>
      <c r="U27" s="12"/>
      <c r="V27" s="11"/>
      <c r="W27" s="12"/>
      <c r="X27" s="11"/>
      <c r="Y27" s="12"/>
      <c r="Z27" s="11"/>
      <c r="AA27" s="12"/>
      <c r="AB27" s="11"/>
      <c r="AC27" s="12"/>
    </row>
    <row r="28" spans="1:51" ht="17" x14ac:dyDescent="0.2">
      <c r="A28" s="1">
        <v>36</v>
      </c>
      <c r="B28" s="2" t="s">
        <v>5</v>
      </c>
      <c r="C28" s="4">
        <f>2016-1960</f>
        <v>56</v>
      </c>
      <c r="D28" s="6" t="s">
        <v>15</v>
      </c>
      <c r="E28" s="6" t="s">
        <v>107</v>
      </c>
      <c r="F28" s="6" t="s">
        <v>18</v>
      </c>
      <c r="G28" s="6" t="s">
        <v>91</v>
      </c>
      <c r="H28" s="14">
        <v>2016</v>
      </c>
      <c r="I28" s="14" t="s">
        <v>109</v>
      </c>
      <c r="J28" s="23">
        <v>42447</v>
      </c>
      <c r="K28" s="23">
        <v>42397</v>
      </c>
      <c r="L28" s="10">
        <v>8</v>
      </c>
      <c r="M28" s="3">
        <v>100</v>
      </c>
      <c r="P28" s="16" t="s">
        <v>48</v>
      </c>
      <c r="S28" s="16" t="s">
        <v>48</v>
      </c>
      <c r="T28" s="11"/>
      <c r="U28" s="12"/>
      <c r="V28" s="11"/>
      <c r="W28" s="12"/>
      <c r="X28" s="11"/>
      <c r="Y28" s="12"/>
      <c r="Z28" s="11"/>
      <c r="AA28" s="12"/>
      <c r="AB28" s="11"/>
      <c r="AC28" s="12"/>
      <c r="AD28" s="3">
        <v>40</v>
      </c>
      <c r="AE28" s="3">
        <v>47.5</v>
      </c>
      <c r="AF28" s="3">
        <v>12.5</v>
      </c>
      <c r="AG28" s="3">
        <v>17.5</v>
      </c>
    </row>
    <row r="29" spans="1:51" ht="17" x14ac:dyDescent="0.2">
      <c r="A29" s="1">
        <v>37</v>
      </c>
      <c r="B29" s="2" t="s">
        <v>5</v>
      </c>
      <c r="C29" s="4">
        <f>2016-1946</f>
        <v>70</v>
      </c>
      <c r="D29" s="6" t="s">
        <v>10</v>
      </c>
      <c r="E29" s="6" t="s">
        <v>96</v>
      </c>
      <c r="F29" s="6" t="s">
        <v>19</v>
      </c>
      <c r="G29" s="6" t="s">
        <v>40</v>
      </c>
      <c r="H29" s="14">
        <v>2016</v>
      </c>
      <c r="I29" s="14" t="s">
        <v>109</v>
      </c>
      <c r="J29" s="23">
        <v>42578</v>
      </c>
      <c r="K29" s="24"/>
      <c r="L29" s="10">
        <v>7</v>
      </c>
      <c r="M29" s="3">
        <v>75</v>
      </c>
      <c r="N29" s="3">
        <v>5.67</v>
      </c>
      <c r="O29" s="3">
        <v>5</v>
      </c>
      <c r="P29" s="16" t="s">
        <v>49</v>
      </c>
      <c r="S29" s="16" t="s">
        <v>48</v>
      </c>
      <c r="T29" s="11">
        <v>22</v>
      </c>
      <c r="U29" s="12">
        <v>24</v>
      </c>
      <c r="V29" s="11">
        <v>28</v>
      </c>
      <c r="W29" s="12">
        <v>26.833333333333332</v>
      </c>
      <c r="X29" s="11"/>
      <c r="Y29" s="12"/>
      <c r="Z29" s="11"/>
      <c r="AA29" s="12"/>
      <c r="AB29" s="11">
        <v>20.833333333333332</v>
      </c>
      <c r="AC29" s="12">
        <v>28.181818181818183</v>
      </c>
      <c r="AH29" s="3">
        <v>19</v>
      </c>
      <c r="AI29" s="3">
        <v>21.3</v>
      </c>
      <c r="AJ29" s="3">
        <v>21</v>
      </c>
      <c r="AK29" s="3">
        <v>23</v>
      </c>
      <c r="AL29" s="3">
        <v>13</v>
      </c>
      <c r="AM29" s="3">
        <v>17</v>
      </c>
      <c r="AN29" s="3">
        <v>420</v>
      </c>
      <c r="AO29" s="3">
        <v>500</v>
      </c>
      <c r="AP29" s="3">
        <v>5</v>
      </c>
      <c r="AQ29" s="3">
        <v>8</v>
      </c>
      <c r="AR29" s="3">
        <v>10</v>
      </c>
      <c r="AS29" s="3">
        <v>10</v>
      </c>
      <c r="AX29" s="3">
        <v>42.1</v>
      </c>
      <c r="AY29" s="3">
        <v>42.1</v>
      </c>
    </row>
    <row r="30" spans="1:51" ht="17" x14ac:dyDescent="0.2">
      <c r="A30" s="1">
        <v>38</v>
      </c>
      <c r="B30" s="2" t="s">
        <v>6</v>
      </c>
      <c r="C30" s="4">
        <f>2016-1956</f>
        <v>60</v>
      </c>
      <c r="D30" s="6" t="s">
        <v>10</v>
      </c>
      <c r="E30" s="6" t="s">
        <v>96</v>
      </c>
      <c r="F30" s="6" t="s">
        <v>19</v>
      </c>
      <c r="G30" s="6" t="s">
        <v>40</v>
      </c>
      <c r="H30" s="14">
        <v>2016</v>
      </c>
      <c r="I30" s="14" t="s">
        <v>109</v>
      </c>
      <c r="J30" s="23">
        <v>42572</v>
      </c>
      <c r="K30" s="23">
        <v>42482</v>
      </c>
      <c r="L30" s="10">
        <v>8</v>
      </c>
      <c r="M30" s="3">
        <v>100</v>
      </c>
      <c r="P30" s="16" t="s">
        <v>48</v>
      </c>
      <c r="S30" s="16" t="s">
        <v>48</v>
      </c>
      <c r="T30" s="11"/>
      <c r="U30" s="12"/>
      <c r="V30" s="11"/>
      <c r="W30" s="12"/>
      <c r="X30" s="11"/>
      <c r="Y30" s="12"/>
      <c r="Z30" s="11"/>
      <c r="AA30" s="12"/>
      <c r="AB30" s="11"/>
      <c r="AC30" s="12"/>
      <c r="AD30" s="3">
        <v>90</v>
      </c>
      <c r="AE30" s="3">
        <v>115</v>
      </c>
      <c r="AF30" s="3">
        <v>55</v>
      </c>
      <c r="AG30" s="3">
        <v>62.5</v>
      </c>
      <c r="AH30" s="3">
        <v>47</v>
      </c>
      <c r="AI30" s="3">
        <v>48</v>
      </c>
      <c r="AJ30" s="3">
        <v>55</v>
      </c>
      <c r="AK30" s="3">
        <v>57</v>
      </c>
      <c r="AN30" s="3">
        <v>520</v>
      </c>
      <c r="AO30" s="3">
        <v>580</v>
      </c>
      <c r="AP30" s="3">
        <v>60</v>
      </c>
      <c r="AQ30" s="3">
        <v>60</v>
      </c>
      <c r="AR30" s="3">
        <v>60</v>
      </c>
      <c r="AS30" s="3">
        <v>60</v>
      </c>
      <c r="AT30" s="3">
        <v>83</v>
      </c>
      <c r="AU30" s="3">
        <v>84</v>
      </c>
      <c r="AX30" s="3">
        <v>69.3</v>
      </c>
      <c r="AY30" s="3">
        <v>70</v>
      </c>
    </row>
    <row r="31" spans="1:51" ht="17" x14ac:dyDescent="0.2">
      <c r="A31" s="1">
        <v>39</v>
      </c>
      <c r="B31" s="2" t="s">
        <v>5</v>
      </c>
      <c r="C31" s="4">
        <f>2016-1955</f>
        <v>61</v>
      </c>
      <c r="D31" s="6" t="s">
        <v>10</v>
      </c>
      <c r="E31" s="6" t="s">
        <v>96</v>
      </c>
      <c r="F31" s="6" t="s">
        <v>19</v>
      </c>
      <c r="G31" s="6" t="s">
        <v>40</v>
      </c>
      <c r="H31" s="14">
        <v>2016</v>
      </c>
      <c r="I31" s="14" t="s">
        <v>109</v>
      </c>
      <c r="J31" s="23">
        <v>42572</v>
      </c>
      <c r="K31" s="23">
        <v>42497</v>
      </c>
      <c r="L31" s="10">
        <v>6</v>
      </c>
      <c r="M31" s="3">
        <v>75</v>
      </c>
      <c r="N31" s="3">
        <v>2.33</v>
      </c>
      <c r="O31" s="3">
        <v>1.22</v>
      </c>
      <c r="P31" s="16" t="s">
        <v>49</v>
      </c>
      <c r="Q31" s="3">
        <v>119.77777777777777</v>
      </c>
      <c r="R31" s="3">
        <v>118.36363636363636</v>
      </c>
      <c r="S31" s="16" t="s">
        <v>49</v>
      </c>
      <c r="T31" s="11">
        <v>25</v>
      </c>
      <c r="U31" s="12">
        <v>25</v>
      </c>
      <c r="V31" s="11">
        <v>25</v>
      </c>
      <c r="W31" s="12">
        <v>26</v>
      </c>
      <c r="X31" s="11">
        <v>20</v>
      </c>
      <c r="Y31" s="12">
        <v>19</v>
      </c>
      <c r="Z31" s="11">
        <v>22</v>
      </c>
      <c r="AA31" s="12">
        <v>22</v>
      </c>
      <c r="AB31" s="11">
        <v>27.777777777777779</v>
      </c>
      <c r="AC31" s="12">
        <v>26.363636363636363</v>
      </c>
      <c r="AN31" s="3">
        <v>510</v>
      </c>
      <c r="AO31" s="3">
        <v>590</v>
      </c>
    </row>
    <row r="32" spans="1:51" ht="17" x14ac:dyDescent="0.2">
      <c r="A32" s="1">
        <v>40</v>
      </c>
      <c r="B32" s="2" t="s">
        <v>5</v>
      </c>
      <c r="C32" s="4">
        <f>2016-1952</f>
        <v>64</v>
      </c>
      <c r="D32" s="6" t="s">
        <v>10</v>
      </c>
      <c r="E32" s="6" t="s">
        <v>96</v>
      </c>
      <c r="F32" s="6" t="s">
        <v>18</v>
      </c>
      <c r="G32" s="6" t="s">
        <v>91</v>
      </c>
      <c r="H32" s="14">
        <v>2016</v>
      </c>
      <c r="I32" s="14" t="s">
        <v>109</v>
      </c>
      <c r="J32" s="23">
        <v>42577</v>
      </c>
      <c r="K32" s="23">
        <v>42461</v>
      </c>
      <c r="L32" s="10">
        <v>7</v>
      </c>
      <c r="M32" s="3">
        <v>100</v>
      </c>
      <c r="N32" s="3">
        <v>4.0999999999999996</v>
      </c>
      <c r="O32" s="3">
        <v>2.2999999999999998</v>
      </c>
      <c r="P32" s="16" t="s">
        <v>48</v>
      </c>
      <c r="S32" s="16" t="s">
        <v>48</v>
      </c>
      <c r="T32" s="11"/>
      <c r="U32" s="12"/>
      <c r="V32" s="11"/>
      <c r="W32" s="12"/>
      <c r="X32" s="11"/>
      <c r="Y32" s="12"/>
      <c r="Z32" s="11"/>
      <c r="AA32" s="12"/>
      <c r="AB32" s="11"/>
      <c r="AC32" s="12"/>
      <c r="AH32" s="3">
        <v>14</v>
      </c>
      <c r="AI32" s="3">
        <v>18.5</v>
      </c>
      <c r="AJ32" s="3">
        <v>20</v>
      </c>
      <c r="AK32" s="3">
        <v>22.6</v>
      </c>
      <c r="AL32" s="3">
        <v>9</v>
      </c>
      <c r="AM32" s="3">
        <v>13</v>
      </c>
      <c r="AP32" s="3">
        <v>6</v>
      </c>
      <c r="AQ32" s="3">
        <v>47</v>
      </c>
      <c r="AR32" s="3">
        <v>13</v>
      </c>
      <c r="AS32" s="3">
        <v>45</v>
      </c>
      <c r="AX32" s="3">
        <v>42.5</v>
      </c>
      <c r="AY32" s="3">
        <v>41</v>
      </c>
    </row>
    <row r="33" spans="1:51" ht="17" x14ac:dyDescent="0.2">
      <c r="A33" s="1">
        <v>41</v>
      </c>
      <c r="B33" s="2" t="s">
        <v>6</v>
      </c>
      <c r="C33" s="4">
        <f>2016-1953</f>
        <v>63</v>
      </c>
      <c r="D33" s="6" t="s">
        <v>10</v>
      </c>
      <c r="E33" s="6" t="s">
        <v>96</v>
      </c>
      <c r="F33" s="6" t="s">
        <v>19</v>
      </c>
      <c r="G33" s="6" t="s">
        <v>40</v>
      </c>
      <c r="H33" s="14">
        <v>2016</v>
      </c>
      <c r="I33" s="14" t="s">
        <v>109</v>
      </c>
      <c r="J33" s="23">
        <v>42578</v>
      </c>
      <c r="K33" s="23">
        <v>42552</v>
      </c>
      <c r="L33" s="10">
        <v>7</v>
      </c>
      <c r="M33" s="3">
        <v>87.5</v>
      </c>
      <c r="N33" s="3">
        <v>5.89</v>
      </c>
      <c r="O33" s="3">
        <v>0.78</v>
      </c>
      <c r="P33" s="16" t="s">
        <v>49</v>
      </c>
      <c r="Q33" s="3">
        <v>109.16666666666667</v>
      </c>
      <c r="R33" s="3">
        <v>130</v>
      </c>
      <c r="S33" s="16" t="s">
        <v>49</v>
      </c>
      <c r="T33" s="11">
        <v>16</v>
      </c>
      <c r="U33" s="12">
        <v>25</v>
      </c>
      <c r="V33" s="11">
        <v>27</v>
      </c>
      <c r="W33" s="12">
        <v>27</v>
      </c>
      <c r="X33" s="11">
        <v>20</v>
      </c>
      <c r="Y33" s="12">
        <v>20</v>
      </c>
      <c r="Z33" s="11">
        <v>22</v>
      </c>
      <c r="AA33" s="12">
        <v>28</v>
      </c>
      <c r="AB33" s="11">
        <v>24.166666666666668</v>
      </c>
      <c r="AC33" s="12">
        <v>30</v>
      </c>
      <c r="AH33" s="3">
        <v>33</v>
      </c>
      <c r="AI33" s="3">
        <v>34</v>
      </c>
      <c r="AJ33" s="3">
        <v>35</v>
      </c>
      <c r="AK33" s="3">
        <v>33</v>
      </c>
      <c r="AL33" s="3">
        <v>12</v>
      </c>
      <c r="AM33" s="3">
        <v>15</v>
      </c>
      <c r="AN33" s="3">
        <v>450</v>
      </c>
      <c r="AO33" s="3">
        <v>560</v>
      </c>
      <c r="AP33" s="3">
        <v>10</v>
      </c>
      <c r="AQ33" s="3">
        <v>16</v>
      </c>
      <c r="AR33" s="3">
        <v>15</v>
      </c>
      <c r="AS33" s="3">
        <v>35</v>
      </c>
      <c r="AT33" s="3">
        <v>81</v>
      </c>
      <c r="AX33" s="3">
        <v>61.2</v>
      </c>
      <c r="AY33" s="3">
        <v>66.400000000000006</v>
      </c>
    </row>
    <row r="34" spans="1:51" ht="17" x14ac:dyDescent="0.2">
      <c r="A34" s="1">
        <v>42</v>
      </c>
      <c r="B34" s="2" t="s">
        <v>6</v>
      </c>
      <c r="C34" s="4">
        <f>2016-1953</f>
        <v>63</v>
      </c>
      <c r="D34" s="6" t="s">
        <v>10</v>
      </c>
      <c r="E34" s="6" t="s">
        <v>96</v>
      </c>
      <c r="F34" s="6" t="s">
        <v>19</v>
      </c>
      <c r="G34" s="6" t="s">
        <v>40</v>
      </c>
      <c r="H34" s="14">
        <v>2016</v>
      </c>
      <c r="I34" s="14" t="s">
        <v>109</v>
      </c>
      <c r="J34" s="23">
        <v>42642</v>
      </c>
      <c r="K34" s="23">
        <v>42510</v>
      </c>
      <c r="L34" s="10">
        <v>8</v>
      </c>
      <c r="M34" s="3">
        <v>100</v>
      </c>
      <c r="N34" s="3">
        <v>4.78</v>
      </c>
      <c r="O34" s="3">
        <v>4.33</v>
      </c>
      <c r="P34" s="16" t="s">
        <v>49</v>
      </c>
      <c r="Q34" s="3">
        <v>116.83333333333333</v>
      </c>
      <c r="R34" s="3">
        <v>109.33333333333333</v>
      </c>
      <c r="S34" s="16" t="s">
        <v>49</v>
      </c>
      <c r="T34" s="11">
        <v>21</v>
      </c>
      <c r="U34" s="12">
        <v>20</v>
      </c>
      <c r="V34" s="11">
        <v>25</v>
      </c>
      <c r="W34" s="12">
        <v>25</v>
      </c>
      <c r="X34" s="11">
        <v>24</v>
      </c>
      <c r="Y34" s="12">
        <v>23</v>
      </c>
      <c r="Z34" s="11">
        <v>21</v>
      </c>
      <c r="AA34" s="12">
        <v>18</v>
      </c>
      <c r="AB34" s="11">
        <v>25.833333333333332</v>
      </c>
      <c r="AC34" s="12">
        <v>23.333333333333332</v>
      </c>
      <c r="AD34" s="3">
        <v>67.5</v>
      </c>
      <c r="AE34" s="3">
        <v>87.5</v>
      </c>
      <c r="AH34" s="3">
        <v>26</v>
      </c>
      <c r="AI34" s="3">
        <v>39.4</v>
      </c>
      <c r="AJ34" s="3">
        <v>29</v>
      </c>
      <c r="AK34" s="3">
        <v>31.4</v>
      </c>
      <c r="AN34" s="3">
        <v>420</v>
      </c>
      <c r="AO34" s="3">
        <v>450</v>
      </c>
      <c r="AP34" s="3">
        <v>60</v>
      </c>
      <c r="AQ34" s="3">
        <v>60</v>
      </c>
      <c r="AR34" s="3">
        <v>60</v>
      </c>
      <c r="AS34" s="3">
        <v>60</v>
      </c>
      <c r="AV34" s="3">
        <v>21</v>
      </c>
      <c r="AW34" s="3">
        <v>18.7</v>
      </c>
    </row>
    <row r="35" spans="1:51" x14ac:dyDescent="0.2">
      <c r="A35" s="1">
        <v>43</v>
      </c>
      <c r="B35" s="1" t="s">
        <v>6</v>
      </c>
      <c r="C35" s="5">
        <f>2016-1986</f>
        <v>30</v>
      </c>
      <c r="D35" s="6" t="s">
        <v>15</v>
      </c>
      <c r="E35" s="6" t="s">
        <v>107</v>
      </c>
      <c r="F35" s="6" t="s">
        <v>18</v>
      </c>
      <c r="G35" s="6" t="s">
        <v>91</v>
      </c>
      <c r="H35" s="14">
        <v>2016</v>
      </c>
      <c r="I35" s="14" t="s">
        <v>109</v>
      </c>
      <c r="J35" s="23">
        <v>42654</v>
      </c>
      <c r="K35" s="23">
        <v>42558</v>
      </c>
      <c r="L35" s="10">
        <v>7</v>
      </c>
      <c r="M35" s="3">
        <v>87.5</v>
      </c>
      <c r="N35" s="3">
        <v>2.67</v>
      </c>
      <c r="O35" s="3">
        <v>1.44</v>
      </c>
      <c r="P35" s="16" t="s">
        <v>49</v>
      </c>
      <c r="Q35" s="3">
        <v>112</v>
      </c>
      <c r="R35" s="3">
        <v>119.33333333333333</v>
      </c>
      <c r="S35" s="16" t="s">
        <v>49</v>
      </c>
      <c r="T35" s="11">
        <v>24</v>
      </c>
      <c r="U35" s="12">
        <v>26</v>
      </c>
      <c r="V35" s="11">
        <v>25</v>
      </c>
      <c r="W35" s="12">
        <v>26</v>
      </c>
      <c r="X35" s="11">
        <v>20</v>
      </c>
      <c r="Y35" s="12">
        <v>20</v>
      </c>
      <c r="Z35" s="11">
        <v>18</v>
      </c>
      <c r="AA35" s="12">
        <v>19</v>
      </c>
      <c r="AB35" s="11">
        <v>25</v>
      </c>
      <c r="AC35" s="12">
        <v>28.333333333333332</v>
      </c>
      <c r="AD35" s="3">
        <v>110</v>
      </c>
      <c r="AE35" s="3">
        <v>137.5</v>
      </c>
      <c r="AH35" s="3">
        <v>53</v>
      </c>
      <c r="AI35" s="3">
        <v>54</v>
      </c>
      <c r="AJ35" s="3">
        <v>53</v>
      </c>
      <c r="AK35" s="3">
        <v>47</v>
      </c>
      <c r="AN35" s="3">
        <v>600</v>
      </c>
      <c r="AO35" s="3">
        <v>650</v>
      </c>
      <c r="AP35" s="3">
        <v>30</v>
      </c>
      <c r="AQ35" s="3">
        <v>30</v>
      </c>
      <c r="AR35" s="3">
        <v>30</v>
      </c>
      <c r="AS35" s="3">
        <v>30</v>
      </c>
      <c r="AX35" s="3">
        <v>67.900000000000006</v>
      </c>
      <c r="AY35" s="3">
        <v>68.7</v>
      </c>
    </row>
    <row r="36" spans="1:51" x14ac:dyDescent="0.2">
      <c r="A36" s="1">
        <v>44</v>
      </c>
      <c r="B36" s="1" t="s">
        <v>6</v>
      </c>
      <c r="C36" s="5">
        <f>2016-1966</f>
        <v>50</v>
      </c>
      <c r="D36" s="6" t="s">
        <v>7</v>
      </c>
      <c r="E36" s="6" t="s">
        <v>106</v>
      </c>
      <c r="F36" s="6" t="s">
        <v>18</v>
      </c>
      <c r="G36" s="6" t="s">
        <v>91</v>
      </c>
      <c r="H36" s="14">
        <v>2016</v>
      </c>
      <c r="I36" s="14" t="s">
        <v>109</v>
      </c>
      <c r="J36" s="23">
        <v>42657</v>
      </c>
      <c r="K36" s="23">
        <v>42563</v>
      </c>
      <c r="L36" s="10">
        <v>4</v>
      </c>
      <c r="M36" s="3">
        <v>80</v>
      </c>
      <c r="P36" s="16" t="s">
        <v>48</v>
      </c>
      <c r="S36" s="16" t="s">
        <v>48</v>
      </c>
      <c r="T36" s="11"/>
      <c r="U36" s="12"/>
      <c r="V36" s="11"/>
      <c r="W36" s="12"/>
      <c r="X36" s="11"/>
      <c r="Y36" s="12"/>
      <c r="Z36" s="11"/>
      <c r="AA36" s="12"/>
      <c r="AB36" s="11"/>
      <c r="AC36" s="12"/>
      <c r="AL36" s="3">
        <v>19</v>
      </c>
      <c r="AM36" s="3">
        <v>20</v>
      </c>
      <c r="AN36" s="3">
        <v>570</v>
      </c>
      <c r="AO36" s="3">
        <v>620</v>
      </c>
    </row>
    <row r="37" spans="1:51" x14ac:dyDescent="0.2">
      <c r="A37" s="1">
        <v>45</v>
      </c>
      <c r="B37" s="1" t="s">
        <v>5</v>
      </c>
      <c r="C37" s="5">
        <f>2016-1961</f>
        <v>55</v>
      </c>
      <c r="D37" s="6" t="s">
        <v>10</v>
      </c>
      <c r="E37" s="6" t="s">
        <v>96</v>
      </c>
      <c r="F37" s="6" t="s">
        <v>19</v>
      </c>
      <c r="G37" s="6" t="s">
        <v>40</v>
      </c>
      <c r="H37" s="14">
        <v>2016</v>
      </c>
      <c r="I37" s="14" t="s">
        <v>109</v>
      </c>
      <c r="J37" s="23">
        <v>42629</v>
      </c>
      <c r="K37" s="23">
        <v>42577</v>
      </c>
      <c r="L37" s="10">
        <v>6</v>
      </c>
      <c r="M37" s="3">
        <v>75</v>
      </c>
      <c r="N37" s="3">
        <v>6.78</v>
      </c>
      <c r="O37" s="3">
        <v>7.44</v>
      </c>
      <c r="P37" s="16" t="s">
        <v>49</v>
      </c>
      <c r="Q37" s="3">
        <v>80.333333333333329</v>
      </c>
      <c r="R37" s="3">
        <v>86</v>
      </c>
      <c r="S37" s="16" t="s">
        <v>49</v>
      </c>
      <c r="T37" s="11">
        <v>19</v>
      </c>
      <c r="U37" s="12">
        <v>18</v>
      </c>
      <c r="V37" s="11">
        <v>13</v>
      </c>
      <c r="W37" s="12">
        <v>16</v>
      </c>
      <c r="X37" s="11">
        <v>17</v>
      </c>
      <c r="Y37" s="12">
        <v>16</v>
      </c>
      <c r="Z37" s="11">
        <v>13</v>
      </c>
      <c r="AA37" s="12">
        <v>16</v>
      </c>
      <c r="AB37" s="11">
        <v>18.333333333333332</v>
      </c>
      <c r="AC37" s="12">
        <v>20</v>
      </c>
      <c r="AD37" s="3">
        <v>40</v>
      </c>
      <c r="AE37" s="3">
        <v>45</v>
      </c>
      <c r="AH37" s="3">
        <v>16</v>
      </c>
      <c r="AI37" s="3">
        <v>17</v>
      </c>
      <c r="AJ37" s="3">
        <v>20.3</v>
      </c>
      <c r="AK37" s="3">
        <v>20.399999999999999</v>
      </c>
      <c r="AN37" s="3">
        <v>430</v>
      </c>
      <c r="AO37" s="3">
        <v>495</v>
      </c>
      <c r="AX37" s="3">
        <v>51.8</v>
      </c>
      <c r="AY37" s="3">
        <v>51.5</v>
      </c>
    </row>
    <row r="38" spans="1:51" x14ac:dyDescent="0.2">
      <c r="A38" s="1">
        <v>46</v>
      </c>
      <c r="B38" s="1" t="s">
        <v>6</v>
      </c>
      <c r="C38" s="5">
        <f>2016-1956</f>
        <v>60</v>
      </c>
      <c r="D38" s="6" t="s">
        <v>10</v>
      </c>
      <c r="E38" s="6" t="s">
        <v>96</v>
      </c>
      <c r="F38" s="6" t="s">
        <v>19</v>
      </c>
      <c r="G38" s="6" t="s">
        <v>40</v>
      </c>
      <c r="H38" s="14">
        <v>2016</v>
      </c>
      <c r="I38" s="14" t="s">
        <v>109</v>
      </c>
      <c r="J38" s="23">
        <v>42650</v>
      </c>
      <c r="K38" s="23">
        <v>42644</v>
      </c>
      <c r="L38" s="10">
        <v>8</v>
      </c>
      <c r="M38" s="3">
        <v>100</v>
      </c>
      <c r="P38" s="16" t="s">
        <v>48</v>
      </c>
      <c r="S38" s="16" t="s">
        <v>48</v>
      </c>
      <c r="T38" s="11"/>
      <c r="U38" s="12"/>
      <c r="V38" s="11"/>
      <c r="W38" s="12"/>
      <c r="X38" s="11"/>
      <c r="Y38" s="12"/>
      <c r="Z38" s="11"/>
      <c r="AA38" s="12"/>
      <c r="AB38" s="11"/>
      <c r="AC38" s="12"/>
      <c r="AD38" s="3">
        <v>40</v>
      </c>
      <c r="AE38" s="3">
        <v>65</v>
      </c>
      <c r="AH38" s="3">
        <v>19</v>
      </c>
      <c r="AI38" s="3">
        <v>23.4</v>
      </c>
      <c r="AJ38" s="3">
        <v>19</v>
      </c>
      <c r="AK38" s="3">
        <v>23.5</v>
      </c>
      <c r="AN38" s="3">
        <v>390</v>
      </c>
      <c r="AO38" s="3">
        <v>490</v>
      </c>
      <c r="AP38" s="3">
        <v>8</v>
      </c>
      <c r="AQ38" s="3">
        <v>30</v>
      </c>
      <c r="AR38" s="3">
        <v>10</v>
      </c>
      <c r="AS38" s="3">
        <v>30</v>
      </c>
      <c r="AX38" s="3">
        <v>58.7</v>
      </c>
      <c r="AY38" s="3">
        <v>62.7</v>
      </c>
    </row>
    <row r="39" spans="1:51" x14ac:dyDescent="0.2">
      <c r="A39" s="1">
        <v>47</v>
      </c>
      <c r="B39" s="1" t="s">
        <v>6</v>
      </c>
      <c r="C39" s="5">
        <f>2016-1952</f>
        <v>64</v>
      </c>
      <c r="D39" s="6" t="s">
        <v>10</v>
      </c>
      <c r="E39" s="6" t="s">
        <v>96</v>
      </c>
      <c r="F39" s="6" t="s">
        <v>19</v>
      </c>
      <c r="G39" s="6" t="s">
        <v>40</v>
      </c>
      <c r="H39" s="14">
        <v>2016</v>
      </c>
      <c r="I39" s="14" t="s">
        <v>109</v>
      </c>
      <c r="J39" s="23">
        <v>42647</v>
      </c>
      <c r="K39" s="23">
        <v>42594</v>
      </c>
      <c r="L39" s="10">
        <v>7</v>
      </c>
      <c r="M39" s="3">
        <v>87.5</v>
      </c>
      <c r="N39" s="3">
        <v>4</v>
      </c>
      <c r="O39" s="3">
        <v>1.33</v>
      </c>
      <c r="P39" s="16" t="s">
        <v>49</v>
      </c>
      <c r="Q39" s="3">
        <v>113.16666666666667</v>
      </c>
      <c r="R39" s="3">
        <v>128</v>
      </c>
      <c r="S39" s="16" t="s">
        <v>49</v>
      </c>
      <c r="T39" s="11">
        <v>20</v>
      </c>
      <c r="U39" s="12">
        <v>25</v>
      </c>
      <c r="V39" s="11">
        <v>25</v>
      </c>
      <c r="W39" s="12">
        <v>25</v>
      </c>
      <c r="X39" s="11">
        <v>22</v>
      </c>
      <c r="Y39" s="12">
        <v>23</v>
      </c>
      <c r="Z39" s="11">
        <v>17</v>
      </c>
      <c r="AA39" s="12">
        <v>25</v>
      </c>
      <c r="AB39" s="11">
        <v>29.166666666666668</v>
      </c>
      <c r="AC39" s="12">
        <v>30</v>
      </c>
      <c r="AF39" s="3">
        <v>55</v>
      </c>
      <c r="AG39" s="3">
        <v>60</v>
      </c>
      <c r="AH39" s="3">
        <v>31</v>
      </c>
      <c r="AI39" s="3">
        <v>37</v>
      </c>
      <c r="AJ39" s="3">
        <v>41</v>
      </c>
      <c r="AK39" s="3">
        <v>48.3</v>
      </c>
      <c r="AL39" s="3">
        <v>11</v>
      </c>
      <c r="AM39" s="3">
        <v>13</v>
      </c>
      <c r="AN39" s="3">
        <v>480</v>
      </c>
      <c r="AO39" s="3">
        <v>540</v>
      </c>
      <c r="AP39" s="3">
        <v>7</v>
      </c>
      <c r="AQ39" s="3">
        <v>7</v>
      </c>
      <c r="AR39" s="3">
        <v>10</v>
      </c>
      <c r="AS39" s="3">
        <v>30</v>
      </c>
      <c r="AX39" s="3">
        <v>70</v>
      </c>
      <c r="AY39" s="3">
        <v>75.2</v>
      </c>
    </row>
    <row r="40" spans="1:51" x14ac:dyDescent="0.2">
      <c r="A40" s="1">
        <v>48</v>
      </c>
      <c r="B40" s="1" t="s">
        <v>6</v>
      </c>
      <c r="C40" s="5">
        <f>2016-1946</f>
        <v>70</v>
      </c>
      <c r="D40" s="6" t="s">
        <v>10</v>
      </c>
      <c r="E40" s="6" t="s">
        <v>96</v>
      </c>
      <c r="F40" s="6" t="s">
        <v>19</v>
      </c>
      <c r="G40" s="6" t="s">
        <v>40</v>
      </c>
      <c r="H40" s="14">
        <v>2016</v>
      </c>
      <c r="I40" s="14" t="s">
        <v>109</v>
      </c>
      <c r="J40" s="23"/>
      <c r="K40" s="23">
        <v>42713</v>
      </c>
      <c r="L40" s="10">
        <v>3</v>
      </c>
      <c r="M40" s="3">
        <v>100</v>
      </c>
      <c r="P40" s="16" t="s">
        <v>48</v>
      </c>
      <c r="S40" s="16" t="s">
        <v>48</v>
      </c>
      <c r="T40" s="11"/>
      <c r="U40" s="12"/>
      <c r="V40" s="11"/>
      <c r="W40" s="12"/>
      <c r="X40" s="11"/>
      <c r="Y40" s="12"/>
      <c r="Z40" s="11"/>
      <c r="AA40" s="12"/>
      <c r="AB40" s="11"/>
      <c r="AC40" s="12"/>
      <c r="AN40" s="3">
        <v>350</v>
      </c>
      <c r="AO40" s="3">
        <v>440</v>
      </c>
    </row>
    <row r="41" spans="1:51" x14ac:dyDescent="0.2">
      <c r="A41" s="1">
        <v>50</v>
      </c>
      <c r="B41" s="1" t="s">
        <v>6</v>
      </c>
      <c r="C41" s="5">
        <f>2016-1948</f>
        <v>68</v>
      </c>
      <c r="D41" s="6" t="s">
        <v>10</v>
      </c>
      <c r="E41" s="6" t="s">
        <v>96</v>
      </c>
      <c r="F41" s="6" t="s">
        <v>19</v>
      </c>
      <c r="G41" s="6" t="s">
        <v>40</v>
      </c>
      <c r="H41" s="14">
        <v>2016</v>
      </c>
      <c r="I41" s="14" t="s">
        <v>109</v>
      </c>
      <c r="J41" s="23">
        <v>42766</v>
      </c>
      <c r="K41" s="23">
        <v>42706</v>
      </c>
      <c r="L41" s="10">
        <v>7</v>
      </c>
      <c r="M41" s="3">
        <v>75</v>
      </c>
      <c r="P41" s="16" t="s">
        <v>48</v>
      </c>
      <c r="S41" s="16" t="s">
        <v>48</v>
      </c>
      <c r="T41" s="11"/>
      <c r="U41" s="12"/>
      <c r="V41" s="11"/>
      <c r="W41" s="12"/>
      <c r="X41" s="11"/>
      <c r="Y41" s="12"/>
      <c r="Z41" s="11"/>
      <c r="AA41" s="12"/>
      <c r="AB41" s="11"/>
      <c r="AC41" s="12"/>
      <c r="AF41" s="3">
        <v>50</v>
      </c>
      <c r="AG41" s="3">
        <v>27.5</v>
      </c>
      <c r="AL41" s="3">
        <v>15</v>
      </c>
      <c r="AM41" s="3">
        <v>18</v>
      </c>
      <c r="AN41" s="3">
        <v>510</v>
      </c>
      <c r="AO41" s="3">
        <v>550</v>
      </c>
    </row>
    <row r="42" spans="1:51" x14ac:dyDescent="0.2">
      <c r="A42" s="1">
        <v>51</v>
      </c>
      <c r="B42" s="1" t="s">
        <v>6</v>
      </c>
      <c r="C42" s="5">
        <f>2016-1990</f>
        <v>26</v>
      </c>
      <c r="D42" s="6" t="s">
        <v>15</v>
      </c>
      <c r="E42" s="6" t="s">
        <v>107</v>
      </c>
      <c r="F42" s="6" t="s">
        <v>18</v>
      </c>
      <c r="G42" s="6" t="s">
        <v>91</v>
      </c>
      <c r="H42" s="14">
        <v>2016</v>
      </c>
      <c r="I42" s="14" t="s">
        <v>109</v>
      </c>
      <c r="J42" s="23">
        <v>42766</v>
      </c>
      <c r="K42" s="23">
        <v>42656</v>
      </c>
      <c r="L42" s="10">
        <v>7</v>
      </c>
      <c r="M42" s="3">
        <v>100</v>
      </c>
      <c r="P42" s="16" t="s">
        <v>48</v>
      </c>
      <c r="S42" s="16" t="s">
        <v>48</v>
      </c>
      <c r="T42" s="11"/>
      <c r="U42" s="12"/>
      <c r="V42" s="11"/>
      <c r="W42" s="12"/>
      <c r="X42" s="11"/>
      <c r="Y42" s="12"/>
      <c r="Z42" s="11"/>
      <c r="AA42" s="12"/>
      <c r="AB42" s="11"/>
      <c r="AC42" s="12"/>
      <c r="AL42" s="3">
        <v>15</v>
      </c>
      <c r="AM42" s="3">
        <v>19</v>
      </c>
      <c r="AN42" s="3">
        <v>600</v>
      </c>
      <c r="AO42" s="3">
        <v>620</v>
      </c>
    </row>
    <row r="43" spans="1:51" x14ac:dyDescent="0.2">
      <c r="A43" s="1">
        <v>52</v>
      </c>
      <c r="B43" s="1" t="s">
        <v>5</v>
      </c>
      <c r="C43" s="5" t="s">
        <v>38</v>
      </c>
      <c r="E43" s="6" t="s">
        <v>105</v>
      </c>
      <c r="F43" s="6" t="s">
        <v>19</v>
      </c>
      <c r="G43" s="6" t="s">
        <v>40</v>
      </c>
      <c r="H43" s="14"/>
      <c r="I43" s="14" t="s">
        <v>109</v>
      </c>
      <c r="J43" s="23">
        <v>42790</v>
      </c>
      <c r="K43" s="23">
        <v>42752</v>
      </c>
      <c r="L43" s="10">
        <v>8</v>
      </c>
      <c r="M43" s="3">
        <v>100</v>
      </c>
      <c r="P43" s="16" t="s">
        <v>48</v>
      </c>
      <c r="S43" s="16" t="s">
        <v>48</v>
      </c>
      <c r="T43" s="11"/>
      <c r="U43" s="12"/>
      <c r="V43" s="11"/>
      <c r="W43" s="12"/>
      <c r="X43" s="11"/>
      <c r="Y43" s="12"/>
      <c r="Z43" s="11"/>
      <c r="AA43" s="12"/>
      <c r="AB43" s="11"/>
      <c r="AC43" s="12"/>
      <c r="AN43" s="3">
        <v>350</v>
      </c>
      <c r="AO43" s="3">
        <v>420</v>
      </c>
    </row>
    <row r="44" spans="1:51" x14ac:dyDescent="0.2">
      <c r="A44" s="1">
        <v>53</v>
      </c>
      <c r="B44" s="1" t="s">
        <v>6</v>
      </c>
      <c r="C44" s="5">
        <f>2017-1957</f>
        <v>60</v>
      </c>
      <c r="D44" s="6" t="s">
        <v>10</v>
      </c>
      <c r="E44" s="6" t="s">
        <v>96</v>
      </c>
      <c r="F44" s="6" t="s">
        <v>19</v>
      </c>
      <c r="G44" s="6" t="s">
        <v>40</v>
      </c>
      <c r="H44" s="14">
        <v>2017</v>
      </c>
      <c r="I44" s="14" t="s">
        <v>109</v>
      </c>
      <c r="J44" s="23">
        <v>42790</v>
      </c>
      <c r="K44" s="23">
        <v>43040</v>
      </c>
      <c r="L44" s="10">
        <v>8</v>
      </c>
      <c r="M44" s="3">
        <v>100</v>
      </c>
      <c r="N44" s="3">
        <v>7.78</v>
      </c>
      <c r="O44" s="3">
        <v>1.56</v>
      </c>
      <c r="P44" s="16" t="s">
        <v>49</v>
      </c>
      <c r="S44" s="16" t="s">
        <v>49</v>
      </c>
      <c r="T44" s="11">
        <v>24</v>
      </c>
      <c r="U44" s="12">
        <v>21</v>
      </c>
      <c r="V44" s="11">
        <v>28</v>
      </c>
      <c r="W44" s="12">
        <v>27</v>
      </c>
      <c r="X44" s="11">
        <v>19</v>
      </c>
      <c r="Y44" s="12">
        <v>20</v>
      </c>
      <c r="Z44" s="11">
        <v>28</v>
      </c>
      <c r="AA44" s="12">
        <v>28</v>
      </c>
      <c r="AB44" s="11"/>
      <c r="AC44" s="12"/>
      <c r="AF44" s="3">
        <v>30</v>
      </c>
      <c r="AG44" s="3">
        <v>37.5</v>
      </c>
      <c r="AL44" s="3">
        <v>11</v>
      </c>
      <c r="AM44" s="3">
        <v>15</v>
      </c>
      <c r="AN44" s="3">
        <v>370</v>
      </c>
      <c r="AO44" s="3">
        <v>470</v>
      </c>
    </row>
    <row r="45" spans="1:51" x14ac:dyDescent="0.2">
      <c r="A45" s="1">
        <v>54</v>
      </c>
      <c r="B45" s="1" t="s">
        <v>6</v>
      </c>
      <c r="C45" s="5">
        <f>2016-1967</f>
        <v>49</v>
      </c>
      <c r="D45" s="6" t="s">
        <v>17</v>
      </c>
      <c r="E45" s="6" t="s">
        <v>106</v>
      </c>
      <c r="F45" s="6" t="s">
        <v>18</v>
      </c>
      <c r="G45" s="6" t="s">
        <v>91</v>
      </c>
      <c r="H45" s="14">
        <v>2016</v>
      </c>
      <c r="I45" s="14" t="s">
        <v>109</v>
      </c>
      <c r="J45" s="23">
        <v>43353</v>
      </c>
      <c r="K45" s="23">
        <v>43040</v>
      </c>
      <c r="L45" s="10">
        <v>6</v>
      </c>
      <c r="M45" s="3">
        <v>25</v>
      </c>
      <c r="P45" s="16" t="s">
        <v>48</v>
      </c>
      <c r="S45" s="16" t="s">
        <v>48</v>
      </c>
      <c r="T45" s="11"/>
      <c r="U45" s="12"/>
      <c r="V45" s="11"/>
      <c r="W45" s="12"/>
      <c r="X45" s="11"/>
      <c r="Y45" s="12"/>
      <c r="Z45" s="11"/>
      <c r="AA45" s="12"/>
      <c r="AB45" s="11"/>
      <c r="AC45" s="12"/>
    </row>
    <row r="46" spans="1:51" x14ac:dyDescent="0.2">
      <c r="A46" s="1">
        <v>55</v>
      </c>
      <c r="B46" s="1" t="s">
        <v>6</v>
      </c>
      <c r="C46" s="5">
        <f>2017-1962</f>
        <v>55</v>
      </c>
      <c r="D46" s="6" t="s">
        <v>7</v>
      </c>
      <c r="E46" s="6" t="s">
        <v>106</v>
      </c>
      <c r="F46" s="6" t="s">
        <v>18</v>
      </c>
      <c r="G46" s="6" t="s">
        <v>91</v>
      </c>
      <c r="H46" s="14"/>
      <c r="I46" s="14" t="s">
        <v>109</v>
      </c>
      <c r="J46" s="24"/>
      <c r="K46" s="24"/>
      <c r="L46" s="10">
        <v>4</v>
      </c>
      <c r="M46" s="3">
        <v>87.5</v>
      </c>
      <c r="P46" s="16" t="s">
        <v>48</v>
      </c>
      <c r="S46" s="16" t="s">
        <v>48</v>
      </c>
      <c r="T46" s="11"/>
      <c r="U46" s="12"/>
      <c r="V46" s="11"/>
      <c r="W46" s="12"/>
      <c r="X46" s="11"/>
      <c r="Y46" s="12"/>
      <c r="Z46" s="11"/>
      <c r="AA46" s="12"/>
      <c r="AB46" s="11"/>
      <c r="AC46" s="12"/>
      <c r="AD46" s="3">
        <v>40</v>
      </c>
      <c r="AE46" s="3">
        <v>40</v>
      </c>
      <c r="AF46" s="3">
        <v>17.5</v>
      </c>
      <c r="AG46" s="3">
        <v>20</v>
      </c>
      <c r="AH46" s="3">
        <v>42</v>
      </c>
      <c r="AI46" s="3">
        <v>32</v>
      </c>
      <c r="AJ46" s="3">
        <v>42</v>
      </c>
      <c r="AK46" s="3">
        <v>34</v>
      </c>
      <c r="AL46" s="3">
        <v>12</v>
      </c>
      <c r="AM46" s="3">
        <v>12</v>
      </c>
      <c r="AN46" s="3">
        <v>450</v>
      </c>
      <c r="AO46" s="3">
        <v>430</v>
      </c>
      <c r="AP46" s="3">
        <v>60</v>
      </c>
      <c r="AQ46" s="3">
        <v>60</v>
      </c>
      <c r="AR46" s="3">
        <v>60</v>
      </c>
      <c r="AS46" s="3">
        <v>60</v>
      </c>
      <c r="AT46" s="3">
        <v>72</v>
      </c>
      <c r="AU46" s="3">
        <v>68.7</v>
      </c>
      <c r="AV46" s="3">
        <v>66</v>
      </c>
      <c r="AW46" s="3">
        <v>10.8</v>
      </c>
    </row>
    <row r="47" spans="1:51" x14ac:dyDescent="0.2">
      <c r="A47" s="1">
        <v>57</v>
      </c>
      <c r="B47" s="1" t="s">
        <v>6</v>
      </c>
      <c r="C47" s="5">
        <f>2019-1955</f>
        <v>64</v>
      </c>
      <c r="D47" s="6" t="s">
        <v>21</v>
      </c>
      <c r="E47" s="6" t="s">
        <v>8</v>
      </c>
      <c r="F47" s="6" t="s">
        <v>39</v>
      </c>
      <c r="G47" s="6" t="s">
        <v>40</v>
      </c>
      <c r="H47" s="8">
        <v>2019</v>
      </c>
      <c r="I47" s="8" t="s">
        <v>110</v>
      </c>
      <c r="J47" s="23">
        <v>43543</v>
      </c>
      <c r="K47" s="23">
        <v>43488</v>
      </c>
      <c r="L47" s="13">
        <v>17</v>
      </c>
      <c r="P47" s="16" t="s">
        <v>48</v>
      </c>
      <c r="R47" s="25"/>
      <c r="S47" s="16" t="s">
        <v>48</v>
      </c>
      <c r="T47" s="12"/>
      <c r="U47" s="12"/>
      <c r="V47" s="12">
        <v>24</v>
      </c>
      <c r="W47" s="12"/>
      <c r="X47" s="12"/>
      <c r="Y47" s="12"/>
      <c r="Z47" s="12"/>
      <c r="AA47" s="12"/>
      <c r="AB47" s="12"/>
      <c r="AC47" s="12"/>
      <c r="AL47" s="3">
        <v>12</v>
      </c>
      <c r="AM47" s="3">
        <v>13</v>
      </c>
      <c r="AN47" s="3">
        <v>400</v>
      </c>
      <c r="AO47" s="3">
        <v>445</v>
      </c>
      <c r="AP47" s="3">
        <v>18</v>
      </c>
      <c r="AQ47" s="3">
        <v>10</v>
      </c>
    </row>
    <row r="48" spans="1:51" x14ac:dyDescent="0.2">
      <c r="A48" s="1">
        <v>58</v>
      </c>
      <c r="B48" s="1" t="s">
        <v>6</v>
      </c>
      <c r="C48" s="5">
        <f>2018-1964</f>
        <v>54</v>
      </c>
      <c r="D48" s="26"/>
      <c r="E48" s="27" t="s">
        <v>105</v>
      </c>
      <c r="F48" s="6" t="s">
        <v>43</v>
      </c>
      <c r="G48" s="6" t="s">
        <v>91</v>
      </c>
      <c r="H48" s="8">
        <v>2018</v>
      </c>
      <c r="I48" s="8" t="s">
        <v>110</v>
      </c>
      <c r="J48" s="24"/>
      <c r="K48" s="23">
        <v>43448</v>
      </c>
      <c r="L48" s="13">
        <v>4</v>
      </c>
      <c r="P48" s="16" t="s">
        <v>48</v>
      </c>
      <c r="R48" s="25"/>
      <c r="S48" s="16" t="s">
        <v>48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</row>
    <row r="49" spans="1:45" x14ac:dyDescent="0.2">
      <c r="A49" s="1">
        <v>59</v>
      </c>
      <c r="B49" s="1" t="s">
        <v>5</v>
      </c>
      <c r="C49" s="5">
        <f>2018-1956</f>
        <v>62</v>
      </c>
      <c r="D49" s="26" t="s">
        <v>22</v>
      </c>
      <c r="E49" s="27" t="s">
        <v>96</v>
      </c>
      <c r="F49" s="6" t="s">
        <v>44</v>
      </c>
      <c r="G49" s="6" t="s">
        <v>40</v>
      </c>
      <c r="H49" s="8">
        <v>2018</v>
      </c>
      <c r="I49" s="8" t="s">
        <v>110</v>
      </c>
      <c r="J49" s="23">
        <v>43200</v>
      </c>
      <c r="K49" s="23">
        <v>43329</v>
      </c>
      <c r="L49" s="13">
        <v>13</v>
      </c>
      <c r="P49" s="16" t="s">
        <v>48</v>
      </c>
      <c r="R49" s="25"/>
      <c r="S49" s="16" t="s">
        <v>48</v>
      </c>
      <c r="T49" s="12"/>
      <c r="U49" s="12"/>
      <c r="V49" s="12"/>
      <c r="W49" s="12"/>
      <c r="X49" s="12"/>
      <c r="Y49" s="12"/>
      <c r="Z49" s="12"/>
      <c r="AA49" s="12"/>
      <c r="AB49" s="12"/>
      <c r="AC49" s="12"/>
    </row>
    <row r="50" spans="1:45" x14ac:dyDescent="0.2">
      <c r="A50" s="1">
        <v>60</v>
      </c>
      <c r="B50" s="1" t="s">
        <v>5</v>
      </c>
      <c r="C50" s="5">
        <f>2019-1960</f>
        <v>59</v>
      </c>
      <c r="D50" s="6" t="s">
        <v>23</v>
      </c>
      <c r="E50" s="6" t="s">
        <v>96</v>
      </c>
      <c r="F50" s="6" t="s">
        <v>40</v>
      </c>
      <c r="G50" s="6" t="s">
        <v>40</v>
      </c>
      <c r="H50" s="14"/>
      <c r="I50" s="8" t="s">
        <v>110</v>
      </c>
      <c r="J50" s="23">
        <v>43599</v>
      </c>
      <c r="K50" s="24"/>
      <c r="L50" s="13">
        <v>8</v>
      </c>
      <c r="N50" s="3">
        <v>7.666666666666667</v>
      </c>
      <c r="O50" s="3">
        <v>7.5555555555555554</v>
      </c>
      <c r="P50" s="16" t="s">
        <v>49</v>
      </c>
      <c r="R50" s="25"/>
      <c r="S50" s="16" t="s">
        <v>49</v>
      </c>
      <c r="T50" s="12">
        <v>16.333333333333332</v>
      </c>
      <c r="U50" s="12">
        <v>8</v>
      </c>
      <c r="V50" s="12">
        <v>21</v>
      </c>
      <c r="W50" s="12">
        <v>21</v>
      </c>
      <c r="X50" s="12"/>
      <c r="Y50" s="12"/>
      <c r="Z50" s="12"/>
      <c r="AA50" s="12"/>
      <c r="AB50" s="12"/>
      <c r="AC50" s="12"/>
      <c r="AH50" s="3">
        <v>7.8</v>
      </c>
      <c r="AI50" s="3">
        <v>14</v>
      </c>
      <c r="AJ50" s="3">
        <v>13</v>
      </c>
      <c r="AK50" s="3">
        <v>14</v>
      </c>
      <c r="AL50" s="3">
        <v>7</v>
      </c>
      <c r="AM50" s="3">
        <v>8</v>
      </c>
      <c r="AP50" s="3">
        <v>17</v>
      </c>
      <c r="AQ50" s="3">
        <v>10</v>
      </c>
      <c r="AR50" s="3">
        <v>30</v>
      </c>
      <c r="AS50" s="3">
        <v>13</v>
      </c>
    </row>
    <row r="51" spans="1:45" x14ac:dyDescent="0.2">
      <c r="A51" s="1">
        <v>61</v>
      </c>
      <c r="B51" s="1" t="s">
        <v>5</v>
      </c>
      <c r="D51" s="6" t="s">
        <v>24</v>
      </c>
      <c r="E51" s="6" t="s">
        <v>98</v>
      </c>
      <c r="F51" s="6" t="s">
        <v>18</v>
      </c>
      <c r="G51" s="6" t="s">
        <v>91</v>
      </c>
      <c r="H51" s="8">
        <v>2019</v>
      </c>
      <c r="I51" s="8" t="s">
        <v>110</v>
      </c>
      <c r="J51" s="24"/>
      <c r="K51" s="23">
        <v>43593</v>
      </c>
      <c r="L51" s="13">
        <v>2</v>
      </c>
      <c r="P51" s="16" t="s">
        <v>48</v>
      </c>
      <c r="R51" s="25"/>
      <c r="S51" s="16" t="s">
        <v>48</v>
      </c>
      <c r="T51" s="12"/>
      <c r="U51" s="12"/>
      <c r="V51" s="12"/>
      <c r="W51" s="12"/>
      <c r="X51" s="12"/>
      <c r="Y51" s="12"/>
      <c r="Z51" s="12"/>
      <c r="AA51" s="12"/>
      <c r="AB51" s="12"/>
      <c r="AC51" s="12"/>
    </row>
    <row r="52" spans="1:45" x14ac:dyDescent="0.2">
      <c r="A52" s="1">
        <v>64</v>
      </c>
      <c r="B52" s="1" t="s">
        <v>5</v>
      </c>
      <c r="C52" s="5">
        <f>2018-1962</f>
        <v>56</v>
      </c>
      <c r="D52" s="6" t="s">
        <v>26</v>
      </c>
      <c r="E52" s="6" t="s">
        <v>107</v>
      </c>
      <c r="F52" s="6" t="s">
        <v>19</v>
      </c>
      <c r="G52" s="6" t="s">
        <v>40</v>
      </c>
      <c r="H52" s="8">
        <v>2018</v>
      </c>
      <c r="I52" s="8" t="s">
        <v>110</v>
      </c>
      <c r="J52" s="24"/>
      <c r="K52" s="23">
        <v>43284</v>
      </c>
      <c r="L52" s="13">
        <v>9</v>
      </c>
      <c r="P52" s="16" t="s">
        <v>48</v>
      </c>
      <c r="R52" s="25"/>
      <c r="S52" s="16" t="s">
        <v>48</v>
      </c>
      <c r="T52" s="12"/>
      <c r="U52" s="12"/>
      <c r="V52" s="12"/>
      <c r="W52" s="12"/>
      <c r="X52" s="12"/>
      <c r="Y52" s="12"/>
      <c r="Z52" s="12"/>
      <c r="AA52" s="12"/>
      <c r="AB52" s="12"/>
      <c r="AC52" s="12"/>
    </row>
    <row r="53" spans="1:45" x14ac:dyDescent="0.2">
      <c r="A53" s="1">
        <v>65</v>
      </c>
      <c r="B53" s="1" t="s">
        <v>5</v>
      </c>
      <c r="C53" s="5">
        <f>2019-1951</f>
        <v>68</v>
      </c>
      <c r="D53" s="6" t="s">
        <v>27</v>
      </c>
      <c r="E53" s="6" t="s">
        <v>8</v>
      </c>
      <c r="F53" s="6" t="s">
        <v>39</v>
      </c>
      <c r="G53" s="6" t="s">
        <v>40</v>
      </c>
      <c r="H53" s="8">
        <v>2018</v>
      </c>
      <c r="I53" s="8" t="s">
        <v>110</v>
      </c>
      <c r="J53" s="23">
        <v>43508</v>
      </c>
      <c r="K53" s="23">
        <v>43438</v>
      </c>
      <c r="L53" s="13">
        <v>11</v>
      </c>
      <c r="P53" s="16" t="s">
        <v>48</v>
      </c>
      <c r="R53" s="25"/>
      <c r="S53" s="16" t="s">
        <v>48</v>
      </c>
      <c r="T53" s="12"/>
      <c r="U53" s="12"/>
      <c r="V53" s="12"/>
      <c r="W53" s="12"/>
      <c r="X53" s="12"/>
      <c r="Y53" s="12"/>
      <c r="Z53" s="12"/>
      <c r="AA53" s="12"/>
      <c r="AB53" s="12"/>
      <c r="AC53" s="12"/>
    </row>
    <row r="54" spans="1:45" x14ac:dyDescent="0.2">
      <c r="A54" s="1">
        <v>66</v>
      </c>
      <c r="B54" s="1" t="s">
        <v>5</v>
      </c>
      <c r="C54" s="5">
        <f>2019-1953</f>
        <v>66</v>
      </c>
      <c r="D54" s="6" t="s">
        <v>25</v>
      </c>
      <c r="E54" s="6" t="s">
        <v>96</v>
      </c>
      <c r="F54" s="6" t="s">
        <v>19</v>
      </c>
      <c r="G54" s="6" t="s">
        <v>40</v>
      </c>
      <c r="H54" s="8">
        <v>2019</v>
      </c>
      <c r="I54" s="8" t="s">
        <v>110</v>
      </c>
      <c r="J54" s="24"/>
      <c r="K54" s="23">
        <v>43511</v>
      </c>
      <c r="L54" s="13">
        <v>4</v>
      </c>
      <c r="P54" s="16" t="s">
        <v>48</v>
      </c>
      <c r="R54" s="25"/>
      <c r="S54" s="16" t="s">
        <v>49</v>
      </c>
      <c r="T54" s="12"/>
      <c r="U54" s="12"/>
      <c r="V54" s="12"/>
      <c r="W54" s="12"/>
      <c r="X54" s="12"/>
      <c r="Y54" s="12"/>
      <c r="Z54" s="12"/>
      <c r="AA54" s="12"/>
      <c r="AB54" s="12"/>
      <c r="AC54" s="12"/>
    </row>
    <row r="55" spans="1:45" x14ac:dyDescent="0.2">
      <c r="A55" s="1">
        <v>67</v>
      </c>
      <c r="B55" s="1" t="s">
        <v>5</v>
      </c>
      <c r="C55" s="5">
        <f>2019-1968</f>
        <v>51</v>
      </c>
      <c r="D55" s="6" t="s">
        <v>28</v>
      </c>
      <c r="E55" s="6" t="s">
        <v>96</v>
      </c>
      <c r="F55" s="6" t="s">
        <v>19</v>
      </c>
      <c r="G55" s="6" t="s">
        <v>40</v>
      </c>
      <c r="H55" s="8">
        <v>2018</v>
      </c>
      <c r="I55" s="8" t="s">
        <v>110</v>
      </c>
      <c r="J55" s="23">
        <v>43483</v>
      </c>
      <c r="K55" s="23">
        <v>43427</v>
      </c>
      <c r="L55" s="13">
        <v>13</v>
      </c>
      <c r="N55" s="3">
        <v>2.2222222222222223</v>
      </c>
      <c r="O55" s="3">
        <v>2.4444444444444446</v>
      </c>
      <c r="P55" s="16" t="s">
        <v>48</v>
      </c>
      <c r="R55" s="25"/>
      <c r="S55" s="16" t="s">
        <v>48</v>
      </c>
      <c r="T55" s="12">
        <v>7</v>
      </c>
      <c r="U55" s="12">
        <v>22</v>
      </c>
      <c r="V55" s="12">
        <v>5.25</v>
      </c>
      <c r="W55" s="12">
        <v>10.5</v>
      </c>
      <c r="X55" s="12"/>
      <c r="Y55" s="12"/>
      <c r="Z55" s="12"/>
      <c r="AA55" s="12"/>
      <c r="AB55" s="12"/>
      <c r="AC55" s="12"/>
      <c r="AL55" s="3">
        <v>11</v>
      </c>
      <c r="AM55" s="3">
        <v>9</v>
      </c>
      <c r="AN55" s="3">
        <v>432</v>
      </c>
      <c r="AO55" s="3">
        <v>425</v>
      </c>
    </row>
    <row r="56" spans="1:45" x14ac:dyDescent="0.2">
      <c r="A56" s="1">
        <v>68</v>
      </c>
      <c r="B56" s="1" t="s">
        <v>5</v>
      </c>
      <c r="C56" s="5">
        <f>2019-1951</f>
        <v>68</v>
      </c>
      <c r="D56" s="6" t="s">
        <v>29</v>
      </c>
      <c r="E56" s="6" t="s">
        <v>106</v>
      </c>
      <c r="F56" s="6" t="s">
        <v>19</v>
      </c>
      <c r="G56" s="6" t="s">
        <v>40</v>
      </c>
      <c r="H56" s="8"/>
      <c r="I56" s="8" t="s">
        <v>110</v>
      </c>
      <c r="J56" s="23">
        <v>43571</v>
      </c>
      <c r="K56" s="24"/>
      <c r="L56" s="13">
        <v>3</v>
      </c>
      <c r="P56" s="16" t="s">
        <v>48</v>
      </c>
      <c r="R56" s="25"/>
      <c r="S56" s="16" t="s">
        <v>48</v>
      </c>
      <c r="T56" s="12"/>
      <c r="U56" s="12"/>
      <c r="V56" s="12"/>
      <c r="W56" s="12"/>
      <c r="X56" s="12"/>
      <c r="Y56" s="12"/>
      <c r="Z56" s="12"/>
      <c r="AA56" s="12"/>
      <c r="AB56" s="12"/>
      <c r="AC56" s="12"/>
    </row>
    <row r="57" spans="1:45" x14ac:dyDescent="0.2">
      <c r="A57" s="1">
        <v>69</v>
      </c>
      <c r="B57" s="1" t="s">
        <v>5</v>
      </c>
      <c r="C57" s="5">
        <f>2018-1954</f>
        <v>64</v>
      </c>
      <c r="D57" s="6" t="s">
        <v>30</v>
      </c>
      <c r="E57" s="6" t="s">
        <v>106</v>
      </c>
      <c r="F57" s="6" t="s">
        <v>45</v>
      </c>
      <c r="G57" s="6" t="s">
        <v>40</v>
      </c>
      <c r="H57" s="8">
        <v>2018</v>
      </c>
      <c r="I57" s="8" t="s">
        <v>110</v>
      </c>
      <c r="J57" s="24"/>
      <c r="K57" s="23">
        <v>43300</v>
      </c>
      <c r="L57" s="13">
        <v>5</v>
      </c>
      <c r="P57" s="16" t="s">
        <v>48</v>
      </c>
      <c r="R57" s="25"/>
      <c r="S57" s="16" t="s">
        <v>48</v>
      </c>
      <c r="T57" s="12"/>
      <c r="U57" s="12"/>
      <c r="V57" s="12"/>
      <c r="W57" s="12"/>
      <c r="X57" s="12"/>
      <c r="Y57" s="12"/>
      <c r="Z57" s="12"/>
      <c r="AA57" s="12"/>
      <c r="AB57" s="12"/>
      <c r="AC57" s="12"/>
    </row>
    <row r="58" spans="1:45" x14ac:dyDescent="0.2">
      <c r="A58" s="1">
        <v>70</v>
      </c>
      <c r="B58" s="1" t="s">
        <v>5</v>
      </c>
      <c r="C58" s="5">
        <f>2017-1956</f>
        <v>61</v>
      </c>
      <c r="D58" s="6" t="s">
        <v>25</v>
      </c>
      <c r="E58" s="6" t="s">
        <v>96</v>
      </c>
      <c r="F58" s="6" t="s">
        <v>19</v>
      </c>
      <c r="G58" s="6" t="s">
        <v>40</v>
      </c>
      <c r="H58" s="8">
        <v>2017</v>
      </c>
      <c r="I58" s="8" t="s">
        <v>110</v>
      </c>
      <c r="J58" s="24"/>
      <c r="K58" s="23">
        <v>43056</v>
      </c>
      <c r="L58" s="13">
        <v>12</v>
      </c>
      <c r="P58" s="16" t="s">
        <v>48</v>
      </c>
      <c r="R58" s="25"/>
      <c r="S58" s="16" t="s">
        <v>48</v>
      </c>
      <c r="T58" s="12"/>
      <c r="U58" s="12"/>
      <c r="V58" s="12"/>
      <c r="W58" s="12"/>
      <c r="X58" s="12"/>
      <c r="Y58" s="12"/>
      <c r="Z58" s="12"/>
      <c r="AA58" s="12"/>
      <c r="AB58" s="12"/>
      <c r="AC58" s="12"/>
    </row>
    <row r="59" spans="1:45" x14ac:dyDescent="0.2">
      <c r="A59" s="1">
        <v>71</v>
      </c>
      <c r="B59" s="1" t="s">
        <v>5</v>
      </c>
      <c r="C59" s="5">
        <f>2018-1973</f>
        <v>45</v>
      </c>
      <c r="D59" s="6" t="s">
        <v>31</v>
      </c>
      <c r="E59" s="6" t="s">
        <v>107</v>
      </c>
      <c r="F59" s="6" t="s">
        <v>43</v>
      </c>
      <c r="G59" s="6" t="s">
        <v>91</v>
      </c>
      <c r="H59" s="8">
        <v>2018</v>
      </c>
      <c r="I59" s="8" t="s">
        <v>110</v>
      </c>
      <c r="J59" s="23">
        <v>43507</v>
      </c>
      <c r="K59" s="23">
        <v>43440</v>
      </c>
      <c r="L59" s="13">
        <v>4</v>
      </c>
      <c r="P59" s="16" t="s">
        <v>48</v>
      </c>
      <c r="R59" s="25"/>
      <c r="S59" s="16" t="s">
        <v>48</v>
      </c>
      <c r="T59" s="12"/>
      <c r="U59" s="12"/>
      <c r="V59" s="12"/>
      <c r="W59" s="12"/>
      <c r="X59" s="12"/>
      <c r="Y59" s="12"/>
      <c r="Z59" s="12"/>
      <c r="AA59" s="12"/>
      <c r="AB59" s="12"/>
      <c r="AC59" s="12"/>
    </row>
    <row r="60" spans="1:45" x14ac:dyDescent="0.2">
      <c r="A60" s="1">
        <v>73</v>
      </c>
      <c r="B60" s="1" t="s">
        <v>5</v>
      </c>
      <c r="C60" s="5">
        <f>2018-1962</f>
        <v>56</v>
      </c>
      <c r="D60" s="6" t="s">
        <v>32</v>
      </c>
      <c r="E60" s="6" t="s">
        <v>8</v>
      </c>
      <c r="F60" s="6" t="s">
        <v>41</v>
      </c>
      <c r="G60" s="6" t="s">
        <v>91</v>
      </c>
      <c r="H60" s="8">
        <v>2018</v>
      </c>
      <c r="I60" s="8" t="s">
        <v>110</v>
      </c>
      <c r="J60" s="23">
        <v>43241</v>
      </c>
      <c r="K60" s="23">
        <v>43209</v>
      </c>
      <c r="L60" s="13">
        <v>2</v>
      </c>
      <c r="P60" s="16" t="s">
        <v>48</v>
      </c>
      <c r="R60" s="25"/>
      <c r="S60" s="16" t="s">
        <v>48</v>
      </c>
      <c r="T60" s="12"/>
      <c r="U60" s="12"/>
      <c r="V60" s="12"/>
      <c r="W60" s="12"/>
      <c r="X60" s="12"/>
      <c r="Y60" s="12"/>
      <c r="Z60" s="12"/>
      <c r="AA60" s="12"/>
      <c r="AB60" s="12"/>
      <c r="AC60" s="12"/>
    </row>
    <row r="61" spans="1:45" x14ac:dyDescent="0.2">
      <c r="A61" s="1">
        <v>74</v>
      </c>
      <c r="B61" s="1" t="s">
        <v>5</v>
      </c>
      <c r="C61" s="5">
        <f>2018-1962</f>
        <v>56</v>
      </c>
      <c r="D61" s="6" t="s">
        <v>33</v>
      </c>
      <c r="E61" s="6" t="s">
        <v>106</v>
      </c>
      <c r="F61" s="6" t="s">
        <v>39</v>
      </c>
      <c r="G61" s="6" t="s">
        <v>40</v>
      </c>
      <c r="H61" s="8">
        <v>2018</v>
      </c>
      <c r="I61" s="8" t="s">
        <v>110</v>
      </c>
      <c r="J61" s="23">
        <v>43201</v>
      </c>
      <c r="K61" s="23">
        <v>43236</v>
      </c>
      <c r="L61" s="13">
        <v>5</v>
      </c>
      <c r="P61" s="16" t="s">
        <v>48</v>
      </c>
      <c r="R61" s="25"/>
      <c r="S61" s="16" t="s">
        <v>48</v>
      </c>
      <c r="T61" s="12"/>
      <c r="U61" s="12"/>
      <c r="V61" s="12"/>
      <c r="W61" s="12"/>
      <c r="X61" s="12"/>
      <c r="Y61" s="12"/>
      <c r="Z61" s="12"/>
      <c r="AA61" s="12"/>
      <c r="AB61" s="12"/>
      <c r="AC61" s="12"/>
    </row>
    <row r="62" spans="1:45" x14ac:dyDescent="0.2">
      <c r="A62" s="1">
        <v>75</v>
      </c>
      <c r="B62" s="1" t="s">
        <v>6</v>
      </c>
      <c r="E62" s="6" t="s">
        <v>105</v>
      </c>
      <c r="F62" s="6" t="s">
        <v>18</v>
      </c>
      <c r="G62" s="6" t="s">
        <v>91</v>
      </c>
      <c r="H62" s="8">
        <v>2019</v>
      </c>
      <c r="I62" s="8" t="s">
        <v>110</v>
      </c>
      <c r="J62" s="23">
        <v>43525</v>
      </c>
      <c r="K62" s="23">
        <v>43482</v>
      </c>
      <c r="L62" s="13">
        <v>1</v>
      </c>
      <c r="P62" s="16" t="s">
        <v>48</v>
      </c>
      <c r="R62" s="25"/>
      <c r="S62" s="16" t="s">
        <v>48</v>
      </c>
      <c r="T62" s="12"/>
      <c r="U62" s="12"/>
      <c r="V62" s="12"/>
      <c r="W62" s="12"/>
      <c r="X62" s="12"/>
      <c r="Y62" s="12"/>
      <c r="Z62" s="12"/>
      <c r="AA62" s="12"/>
      <c r="AB62" s="12"/>
      <c r="AC62" s="12"/>
    </row>
    <row r="63" spans="1:45" x14ac:dyDescent="0.2">
      <c r="A63" s="1">
        <v>76</v>
      </c>
      <c r="B63" s="1" t="s">
        <v>5</v>
      </c>
      <c r="C63" s="5">
        <f>2019-1974</f>
        <v>45</v>
      </c>
      <c r="D63" s="6" t="s">
        <v>34</v>
      </c>
      <c r="E63" s="6" t="s">
        <v>8</v>
      </c>
      <c r="F63" s="6" t="s">
        <v>39</v>
      </c>
      <c r="G63" s="6" t="s">
        <v>40</v>
      </c>
      <c r="H63" s="8">
        <v>2019</v>
      </c>
      <c r="I63" s="8" t="s">
        <v>110</v>
      </c>
      <c r="J63" s="23">
        <v>43494</v>
      </c>
      <c r="K63" s="23">
        <v>43475</v>
      </c>
      <c r="L63" s="13">
        <v>3</v>
      </c>
      <c r="P63" s="16" t="s">
        <v>48</v>
      </c>
      <c r="R63" s="25"/>
      <c r="S63" s="16" t="s">
        <v>48</v>
      </c>
      <c r="T63" s="12"/>
      <c r="U63" s="12"/>
      <c r="V63" s="12"/>
      <c r="W63" s="12"/>
      <c r="X63" s="12"/>
      <c r="Y63" s="12"/>
      <c r="Z63" s="12"/>
      <c r="AA63" s="12"/>
      <c r="AB63" s="12"/>
      <c r="AC63" s="12"/>
    </row>
    <row r="64" spans="1:45" x14ac:dyDescent="0.2">
      <c r="A64" s="1">
        <v>77</v>
      </c>
      <c r="B64" s="1" t="s">
        <v>5</v>
      </c>
      <c r="C64" s="5">
        <f>2019-1987</f>
        <v>32</v>
      </c>
      <c r="D64" s="6" t="s">
        <v>35</v>
      </c>
      <c r="E64" s="6" t="s">
        <v>107</v>
      </c>
      <c r="F64" s="6" t="s">
        <v>41</v>
      </c>
      <c r="G64" s="6" t="s">
        <v>91</v>
      </c>
      <c r="H64" s="8">
        <v>2018</v>
      </c>
      <c r="I64" s="8" t="s">
        <v>110</v>
      </c>
      <c r="J64" s="23">
        <v>43508</v>
      </c>
      <c r="K64" s="23">
        <v>43425</v>
      </c>
      <c r="L64" s="13">
        <v>1</v>
      </c>
      <c r="P64" s="16" t="s">
        <v>48</v>
      </c>
      <c r="R64" s="25"/>
      <c r="S64" s="16" t="s">
        <v>48</v>
      </c>
      <c r="T64" s="12"/>
      <c r="U64" s="12"/>
      <c r="V64" s="12"/>
      <c r="W64" s="12"/>
      <c r="X64" s="12"/>
      <c r="Y64" s="12"/>
      <c r="Z64" s="12"/>
      <c r="AA64" s="12"/>
      <c r="AB64" s="12"/>
      <c r="AC64" s="12"/>
    </row>
    <row r="65" spans="1:51" x14ac:dyDescent="0.2">
      <c r="A65" s="1">
        <v>78</v>
      </c>
      <c r="B65" s="1" t="s">
        <v>5</v>
      </c>
      <c r="C65" s="5">
        <f>2019-1964</f>
        <v>55</v>
      </c>
      <c r="D65" s="6" t="s">
        <v>25</v>
      </c>
      <c r="E65" s="6" t="s">
        <v>96</v>
      </c>
      <c r="F65" s="6" t="s">
        <v>39</v>
      </c>
      <c r="G65" s="6" t="s">
        <v>40</v>
      </c>
      <c r="H65" s="14">
        <v>2019</v>
      </c>
      <c r="I65" s="8" t="s">
        <v>110</v>
      </c>
      <c r="J65" s="23">
        <v>43515</v>
      </c>
      <c r="K65" s="23">
        <v>43497</v>
      </c>
      <c r="L65" s="13">
        <v>2</v>
      </c>
      <c r="P65" s="16" t="s">
        <v>48</v>
      </c>
      <c r="R65" s="25"/>
      <c r="S65" s="16" t="s">
        <v>48</v>
      </c>
      <c r="T65" s="12"/>
      <c r="U65" s="12"/>
      <c r="V65" s="12"/>
      <c r="W65" s="12"/>
      <c r="X65" s="12"/>
      <c r="Y65" s="12"/>
      <c r="Z65" s="12"/>
      <c r="AA65" s="12"/>
      <c r="AB65" s="12"/>
      <c r="AC65" s="12"/>
    </row>
    <row r="66" spans="1:51" x14ac:dyDescent="0.2">
      <c r="A66" s="1">
        <v>79</v>
      </c>
      <c r="B66" s="1" t="s">
        <v>6</v>
      </c>
      <c r="C66" s="5" t="s">
        <v>38</v>
      </c>
      <c r="D66" s="6" t="s">
        <v>32</v>
      </c>
      <c r="E66" s="6" t="s">
        <v>8</v>
      </c>
      <c r="F66" s="6" t="s">
        <v>19</v>
      </c>
      <c r="G66" s="6" t="s">
        <v>40</v>
      </c>
      <c r="H66" s="14"/>
      <c r="I66" s="8" t="s">
        <v>110</v>
      </c>
      <c r="J66" s="24"/>
      <c r="K66" s="24"/>
      <c r="L66" s="13">
        <v>3</v>
      </c>
      <c r="P66" s="16" t="s">
        <v>48</v>
      </c>
      <c r="R66" s="25"/>
      <c r="S66" s="16" t="s">
        <v>48</v>
      </c>
      <c r="T66" s="12"/>
      <c r="U66" s="12"/>
      <c r="V66" s="12"/>
      <c r="W66" s="12"/>
      <c r="X66" s="12"/>
      <c r="Y66" s="12"/>
      <c r="Z66" s="12"/>
      <c r="AA66" s="12"/>
      <c r="AB66" s="12"/>
      <c r="AC66" s="12"/>
    </row>
    <row r="67" spans="1:51" x14ac:dyDescent="0.2">
      <c r="A67" s="1">
        <v>80</v>
      </c>
      <c r="B67" s="1" t="s">
        <v>6</v>
      </c>
      <c r="C67" s="5">
        <f>2018-1981</f>
        <v>37</v>
      </c>
      <c r="D67" s="6" t="s">
        <v>36</v>
      </c>
      <c r="E67" s="6" t="s">
        <v>8</v>
      </c>
      <c r="F67" s="6" t="s">
        <v>46</v>
      </c>
      <c r="G67" s="6" t="s">
        <v>92</v>
      </c>
      <c r="H67" s="14"/>
      <c r="I67" s="8" t="s">
        <v>110</v>
      </c>
      <c r="J67" s="23">
        <v>43389</v>
      </c>
      <c r="K67" s="23">
        <v>43321</v>
      </c>
      <c r="L67" s="13">
        <v>12</v>
      </c>
      <c r="P67" s="16" t="s">
        <v>48</v>
      </c>
      <c r="Q67" s="3">
        <v>89</v>
      </c>
      <c r="R67" s="25">
        <v>90.833333333333343</v>
      </c>
      <c r="S67" s="16" t="s">
        <v>49</v>
      </c>
      <c r="T67" s="12"/>
      <c r="U67" s="12"/>
      <c r="V67" s="12"/>
      <c r="W67" s="12"/>
      <c r="X67" s="12"/>
      <c r="Y67" s="12"/>
      <c r="Z67" s="12"/>
      <c r="AA67" s="12"/>
      <c r="AB67" s="12"/>
      <c r="AC67" s="12"/>
    </row>
    <row r="68" spans="1:51" x14ac:dyDescent="0.2">
      <c r="A68" s="1">
        <v>81</v>
      </c>
      <c r="B68" s="1" t="s">
        <v>5</v>
      </c>
      <c r="C68" s="5">
        <f>2019-1965</f>
        <v>54</v>
      </c>
      <c r="D68" s="6" t="s">
        <v>37</v>
      </c>
      <c r="E68" s="6" t="s">
        <v>96</v>
      </c>
      <c r="F68" s="6" t="s">
        <v>19</v>
      </c>
      <c r="G68" s="6" t="s">
        <v>40</v>
      </c>
      <c r="H68" s="8">
        <v>2019</v>
      </c>
      <c r="I68" s="8" t="s">
        <v>110</v>
      </c>
      <c r="J68" s="24"/>
      <c r="K68" s="23">
        <v>43616</v>
      </c>
      <c r="L68" s="13">
        <v>3</v>
      </c>
      <c r="P68" s="16" t="s">
        <v>48</v>
      </c>
      <c r="R68" s="25"/>
      <c r="S68" s="16" t="s">
        <v>48</v>
      </c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3">
        <v>125</v>
      </c>
      <c r="AE68" s="3">
        <v>112.5</v>
      </c>
      <c r="AT68" s="3">
        <v>59.3</v>
      </c>
      <c r="AU68" s="3">
        <v>62.4</v>
      </c>
      <c r="AV68" s="3">
        <v>22.6</v>
      </c>
      <c r="AW68" s="3">
        <v>23.1</v>
      </c>
      <c r="AX68" s="3">
        <v>77.400000000000006</v>
      </c>
      <c r="AY68" s="3">
        <v>76.900000000000006</v>
      </c>
    </row>
    <row r="69" spans="1:51" x14ac:dyDescent="0.2">
      <c r="A69" s="1">
        <v>82</v>
      </c>
      <c r="B69" s="1" t="s">
        <v>6</v>
      </c>
      <c r="C69" s="28"/>
      <c r="E69" s="6" t="s">
        <v>105</v>
      </c>
      <c r="F69" s="6" t="s">
        <v>19</v>
      </c>
      <c r="G69" s="6" t="s">
        <v>40</v>
      </c>
      <c r="H69" s="14"/>
      <c r="I69" s="8" t="s">
        <v>110</v>
      </c>
      <c r="J69" s="24"/>
      <c r="K69" s="24"/>
      <c r="L69" s="13">
        <v>1</v>
      </c>
      <c r="P69" s="16" t="s">
        <v>48</v>
      </c>
      <c r="R69" s="25"/>
      <c r="S69" s="16" t="s">
        <v>48</v>
      </c>
      <c r="T69" s="12"/>
      <c r="U69" s="12"/>
      <c r="V69" s="12"/>
      <c r="W69" s="12"/>
      <c r="X69" s="12"/>
      <c r="Y69" s="12"/>
      <c r="Z69" s="12"/>
      <c r="AA69" s="12"/>
      <c r="AB69" s="12"/>
      <c r="AC69" s="12"/>
    </row>
    <row r="70" spans="1:51" x14ac:dyDescent="0.2">
      <c r="A70" s="1">
        <v>84</v>
      </c>
      <c r="B70" s="1" t="s">
        <v>5</v>
      </c>
      <c r="C70" s="5">
        <f>2019-1972</f>
        <v>47</v>
      </c>
      <c r="D70" s="6" t="s">
        <v>35</v>
      </c>
      <c r="E70" s="6" t="s">
        <v>107</v>
      </c>
      <c r="F70" s="6" t="s">
        <v>18</v>
      </c>
      <c r="G70" s="6" t="s">
        <v>91</v>
      </c>
      <c r="H70" s="8">
        <v>2019</v>
      </c>
      <c r="I70" s="8" t="s">
        <v>110</v>
      </c>
      <c r="J70" s="29"/>
      <c r="K70" s="29"/>
      <c r="L70" s="13">
        <v>3</v>
      </c>
      <c r="P70" s="16" t="s">
        <v>49</v>
      </c>
      <c r="Q70" s="3">
        <v>82.166666666666671</v>
      </c>
      <c r="R70" s="3">
        <v>87</v>
      </c>
      <c r="AD70" s="3">
        <v>70</v>
      </c>
      <c r="AE70" s="3">
        <v>82.5</v>
      </c>
      <c r="AF70" s="3">
        <v>32.5</v>
      </c>
      <c r="AG70" s="3">
        <v>37.5</v>
      </c>
      <c r="AH70" s="3">
        <v>18</v>
      </c>
      <c r="AI70" s="3">
        <v>20</v>
      </c>
      <c r="AJ70" s="3">
        <v>22.5</v>
      </c>
      <c r="AK70" s="3">
        <v>26</v>
      </c>
      <c r="AL70" s="3">
        <v>19</v>
      </c>
      <c r="AM70" s="3">
        <v>31</v>
      </c>
      <c r="AT70" s="3">
        <v>54.6</v>
      </c>
      <c r="AU70" s="3">
        <v>53.5</v>
      </c>
    </row>
    <row r="71" spans="1:51" x14ac:dyDescent="0.2">
      <c r="A71" s="1">
        <v>85</v>
      </c>
      <c r="B71" s="13" t="s">
        <v>5</v>
      </c>
      <c r="C71" s="5">
        <v>55</v>
      </c>
      <c r="D71" s="6" t="s">
        <v>89</v>
      </c>
      <c r="E71" s="6" t="s">
        <v>96</v>
      </c>
      <c r="I71" s="8" t="s">
        <v>110</v>
      </c>
      <c r="J71" s="30">
        <v>43112</v>
      </c>
      <c r="K71" s="29"/>
      <c r="L71" s="15">
        <v>9</v>
      </c>
      <c r="O71" s="6"/>
      <c r="P71" s="3"/>
      <c r="R71" s="6"/>
      <c r="S71" s="3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>
        <v>55</v>
      </c>
      <c r="AU71" s="24">
        <v>60.3</v>
      </c>
      <c r="AV71" s="24">
        <v>26</v>
      </c>
      <c r="AW71" s="24">
        <v>33.700000000000003</v>
      </c>
      <c r="AX71" s="24">
        <v>40.5</v>
      </c>
      <c r="AY71" s="24">
        <v>40</v>
      </c>
    </row>
    <row r="72" spans="1:51" x14ac:dyDescent="0.2">
      <c r="A72" s="1">
        <v>86</v>
      </c>
      <c r="B72" s="13" t="s">
        <v>5</v>
      </c>
      <c r="C72" s="5">
        <v>66</v>
      </c>
      <c r="D72" s="6" t="s">
        <v>96</v>
      </c>
      <c r="E72" s="6" t="s">
        <v>96</v>
      </c>
      <c r="I72" s="8" t="s">
        <v>110</v>
      </c>
      <c r="J72" s="30">
        <v>43112</v>
      </c>
      <c r="K72" s="29"/>
      <c r="L72" s="15">
        <v>1</v>
      </c>
      <c r="O72" s="6"/>
      <c r="P72" s="3"/>
      <c r="R72" s="6"/>
      <c r="S72" s="3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</row>
    <row r="73" spans="1:51" x14ac:dyDescent="0.2">
      <c r="A73" s="1">
        <v>87</v>
      </c>
      <c r="B73" s="13" t="s">
        <v>6</v>
      </c>
      <c r="C73" s="5">
        <v>66</v>
      </c>
      <c r="D73" s="6" t="s">
        <v>37</v>
      </c>
      <c r="E73" s="6" t="s">
        <v>96</v>
      </c>
      <c r="I73" s="8" t="s">
        <v>110</v>
      </c>
      <c r="J73" s="30">
        <v>43117</v>
      </c>
      <c r="K73" s="29"/>
      <c r="L73" s="15">
        <v>2</v>
      </c>
      <c r="O73" s="6"/>
      <c r="P73" s="3"/>
      <c r="R73" s="6"/>
      <c r="S73" s="3"/>
      <c r="AD73" s="24"/>
      <c r="AE73" s="24"/>
      <c r="AF73" s="24"/>
      <c r="AG73" s="24"/>
      <c r="AH73" s="24"/>
      <c r="AI73" s="24"/>
      <c r="AJ73" s="24"/>
      <c r="AK73" s="24"/>
      <c r="AL73" s="24">
        <v>6</v>
      </c>
      <c r="AM73" s="24">
        <v>12</v>
      </c>
      <c r="AN73" s="24"/>
      <c r="AO73" s="24"/>
      <c r="AP73" s="24">
        <v>10</v>
      </c>
      <c r="AQ73" s="24">
        <v>30</v>
      </c>
      <c r="AR73" s="24">
        <v>4</v>
      </c>
      <c r="AS73" s="24">
        <v>30</v>
      </c>
      <c r="AT73" s="24" t="s">
        <v>50</v>
      </c>
      <c r="AU73" s="24">
        <v>79.5</v>
      </c>
      <c r="AV73" s="24"/>
      <c r="AW73" s="24"/>
      <c r="AX73" s="24"/>
      <c r="AY73" s="24"/>
    </row>
    <row r="74" spans="1:51" x14ac:dyDescent="0.2">
      <c r="A74" s="1">
        <v>88</v>
      </c>
      <c r="B74" s="13" t="s">
        <v>6</v>
      </c>
      <c r="C74" s="5">
        <v>68</v>
      </c>
      <c r="D74" s="6" t="s">
        <v>97</v>
      </c>
      <c r="E74" s="6" t="s">
        <v>106</v>
      </c>
      <c r="I74" s="8" t="s">
        <v>110</v>
      </c>
      <c r="J74" s="30">
        <v>43117</v>
      </c>
      <c r="K74" s="29"/>
      <c r="L74" s="15">
        <v>9</v>
      </c>
      <c r="O74" s="6"/>
      <c r="P74" s="3"/>
      <c r="R74" s="6"/>
      <c r="S74" s="3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</row>
    <row r="75" spans="1:51" x14ac:dyDescent="0.2">
      <c r="A75" s="1">
        <v>90</v>
      </c>
      <c r="B75" s="13" t="s">
        <v>5</v>
      </c>
      <c r="C75" s="5">
        <v>51</v>
      </c>
      <c r="D75" s="13"/>
      <c r="E75" s="6" t="s">
        <v>105</v>
      </c>
      <c r="I75" s="8" t="s">
        <v>110</v>
      </c>
      <c r="J75" s="30">
        <v>43144</v>
      </c>
      <c r="K75" s="8"/>
      <c r="L75" s="15">
        <v>5</v>
      </c>
      <c r="O75" s="6"/>
      <c r="P75" s="3"/>
      <c r="R75" s="6"/>
      <c r="S75" s="3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</row>
    <row r="76" spans="1:51" x14ac:dyDescent="0.2">
      <c r="A76" s="1">
        <v>92</v>
      </c>
      <c r="B76" s="13" t="s">
        <v>6</v>
      </c>
      <c r="C76" s="5">
        <v>56</v>
      </c>
      <c r="D76" s="13"/>
      <c r="E76" s="6" t="s">
        <v>105</v>
      </c>
      <c r="I76" s="8" t="s">
        <v>110</v>
      </c>
      <c r="J76" s="30">
        <v>43180</v>
      </c>
      <c r="K76" s="29"/>
      <c r="L76" s="15">
        <v>2</v>
      </c>
      <c r="O76" s="6"/>
      <c r="P76" s="3"/>
      <c r="R76" s="6"/>
      <c r="S76" s="3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</row>
    <row r="77" spans="1:51" x14ac:dyDescent="0.2">
      <c r="A77" s="1">
        <v>93</v>
      </c>
      <c r="B77" s="13" t="s">
        <v>6</v>
      </c>
      <c r="C77" s="5">
        <v>66</v>
      </c>
      <c r="D77" s="13" t="s">
        <v>95</v>
      </c>
      <c r="E77" s="6" t="s">
        <v>96</v>
      </c>
      <c r="I77" s="8" t="s">
        <v>110</v>
      </c>
      <c r="J77" s="30">
        <v>43180</v>
      </c>
      <c r="K77" s="29"/>
      <c r="L77" s="15">
        <v>10</v>
      </c>
      <c r="O77" s="6"/>
      <c r="P77" s="3"/>
      <c r="R77" s="6"/>
      <c r="S77" s="3"/>
    </row>
    <row r="78" spans="1:51" x14ac:dyDescent="0.2">
      <c r="A78" s="1">
        <v>94</v>
      </c>
      <c r="B78" s="13" t="s">
        <v>6</v>
      </c>
      <c r="C78" s="5">
        <v>26</v>
      </c>
      <c r="D78" s="13" t="s">
        <v>99</v>
      </c>
      <c r="E78" s="6" t="s">
        <v>107</v>
      </c>
      <c r="I78" s="8" t="s">
        <v>110</v>
      </c>
      <c r="J78" s="30">
        <v>43202</v>
      </c>
      <c r="K78" s="29"/>
      <c r="L78" s="15">
        <v>2</v>
      </c>
      <c r="O78" s="6"/>
      <c r="P78" s="3"/>
      <c r="R78" s="6"/>
      <c r="S78" s="3"/>
    </row>
    <row r="79" spans="1:51" x14ac:dyDescent="0.2">
      <c r="A79" s="1">
        <v>95</v>
      </c>
      <c r="B79" s="13" t="s">
        <v>5</v>
      </c>
      <c r="C79" s="5">
        <v>25</v>
      </c>
      <c r="D79" s="13" t="s">
        <v>100</v>
      </c>
      <c r="E79" s="6" t="s">
        <v>8</v>
      </c>
      <c r="I79" s="8" t="s">
        <v>110</v>
      </c>
      <c r="J79" s="30">
        <v>43084</v>
      </c>
      <c r="K79" s="29"/>
      <c r="L79" s="15">
        <v>1</v>
      </c>
      <c r="O79" s="6"/>
      <c r="P79" s="3"/>
      <c r="R79" s="6"/>
      <c r="S79" s="3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</row>
    <row r="80" spans="1:51" x14ac:dyDescent="0.2">
      <c r="A80" s="1">
        <v>96</v>
      </c>
      <c r="B80" s="13" t="s">
        <v>5</v>
      </c>
      <c r="C80" s="5">
        <v>56</v>
      </c>
      <c r="D80" s="13" t="s">
        <v>101</v>
      </c>
      <c r="E80" s="6" t="s">
        <v>8</v>
      </c>
      <c r="I80" s="8" t="s">
        <v>110</v>
      </c>
      <c r="J80" s="30">
        <v>43220</v>
      </c>
      <c r="K80" s="29"/>
      <c r="L80" s="15">
        <v>9</v>
      </c>
      <c r="O80" s="6"/>
      <c r="P80" s="3"/>
      <c r="R80" s="6"/>
      <c r="S80" s="3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</row>
    <row r="81" spans="1:51" x14ac:dyDescent="0.2">
      <c r="A81" s="1">
        <v>97</v>
      </c>
      <c r="B81" s="1" t="s">
        <v>5</v>
      </c>
      <c r="C81" s="5">
        <f>2017-1965</f>
        <v>52</v>
      </c>
      <c r="D81" s="13" t="s">
        <v>102</v>
      </c>
      <c r="E81" s="6" t="s">
        <v>8</v>
      </c>
      <c r="I81" s="8" t="s">
        <v>110</v>
      </c>
      <c r="J81" s="29"/>
      <c r="K81" s="29"/>
      <c r="L81" s="15">
        <v>16</v>
      </c>
      <c r="O81" s="6"/>
      <c r="P81" s="3"/>
      <c r="R81" s="6"/>
      <c r="S81" s="3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</row>
    <row r="82" spans="1:51" x14ac:dyDescent="0.2">
      <c r="A82" s="1">
        <v>98</v>
      </c>
      <c r="B82" s="1" t="s">
        <v>6</v>
      </c>
      <c r="C82" s="5">
        <f>2017-1951</f>
        <v>66</v>
      </c>
      <c r="D82" s="13" t="s">
        <v>103</v>
      </c>
      <c r="E82" s="6" t="s">
        <v>8</v>
      </c>
      <c r="I82" s="8" t="s">
        <v>110</v>
      </c>
      <c r="J82" s="30">
        <v>43060</v>
      </c>
      <c r="K82" s="29"/>
      <c r="L82" s="15">
        <v>18</v>
      </c>
      <c r="O82" s="6"/>
      <c r="P82" s="3"/>
      <c r="R82" s="6"/>
      <c r="S82" s="3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</row>
    <row r="83" spans="1:51" x14ac:dyDescent="0.2">
      <c r="A83" s="1">
        <v>99</v>
      </c>
      <c r="B83" s="1" t="s">
        <v>5</v>
      </c>
      <c r="C83" s="5">
        <f>2017-1996</f>
        <v>21</v>
      </c>
      <c r="D83" s="13" t="s">
        <v>104</v>
      </c>
      <c r="E83" s="6" t="s">
        <v>107</v>
      </c>
      <c r="I83" s="8" t="s">
        <v>110</v>
      </c>
      <c r="J83" s="30">
        <v>42769</v>
      </c>
      <c r="K83" s="30">
        <v>42686</v>
      </c>
      <c r="L83" s="15">
        <v>7</v>
      </c>
      <c r="O83" s="6"/>
      <c r="P83" s="3"/>
      <c r="R83" s="6"/>
      <c r="S83" s="3"/>
      <c r="AC83" s="12"/>
      <c r="AD83" s="31"/>
      <c r="AE83" s="31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</row>
    <row r="84" spans="1:51" x14ac:dyDescent="0.2"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1:51" x14ac:dyDescent="0.2"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1:51" x14ac:dyDescent="0.2"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1:51" x14ac:dyDescent="0.2"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1:51" x14ac:dyDescent="0.2"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1:51" x14ac:dyDescent="0.2"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1:51" x14ac:dyDescent="0.2"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1:51" x14ac:dyDescent="0.2"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1:51" x14ac:dyDescent="0.2"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1:5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1:51" x14ac:dyDescent="0.2"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1:51" x14ac:dyDescent="0.2"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1:51" x14ac:dyDescent="0.2"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3:5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3:5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3:51" x14ac:dyDescent="0.2"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3:5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3:51" x14ac:dyDescent="0.2">
      <c r="L101" s="15"/>
    </row>
    <row r="102" spans="3:51" x14ac:dyDescent="0.2">
      <c r="L102" s="15"/>
    </row>
    <row r="103" spans="3:51" x14ac:dyDescent="0.2">
      <c r="L103" s="15"/>
    </row>
    <row r="104" spans="3:51" x14ac:dyDescent="0.2">
      <c r="L104" s="15"/>
    </row>
    <row r="105" spans="3:51" x14ac:dyDescent="0.2">
      <c r="L105" s="15"/>
    </row>
    <row r="106" spans="3:51" x14ac:dyDescent="0.2">
      <c r="L106" s="15"/>
    </row>
    <row r="107" spans="3:51" x14ac:dyDescent="0.2">
      <c r="L107" s="15"/>
    </row>
    <row r="108" spans="3:51" x14ac:dyDescent="0.2">
      <c r="L108" s="15"/>
    </row>
    <row r="109" spans="3:51" x14ac:dyDescent="0.2">
      <c r="L109" s="15"/>
    </row>
    <row r="110" spans="3:51" x14ac:dyDescent="0.2">
      <c r="L110" s="15"/>
    </row>
    <row r="111" spans="3:51" x14ac:dyDescent="0.2">
      <c r="L111" s="15"/>
    </row>
    <row r="112" spans="3:51" x14ac:dyDescent="0.2">
      <c r="L112" s="15"/>
    </row>
  </sheetData>
  <autoFilter ref="A1:BD100" xr:uid="{BA9FCEFC-9E71-5B43-99E8-946D1661BA91}">
    <sortState xmlns:xlrd2="http://schemas.microsoft.com/office/spreadsheetml/2017/richdata2" ref="A2:BD100">
      <sortCondition ref="A1:A100"/>
    </sortState>
  </autoFilter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Lois Ross</dc:creator>
  <cp:keywords/>
  <dc:description/>
  <cp:lastModifiedBy>Microsoft Office User</cp:lastModifiedBy>
  <dcterms:created xsi:type="dcterms:W3CDTF">2019-10-21T03:57:02Z</dcterms:created>
  <dcterms:modified xsi:type="dcterms:W3CDTF">2021-08-17T08:37:51Z</dcterms:modified>
  <cp:category/>
</cp:coreProperties>
</file>